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5 MAYO 2024\"/>
    </mc:Choice>
  </mc:AlternateContent>
  <bookViews>
    <workbookView xWindow="0" yWindow="0" windowWidth="22455" windowHeight="10995" firstSheet="11" activeTab="13"/>
  </bookViews>
  <sheets>
    <sheet name="CANALES   ENERO  2024   " sheetId="1" r:id="rId1"/>
    <sheet name="COMPRAS    ENERO       2024    " sheetId="2" r:id="rId2"/>
    <sheet name="  COMBOS     ENERO     2024    " sheetId="3" r:id="rId3"/>
    <sheet name="   CANALES  FEBRERO  2024      " sheetId="4" r:id="rId4"/>
    <sheet name="COMPRAS  COMBOS  FEBRERO 2024  " sheetId="5" r:id="rId5"/>
    <sheet name="  C O M B O S  FEBRERO  2 0 2 4" sheetId="6" r:id="rId6"/>
    <sheet name="CANALES    MARZO   2024   " sheetId="7" r:id="rId7"/>
    <sheet name="COMPRAS  COMBOS  MARZO  2024  " sheetId="8" r:id="rId8"/>
    <sheet name="COMBOS   MARZO   2 0 2 4     " sheetId="9" r:id="rId9"/>
    <sheet name="CANALES  ABRIL    2024      " sheetId="10" r:id="rId10"/>
    <sheet name="COMPRAS COMBOS ABRIL 2024" sheetId="11" r:id="rId11"/>
    <sheet name="COMBOS    ABRIL   2024        " sheetId="12" r:id="rId12"/>
    <sheet name="CANALES    MAYO     2024    " sheetId="13" r:id="rId13"/>
    <sheet name="COMPRAS   COMBOS  MAYO 2024" sheetId="14" r:id="rId14"/>
    <sheet name="   COMBOS     MAYO  2024       " sheetId="15" r:id="rId15"/>
    <sheet name="Hoja1" sheetId="16" r:id="rId16"/>
    <sheet name="Hoja2" sheetId="17" r:id="rId17"/>
  </sheets>
  <externalReferences>
    <externalReference r:id="rId1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4" l="1"/>
  <c r="L70" i="13" l="1"/>
  <c r="L71" i="13"/>
  <c r="J13" i="14" l="1"/>
  <c r="I13" i="14"/>
  <c r="H13" i="14"/>
  <c r="G13" i="14"/>
  <c r="F13" i="14"/>
  <c r="E13" i="14"/>
  <c r="D13" i="14"/>
  <c r="C13" i="14"/>
  <c r="B13" i="14"/>
  <c r="J12" i="14"/>
  <c r="I12" i="14"/>
  <c r="H12" i="14"/>
  <c r="G12" i="14"/>
  <c r="F12" i="14"/>
  <c r="E12" i="14"/>
  <c r="D12" i="14"/>
  <c r="C12" i="14"/>
  <c r="B12" i="14"/>
  <c r="J11" i="14"/>
  <c r="I11" i="14"/>
  <c r="H11" i="14"/>
  <c r="G11" i="14"/>
  <c r="F11" i="14"/>
  <c r="E11" i="14"/>
  <c r="D11" i="14"/>
  <c r="C11" i="14"/>
  <c r="B11" i="14"/>
  <c r="J10" i="14"/>
  <c r="I10" i="14"/>
  <c r="H10" i="14"/>
  <c r="G10" i="14"/>
  <c r="F10" i="14"/>
  <c r="E10" i="14"/>
  <c r="D10" i="14"/>
  <c r="C10" i="14"/>
  <c r="B10" i="14"/>
  <c r="J9" i="14"/>
  <c r="I9" i="14"/>
  <c r="H9" i="14"/>
  <c r="G9" i="14"/>
  <c r="F9" i="14"/>
  <c r="E9" i="14"/>
  <c r="D9" i="14"/>
  <c r="C9" i="14"/>
  <c r="B9" i="14"/>
  <c r="J8" i="14"/>
  <c r="I8" i="14"/>
  <c r="H8" i="14"/>
  <c r="G8" i="14"/>
  <c r="F8" i="14"/>
  <c r="E8" i="14"/>
  <c r="D8" i="14"/>
  <c r="C8" i="14"/>
  <c r="B8" i="14"/>
  <c r="J7" i="14"/>
  <c r="I7" i="14"/>
  <c r="H7" i="14"/>
  <c r="G7" i="14"/>
  <c r="F7" i="14"/>
  <c r="E7" i="14"/>
  <c r="D7" i="14"/>
  <c r="C7" i="14"/>
  <c r="B7" i="14"/>
  <c r="J6" i="14"/>
  <c r="I6" i="14"/>
  <c r="H6" i="14"/>
  <c r="G6" i="14"/>
  <c r="F6" i="14"/>
  <c r="E6" i="14"/>
  <c r="D6" i="14"/>
  <c r="C6" i="14"/>
  <c r="B6" i="14"/>
  <c r="J5" i="14"/>
  <c r="H5" i="14"/>
  <c r="G5" i="14"/>
  <c r="F5" i="14"/>
  <c r="E5" i="14"/>
  <c r="D5" i="14"/>
  <c r="C5" i="14"/>
  <c r="B5" i="14"/>
  <c r="J4" i="14"/>
  <c r="H4" i="14"/>
  <c r="G4" i="14"/>
  <c r="F4" i="14"/>
  <c r="E4" i="14"/>
  <c r="D4" i="14"/>
  <c r="C4" i="14"/>
  <c r="B4" i="14"/>
  <c r="CS33" i="15"/>
  <c r="BE33" i="15"/>
  <c r="Q33" i="15"/>
  <c r="GY32" i="15"/>
  <c r="GW32" i="15"/>
  <c r="GY33" i="15" s="1"/>
  <c r="GO32" i="15"/>
  <c r="GM32" i="15"/>
  <c r="GO33" i="15" s="1"/>
  <c r="GE32" i="15"/>
  <c r="GC32" i="15"/>
  <c r="GE33" i="15" s="1"/>
  <c r="FU32" i="15"/>
  <c r="FS32" i="15"/>
  <c r="FU33" i="15" s="1"/>
  <c r="FK32" i="15"/>
  <c r="FI32" i="15"/>
  <c r="FK33" i="15" s="1"/>
  <c r="FA32" i="15"/>
  <c r="EY32" i="15"/>
  <c r="FA33" i="15" s="1"/>
  <c r="EQ32" i="15"/>
  <c r="EO32" i="15"/>
  <c r="EQ33" i="15" s="1"/>
  <c r="EG32" i="15"/>
  <c r="EE32" i="15"/>
  <c r="EG33" i="15" s="1"/>
  <c r="DW32" i="15"/>
  <c r="DU32" i="15"/>
  <c r="DW33" i="15" s="1"/>
  <c r="DM32" i="15"/>
  <c r="DK32" i="15"/>
  <c r="DM33" i="15" s="1"/>
  <c r="DC32" i="15"/>
  <c r="DA32" i="15"/>
  <c r="DC33" i="15" s="1"/>
  <c r="CS32" i="15"/>
  <c r="CQ32" i="15"/>
  <c r="CI32" i="15"/>
  <c r="CG32" i="15"/>
  <c r="CI33" i="15" s="1"/>
  <c r="BY32" i="15"/>
  <c r="BY33" i="15" s="1"/>
  <c r="BW32" i="15"/>
  <c r="BO32" i="15"/>
  <c r="BO33" i="15" s="1"/>
  <c r="BM32" i="15"/>
  <c r="BE32" i="15"/>
  <c r="BC32" i="15"/>
  <c r="AU32" i="15"/>
  <c r="AS32" i="15"/>
  <c r="AU33" i="15" s="1"/>
  <c r="AK32" i="15"/>
  <c r="AK33" i="15" s="1"/>
  <c r="AI32" i="15"/>
  <c r="AA32" i="15"/>
  <c r="AA33" i="15" s="1"/>
  <c r="Y32" i="15"/>
  <c r="Q32" i="15"/>
  <c r="O32" i="15"/>
  <c r="DP31" i="15"/>
  <c r="DF31" i="15"/>
  <c r="AX31" i="15"/>
  <c r="DP30" i="15"/>
  <c r="DF30" i="15"/>
  <c r="AX30" i="15"/>
  <c r="GR29" i="15"/>
  <c r="GH29" i="15"/>
  <c r="FX29" i="15"/>
  <c r="FN29" i="15"/>
  <c r="FD29" i="15"/>
  <c r="DZ29" i="15"/>
  <c r="DP29" i="15"/>
  <c r="DF29" i="15"/>
  <c r="CV29" i="15"/>
  <c r="CB29" i="15"/>
  <c r="BR29" i="15"/>
  <c r="AX29" i="15"/>
  <c r="AD29" i="15"/>
  <c r="T29" i="15"/>
  <c r="HB28" i="15"/>
  <c r="GR28" i="15"/>
  <c r="GH28" i="15"/>
  <c r="FX28" i="15"/>
  <c r="FN28" i="15"/>
  <c r="FD28" i="15"/>
  <c r="ET28" i="15"/>
  <c r="EJ28" i="15"/>
  <c r="DZ28" i="15"/>
  <c r="DP28" i="15"/>
  <c r="DF28" i="15"/>
  <c r="CV28" i="15"/>
  <c r="CL28" i="15"/>
  <c r="CB28" i="15"/>
  <c r="BR28" i="15"/>
  <c r="BH28" i="15"/>
  <c r="AX28" i="15"/>
  <c r="AN28" i="15"/>
  <c r="AD28" i="15"/>
  <c r="T28" i="15"/>
  <c r="HB27" i="15"/>
  <c r="GR27" i="15"/>
  <c r="GH27" i="15"/>
  <c r="FX27" i="15"/>
  <c r="FN27" i="15"/>
  <c r="FD27" i="15"/>
  <c r="ET27" i="15"/>
  <c r="EJ27" i="15"/>
  <c r="DZ27" i="15"/>
  <c r="DP27" i="15"/>
  <c r="DF27" i="15"/>
  <c r="CV27" i="15"/>
  <c r="CL27" i="15"/>
  <c r="CB27" i="15"/>
  <c r="BR27" i="15"/>
  <c r="BH27" i="15"/>
  <c r="AX27" i="15"/>
  <c r="AN27" i="15"/>
  <c r="AD27" i="15"/>
  <c r="T27" i="15"/>
  <c r="HB26" i="15"/>
  <c r="GR26" i="15"/>
  <c r="GH26" i="15"/>
  <c r="FX26" i="15"/>
  <c r="FN26" i="15"/>
  <c r="FD26" i="15"/>
  <c r="ET26" i="15"/>
  <c r="EJ26" i="15"/>
  <c r="DZ26" i="15"/>
  <c r="DP26" i="15"/>
  <c r="DF26" i="15"/>
  <c r="CV26" i="15"/>
  <c r="CL26" i="15"/>
  <c r="CB26" i="15"/>
  <c r="BR26" i="15"/>
  <c r="BH26" i="15"/>
  <c r="AX26" i="15"/>
  <c r="AN26" i="15"/>
  <c r="AD26" i="15"/>
  <c r="T26" i="15"/>
  <c r="HB25" i="15"/>
  <c r="GR25" i="15"/>
  <c r="GH25" i="15"/>
  <c r="FX25" i="15"/>
  <c r="FN25" i="15"/>
  <c r="FD25" i="15"/>
  <c r="ET25" i="15"/>
  <c r="EJ25" i="15"/>
  <c r="DZ25" i="15"/>
  <c r="DP25" i="15"/>
  <c r="DF25" i="15"/>
  <c r="CV25" i="15"/>
  <c r="CL25" i="15"/>
  <c r="CB25" i="15"/>
  <c r="BR25" i="15"/>
  <c r="BH25" i="15"/>
  <c r="AX25" i="15"/>
  <c r="AN25" i="15"/>
  <c r="AD25" i="15"/>
  <c r="T25" i="15"/>
  <c r="HB24" i="15"/>
  <c r="GR24" i="15"/>
  <c r="GH24" i="15"/>
  <c r="FX24" i="15"/>
  <c r="FN24" i="15"/>
  <c r="FD24" i="15"/>
  <c r="ET24" i="15"/>
  <c r="EJ24" i="15"/>
  <c r="DZ24" i="15"/>
  <c r="DP24" i="15"/>
  <c r="DF24" i="15"/>
  <c r="CV24" i="15"/>
  <c r="CL24" i="15"/>
  <c r="CB24" i="15"/>
  <c r="BR24" i="15"/>
  <c r="BH24" i="15"/>
  <c r="AX24" i="15"/>
  <c r="AN24" i="15"/>
  <c r="AD24" i="15"/>
  <c r="T24" i="15"/>
  <c r="HB23" i="15"/>
  <c r="GR23" i="15"/>
  <c r="GH23" i="15"/>
  <c r="FX23" i="15"/>
  <c r="FN23" i="15"/>
  <c r="FD23" i="15"/>
  <c r="ET23" i="15"/>
  <c r="EJ23" i="15"/>
  <c r="DZ23" i="15"/>
  <c r="DP23" i="15"/>
  <c r="DF23" i="15"/>
  <c r="CV23" i="15"/>
  <c r="CL23" i="15"/>
  <c r="CB23" i="15"/>
  <c r="BR23" i="15"/>
  <c r="BH23" i="15"/>
  <c r="AX23" i="15"/>
  <c r="AN23" i="15"/>
  <c r="AD23" i="15"/>
  <c r="T23" i="15"/>
  <c r="H23" i="15"/>
  <c r="G23" i="15"/>
  <c r="F23" i="15"/>
  <c r="I23" i="15" s="1"/>
  <c r="E23" i="15"/>
  <c r="D23" i="15"/>
  <c r="C23" i="15"/>
  <c r="B23" i="15"/>
  <c r="HB22" i="15"/>
  <c r="GR22" i="15"/>
  <c r="GH22" i="15"/>
  <c r="FX22" i="15"/>
  <c r="FN22" i="15"/>
  <c r="FD22" i="15"/>
  <c r="ET22" i="15"/>
  <c r="EJ22" i="15"/>
  <c r="DZ22" i="15"/>
  <c r="DP22" i="15"/>
  <c r="DF22" i="15"/>
  <c r="CV22" i="15"/>
  <c r="CL22" i="15"/>
  <c r="CB22" i="15"/>
  <c r="BR22" i="15"/>
  <c r="BH22" i="15"/>
  <c r="AX22" i="15"/>
  <c r="AN22" i="15"/>
  <c r="AD22" i="15"/>
  <c r="T22" i="15"/>
  <c r="H22" i="15"/>
  <c r="G22" i="15"/>
  <c r="F22" i="15"/>
  <c r="E22" i="15"/>
  <c r="D22" i="15"/>
  <c r="C22" i="15"/>
  <c r="B22" i="15"/>
  <c r="HB21" i="15"/>
  <c r="GR21" i="15"/>
  <c r="GH21" i="15"/>
  <c r="FX21" i="15"/>
  <c r="FN21" i="15"/>
  <c r="FD21" i="15"/>
  <c r="ET21" i="15"/>
  <c r="EJ21" i="15"/>
  <c r="DZ21" i="15"/>
  <c r="DP21" i="15"/>
  <c r="DF21" i="15"/>
  <c r="CV21" i="15"/>
  <c r="CL21" i="15"/>
  <c r="CB21" i="15"/>
  <c r="BR21" i="15"/>
  <c r="BH21" i="15"/>
  <c r="AX21" i="15"/>
  <c r="AN21" i="15"/>
  <c r="AD21" i="15"/>
  <c r="T21" i="15"/>
  <c r="H21" i="15"/>
  <c r="G21" i="15"/>
  <c r="F21" i="15"/>
  <c r="E21" i="15"/>
  <c r="D21" i="15"/>
  <c r="C21" i="15"/>
  <c r="B21" i="15"/>
  <c r="HB20" i="15"/>
  <c r="GR20" i="15"/>
  <c r="GH20" i="15"/>
  <c r="FX20" i="15"/>
  <c r="FN20" i="15"/>
  <c r="FD20" i="15"/>
  <c r="ET20" i="15"/>
  <c r="EJ20" i="15"/>
  <c r="DZ20" i="15"/>
  <c r="DP20" i="15"/>
  <c r="DF20" i="15"/>
  <c r="CV20" i="15"/>
  <c r="CL20" i="15"/>
  <c r="CB20" i="15"/>
  <c r="BR20" i="15"/>
  <c r="BH20" i="15"/>
  <c r="AX20" i="15"/>
  <c r="AN20" i="15"/>
  <c r="AD20" i="15"/>
  <c r="T20" i="15"/>
  <c r="H20" i="15"/>
  <c r="G20" i="15"/>
  <c r="F20" i="15"/>
  <c r="E20" i="15"/>
  <c r="D20" i="15"/>
  <c r="C20" i="15"/>
  <c r="B20" i="15"/>
  <c r="HB19" i="15"/>
  <c r="GR19" i="15"/>
  <c r="GH19" i="15"/>
  <c r="FX19" i="15"/>
  <c r="FN19" i="15"/>
  <c r="FD19" i="15"/>
  <c r="ET19" i="15"/>
  <c r="EJ19" i="15"/>
  <c r="DZ19" i="15"/>
  <c r="DP19" i="15"/>
  <c r="DF19" i="15"/>
  <c r="CV19" i="15"/>
  <c r="CL19" i="15"/>
  <c r="CB19" i="15"/>
  <c r="BR19" i="15"/>
  <c r="BH19" i="15"/>
  <c r="AX19" i="15"/>
  <c r="AN19" i="15"/>
  <c r="AD19" i="15"/>
  <c r="T19" i="15"/>
  <c r="H19" i="15"/>
  <c r="G19" i="15"/>
  <c r="F19" i="15"/>
  <c r="E19" i="15"/>
  <c r="D19" i="15"/>
  <c r="C19" i="15"/>
  <c r="B19" i="15"/>
  <c r="HB18" i="15"/>
  <c r="GR18" i="15"/>
  <c r="GH18" i="15"/>
  <c r="FX18" i="15"/>
  <c r="FN18" i="15"/>
  <c r="FD18" i="15"/>
  <c r="ET18" i="15"/>
  <c r="EJ18" i="15"/>
  <c r="DZ18" i="15"/>
  <c r="DP18" i="15"/>
  <c r="DF18" i="15"/>
  <c r="CV18" i="15"/>
  <c r="CL18" i="15"/>
  <c r="CB18" i="15"/>
  <c r="BR18" i="15"/>
  <c r="BH18" i="15"/>
  <c r="AX18" i="15"/>
  <c r="AN18" i="15"/>
  <c r="AD18" i="15"/>
  <c r="T18" i="15"/>
  <c r="H18" i="15"/>
  <c r="G18" i="15"/>
  <c r="F18" i="15"/>
  <c r="E18" i="15"/>
  <c r="D18" i="15"/>
  <c r="C18" i="15"/>
  <c r="B18" i="15"/>
  <c r="HB17" i="15"/>
  <c r="GR17" i="15"/>
  <c r="GH17" i="15"/>
  <c r="FX17" i="15"/>
  <c r="FN17" i="15"/>
  <c r="FD17" i="15"/>
  <c r="ET17" i="15"/>
  <c r="EJ17" i="15"/>
  <c r="DZ17" i="15"/>
  <c r="DP17" i="15"/>
  <c r="DF17" i="15"/>
  <c r="CV17" i="15"/>
  <c r="CL17" i="15"/>
  <c r="CB17" i="15"/>
  <c r="BR17" i="15"/>
  <c r="BH17" i="15"/>
  <c r="AX17" i="15"/>
  <c r="AN17" i="15"/>
  <c r="AD17" i="15"/>
  <c r="T17" i="15"/>
  <c r="H17" i="15"/>
  <c r="G17" i="15"/>
  <c r="F17" i="15"/>
  <c r="E17" i="15"/>
  <c r="D17" i="15"/>
  <c r="C17" i="15"/>
  <c r="B17" i="15"/>
  <c r="HB16" i="15"/>
  <c r="GR16" i="15"/>
  <c r="GH16" i="15"/>
  <c r="FX16" i="15"/>
  <c r="FN16" i="15"/>
  <c r="FD16" i="15"/>
  <c r="ET16" i="15"/>
  <c r="EJ16" i="15"/>
  <c r="DZ16" i="15"/>
  <c r="DP16" i="15"/>
  <c r="DF16" i="15"/>
  <c r="CV16" i="15"/>
  <c r="CL16" i="15"/>
  <c r="CB16" i="15"/>
  <c r="BR16" i="15"/>
  <c r="BH16" i="15"/>
  <c r="AX16" i="15"/>
  <c r="AN16" i="15"/>
  <c r="AD16" i="15"/>
  <c r="T16" i="15"/>
  <c r="H16" i="15"/>
  <c r="G16" i="15"/>
  <c r="F16" i="15"/>
  <c r="E16" i="15"/>
  <c r="D16" i="15"/>
  <c r="C16" i="15"/>
  <c r="B16" i="15"/>
  <c r="HB15" i="15"/>
  <c r="GR15" i="15"/>
  <c r="GH15" i="15"/>
  <c r="FX15" i="15"/>
  <c r="FN15" i="15"/>
  <c r="FD15" i="15"/>
  <c r="ET15" i="15"/>
  <c r="EJ15" i="15"/>
  <c r="DZ15" i="15"/>
  <c r="DP15" i="15"/>
  <c r="DF15" i="15"/>
  <c r="CV15" i="15"/>
  <c r="CL15" i="15"/>
  <c r="CB15" i="15"/>
  <c r="BR15" i="15"/>
  <c r="BH15" i="15"/>
  <c r="AX15" i="15"/>
  <c r="AN15" i="15"/>
  <c r="AD15" i="15"/>
  <c r="T15" i="15"/>
  <c r="H15" i="15"/>
  <c r="G15" i="15"/>
  <c r="F15" i="15"/>
  <c r="E15" i="15"/>
  <c r="D15" i="15"/>
  <c r="C15" i="15"/>
  <c r="B15" i="15"/>
  <c r="HB14" i="15"/>
  <c r="GR14" i="15"/>
  <c r="GH14" i="15"/>
  <c r="FX14" i="15"/>
  <c r="FN14" i="15"/>
  <c r="FD14" i="15"/>
  <c r="ET14" i="15"/>
  <c r="EJ14" i="15"/>
  <c r="DZ14" i="15"/>
  <c r="DP14" i="15"/>
  <c r="DF14" i="15"/>
  <c r="CV14" i="15"/>
  <c r="CL14" i="15"/>
  <c r="CB14" i="15"/>
  <c r="BR14" i="15"/>
  <c r="BH14" i="15"/>
  <c r="AX14" i="15"/>
  <c r="AN14" i="15"/>
  <c r="AD14" i="15"/>
  <c r="T14" i="15"/>
  <c r="H14" i="15"/>
  <c r="G14" i="15"/>
  <c r="F14" i="15"/>
  <c r="E14" i="15"/>
  <c r="D14" i="15"/>
  <c r="C14" i="15"/>
  <c r="B14" i="15"/>
  <c r="HB13" i="15"/>
  <c r="GR13" i="15"/>
  <c r="GH13" i="15"/>
  <c r="FX13" i="15"/>
  <c r="FN13" i="15"/>
  <c r="FD13" i="15"/>
  <c r="ET13" i="15"/>
  <c r="EJ13" i="15"/>
  <c r="DZ13" i="15"/>
  <c r="DP13" i="15"/>
  <c r="DF13" i="15"/>
  <c r="CV13" i="15"/>
  <c r="CL13" i="15"/>
  <c r="CB13" i="15"/>
  <c r="BR13" i="15"/>
  <c r="BH13" i="15"/>
  <c r="AX13" i="15"/>
  <c r="AN13" i="15"/>
  <c r="AD13" i="15"/>
  <c r="T13" i="15"/>
  <c r="H13" i="15"/>
  <c r="G13" i="15"/>
  <c r="F13" i="15"/>
  <c r="E13" i="15"/>
  <c r="D13" i="15"/>
  <c r="C13" i="15"/>
  <c r="B13" i="15"/>
  <c r="HB12" i="15"/>
  <c r="GR12" i="15"/>
  <c r="GH12" i="15"/>
  <c r="FX12" i="15"/>
  <c r="FN12" i="15"/>
  <c r="FD12" i="15"/>
  <c r="ET12" i="15"/>
  <c r="EJ12" i="15"/>
  <c r="DZ12" i="15"/>
  <c r="DP12" i="15"/>
  <c r="DF12" i="15"/>
  <c r="CV12" i="15"/>
  <c r="CL12" i="15"/>
  <c r="CB12" i="15"/>
  <c r="BR12" i="15"/>
  <c r="BH12" i="15"/>
  <c r="AX12" i="15"/>
  <c r="AN12" i="15"/>
  <c r="AD12" i="15"/>
  <c r="T12" i="15"/>
  <c r="H12" i="15"/>
  <c r="G12" i="15"/>
  <c r="F12" i="15"/>
  <c r="E12" i="15"/>
  <c r="D12" i="15"/>
  <c r="C12" i="15"/>
  <c r="B12" i="15"/>
  <c r="HB11" i="15"/>
  <c r="GR11" i="15"/>
  <c r="GH11" i="15"/>
  <c r="FX11" i="15"/>
  <c r="FN11" i="15"/>
  <c r="FD11" i="15"/>
  <c r="ET11" i="15"/>
  <c r="EJ11" i="15"/>
  <c r="DZ11" i="15"/>
  <c r="DP11" i="15"/>
  <c r="DF11" i="15"/>
  <c r="CV11" i="15"/>
  <c r="CL11" i="15"/>
  <c r="CB11" i="15"/>
  <c r="BR11" i="15"/>
  <c r="BH11" i="15"/>
  <c r="BH29" i="15" s="1"/>
  <c r="AX11" i="15"/>
  <c r="AN11" i="15"/>
  <c r="AD11" i="15"/>
  <c r="T11" i="15"/>
  <c r="J11" i="15"/>
  <c r="H11" i="15"/>
  <c r="G11" i="15"/>
  <c r="F11" i="15"/>
  <c r="E11" i="15"/>
  <c r="D11" i="15"/>
  <c r="C11" i="15"/>
  <c r="B11" i="15"/>
  <c r="HB10" i="15"/>
  <c r="GR10" i="15"/>
  <c r="GH10" i="15"/>
  <c r="GH30" i="15" s="1"/>
  <c r="FX10" i="15"/>
  <c r="FN10" i="15"/>
  <c r="FD10" i="15"/>
  <c r="ET10" i="15"/>
  <c r="ET29" i="15" s="1"/>
  <c r="EJ10" i="15"/>
  <c r="DZ10" i="15"/>
  <c r="DP10" i="15"/>
  <c r="DF10" i="15"/>
  <c r="CV10" i="15"/>
  <c r="CL10" i="15"/>
  <c r="CB10" i="15"/>
  <c r="BR10" i="15"/>
  <c r="BH10" i="15"/>
  <c r="AX10" i="15"/>
  <c r="AN10" i="15"/>
  <c r="AD10" i="15"/>
  <c r="AD30" i="15" s="1"/>
  <c r="T10" i="15"/>
  <c r="J10" i="15"/>
  <c r="H10" i="15"/>
  <c r="G10" i="15"/>
  <c r="F10" i="15"/>
  <c r="E10" i="15"/>
  <c r="D10" i="15"/>
  <c r="C10" i="15"/>
  <c r="B10" i="15"/>
  <c r="HB9" i="15"/>
  <c r="GR9" i="15"/>
  <c r="GH9" i="15"/>
  <c r="FX9" i="15"/>
  <c r="FN9" i="15"/>
  <c r="FD9" i="15"/>
  <c r="ET9" i="15"/>
  <c r="EJ9" i="15"/>
  <c r="DZ9" i="15"/>
  <c r="DP9" i="15"/>
  <c r="DF9" i="15"/>
  <c r="CV9" i="15"/>
  <c r="CL9" i="15"/>
  <c r="CB9" i="15"/>
  <c r="BR9" i="15"/>
  <c r="BH9" i="15"/>
  <c r="AX9" i="15"/>
  <c r="AN9" i="15"/>
  <c r="AD9" i="15"/>
  <c r="T9" i="15"/>
  <c r="J9" i="15"/>
  <c r="I9" i="15"/>
  <c r="H9" i="15"/>
  <c r="G9" i="15"/>
  <c r="F9" i="15"/>
  <c r="E9" i="15"/>
  <c r="D9" i="15"/>
  <c r="C9" i="15"/>
  <c r="B9" i="15"/>
  <c r="HB8" i="15"/>
  <c r="HB29" i="15" s="1"/>
  <c r="GR8" i="15"/>
  <c r="GR30" i="15" s="1"/>
  <c r="GH8" i="15"/>
  <c r="FX8" i="15"/>
  <c r="FX30" i="15" s="1"/>
  <c r="FN8" i="15"/>
  <c r="FN30" i="15" s="1"/>
  <c r="FD8" i="15"/>
  <c r="FD30" i="15" s="1"/>
  <c r="ET8" i="15"/>
  <c r="EJ8" i="15"/>
  <c r="EJ29" i="15" s="1"/>
  <c r="DZ8" i="15"/>
  <c r="DZ30" i="15" s="1"/>
  <c r="DP8" i="15"/>
  <c r="DP32" i="15" s="1"/>
  <c r="DF8" i="15"/>
  <c r="DF32" i="15" s="1"/>
  <c r="CV8" i="15"/>
  <c r="CV30" i="15" s="1"/>
  <c r="CL8" i="15"/>
  <c r="CL30" i="15" s="1"/>
  <c r="CB8" i="15"/>
  <c r="CB30" i="15" s="1"/>
  <c r="BR8" i="15"/>
  <c r="BR30" i="15" s="1"/>
  <c r="BH8" i="15"/>
  <c r="AX8" i="15"/>
  <c r="AX32" i="15" s="1"/>
  <c r="AN8" i="15"/>
  <c r="AN29" i="15" s="1"/>
  <c r="AD8" i="15"/>
  <c r="T8" i="15"/>
  <c r="T30" i="15" s="1"/>
  <c r="J8" i="15"/>
  <c r="H8" i="15"/>
  <c r="G8" i="15"/>
  <c r="F8" i="15"/>
  <c r="E8" i="15"/>
  <c r="D8" i="15"/>
  <c r="C8" i="15"/>
  <c r="B8" i="15"/>
  <c r="J7" i="15"/>
  <c r="H7" i="15"/>
  <c r="G7" i="15"/>
  <c r="F7" i="15"/>
  <c r="E7" i="15"/>
  <c r="D7" i="15"/>
  <c r="C7" i="15"/>
  <c r="B7" i="15"/>
  <c r="J6" i="15"/>
  <c r="H6" i="15"/>
  <c r="G6" i="15"/>
  <c r="F6" i="15"/>
  <c r="E6" i="15"/>
  <c r="D6" i="15"/>
  <c r="C6" i="15"/>
  <c r="B6" i="15"/>
  <c r="HA5" i="15"/>
  <c r="GQ5" i="15"/>
  <c r="I22" i="15" s="1"/>
  <c r="GG5" i="15"/>
  <c r="I21" i="15" s="1"/>
  <c r="FW5" i="15"/>
  <c r="I20" i="15" s="1"/>
  <c r="FM5" i="15"/>
  <c r="I19" i="15" s="1"/>
  <c r="FC5" i="15"/>
  <c r="I18" i="15" s="1"/>
  <c r="ES5" i="15"/>
  <c r="I17" i="15" s="1"/>
  <c r="EI5" i="15"/>
  <c r="I16" i="15" s="1"/>
  <c r="DY5" i="15"/>
  <c r="I15" i="15" s="1"/>
  <c r="DO5" i="15"/>
  <c r="I14" i="15" s="1"/>
  <c r="DE5" i="15"/>
  <c r="I13" i="15" s="1"/>
  <c r="CU5" i="15"/>
  <c r="I12" i="15" s="1"/>
  <c r="CK5" i="15"/>
  <c r="I11" i="15" s="1"/>
  <c r="CA5" i="15"/>
  <c r="I10" i="15" s="1"/>
  <c r="BQ5" i="15"/>
  <c r="BG5" i="15"/>
  <c r="I8" i="15" s="1"/>
  <c r="AW5" i="15"/>
  <c r="I7" i="15" s="1"/>
  <c r="AM5" i="15"/>
  <c r="I6" i="15" s="1"/>
  <c r="AC5" i="15"/>
  <c r="I5" i="15" s="1"/>
  <c r="S5" i="15"/>
  <c r="I4" i="14" s="1"/>
  <c r="J5" i="15"/>
  <c r="H5" i="15"/>
  <c r="G5" i="15"/>
  <c r="F5" i="15"/>
  <c r="E5" i="15"/>
  <c r="D5" i="15"/>
  <c r="C5" i="15"/>
  <c r="B5" i="15"/>
  <c r="J4" i="15"/>
  <c r="H4" i="15"/>
  <c r="G4" i="15"/>
  <c r="F4" i="15"/>
  <c r="E4" i="15"/>
  <c r="D4" i="15"/>
  <c r="C4" i="15"/>
  <c r="B4" i="15"/>
  <c r="AF1" i="15"/>
  <c r="AP1" i="15" s="1"/>
  <c r="AZ1" i="15" s="1"/>
  <c r="BJ1" i="15" s="1"/>
  <c r="BT1" i="15" s="1"/>
  <c r="CD1" i="15" s="1"/>
  <c r="CN1" i="15" s="1"/>
  <c r="CX1" i="15" s="1"/>
  <c r="DH1" i="15" s="1"/>
  <c r="DR1" i="15" s="1"/>
  <c r="EB1" i="15" s="1"/>
  <c r="EL1" i="15" s="1"/>
  <c r="EV1" i="15" s="1"/>
  <c r="FF1" i="15" s="1"/>
  <c r="FP1" i="15" s="1"/>
  <c r="FZ1" i="15" s="1"/>
  <c r="GJ1" i="15" s="1"/>
  <c r="GT1" i="15" s="1"/>
  <c r="AC1" i="15"/>
  <c r="AM1" i="15" s="1"/>
  <c r="AW1" i="15" s="1"/>
  <c r="BG1" i="15" s="1"/>
  <c r="BQ1" i="15" s="1"/>
  <c r="CA1" i="15" s="1"/>
  <c r="CK1" i="15" s="1"/>
  <c r="CU1" i="15" s="1"/>
  <c r="DE1" i="15" s="1"/>
  <c r="DO1" i="15" s="1"/>
  <c r="DY1" i="15" s="1"/>
  <c r="EI1" i="15" s="1"/>
  <c r="ES1" i="15" s="1"/>
  <c r="FC1" i="15" s="1"/>
  <c r="FM1" i="15" s="1"/>
  <c r="FW1" i="15" s="1"/>
  <c r="GG1" i="15" s="1"/>
  <c r="GQ1" i="15" s="1"/>
  <c r="HA1" i="15" s="1"/>
  <c r="V1" i="15"/>
  <c r="S1" i="15"/>
  <c r="N51" i="14"/>
  <c r="L51" i="14"/>
  <c r="I51" i="14"/>
  <c r="T50" i="14"/>
  <c r="U50" i="14" s="1"/>
  <c r="I50" i="14"/>
  <c r="U49" i="14"/>
  <c r="T49" i="14"/>
  <c r="I49" i="14"/>
  <c r="U48" i="14"/>
  <c r="T48" i="14"/>
  <c r="I48" i="14"/>
  <c r="U47" i="14"/>
  <c r="T47" i="14"/>
  <c r="I47" i="14"/>
  <c r="T46" i="14"/>
  <c r="U46" i="14" s="1"/>
  <c r="I46" i="14"/>
  <c r="U45" i="14"/>
  <c r="T45" i="14"/>
  <c r="I45" i="14"/>
  <c r="U44" i="14"/>
  <c r="T44" i="14"/>
  <c r="I44" i="14"/>
  <c r="U43" i="14"/>
  <c r="T43" i="14"/>
  <c r="I43" i="14"/>
  <c r="T42" i="14"/>
  <c r="U42" i="14" s="1"/>
  <c r="I42" i="14"/>
  <c r="U41" i="14"/>
  <c r="T41" i="14"/>
  <c r="I41" i="14"/>
  <c r="U40" i="14"/>
  <c r="T40" i="14"/>
  <c r="I40" i="14"/>
  <c r="U39" i="14"/>
  <c r="T39" i="14"/>
  <c r="I39" i="14"/>
  <c r="T38" i="14"/>
  <c r="U38" i="14" s="1"/>
  <c r="I38" i="14"/>
  <c r="U37" i="14"/>
  <c r="T37" i="14"/>
  <c r="U36" i="14"/>
  <c r="T36" i="14"/>
  <c r="U35" i="14"/>
  <c r="T35" i="14"/>
  <c r="I35" i="14"/>
  <c r="U34" i="14"/>
  <c r="T34" i="14"/>
  <c r="I34" i="14"/>
  <c r="U33" i="14"/>
  <c r="T33" i="14"/>
  <c r="I33" i="14"/>
  <c r="T32" i="14"/>
  <c r="U32" i="14" s="1"/>
  <c r="I32" i="14"/>
  <c r="U31" i="14"/>
  <c r="T31" i="14"/>
  <c r="I31" i="14"/>
  <c r="U30" i="14"/>
  <c r="T30" i="14"/>
  <c r="I30" i="14"/>
  <c r="U29" i="14"/>
  <c r="T29" i="14"/>
  <c r="I29" i="14"/>
  <c r="AD28" i="14"/>
  <c r="AC28" i="14"/>
  <c r="AB28" i="14"/>
  <c r="T28" i="14"/>
  <c r="U28" i="14" s="1"/>
  <c r="I28" i="14"/>
  <c r="AB27" i="14"/>
  <c r="U27" i="14"/>
  <c r="T27" i="14"/>
  <c r="I27" i="14"/>
  <c r="AB26" i="14"/>
  <c r="AC26" i="14" s="1"/>
  <c r="AD26" i="14" s="1"/>
  <c r="T26" i="14"/>
  <c r="U26" i="14" s="1"/>
  <c r="I26" i="14"/>
  <c r="AB25" i="14"/>
  <c r="T25" i="14"/>
  <c r="U25" i="14" s="1"/>
  <c r="I25" i="14"/>
  <c r="AB24" i="14"/>
  <c r="AC24" i="14" s="1"/>
  <c r="AD24" i="14" s="1"/>
  <c r="T24" i="14"/>
  <c r="U24" i="14" s="1"/>
  <c r="I24" i="14"/>
  <c r="AB23" i="14"/>
  <c r="T23" i="14"/>
  <c r="U23" i="14" s="1"/>
  <c r="I23" i="14"/>
  <c r="AB22" i="14"/>
  <c r="AC22" i="14" s="1"/>
  <c r="AD22" i="14" s="1"/>
  <c r="T22" i="14"/>
  <c r="U22" i="14" s="1"/>
  <c r="I22" i="14"/>
  <c r="AB21" i="14"/>
  <c r="T21" i="14"/>
  <c r="U21" i="14" s="1"/>
  <c r="I21" i="14"/>
  <c r="AB20" i="14"/>
  <c r="AC20" i="14" s="1"/>
  <c r="AD20" i="14" s="1"/>
  <c r="T20" i="14"/>
  <c r="U20" i="14" s="1"/>
  <c r="I20" i="14"/>
  <c r="AB19" i="14"/>
  <c r="T19" i="14"/>
  <c r="U19" i="14" s="1"/>
  <c r="I19" i="14"/>
  <c r="AB18" i="14"/>
  <c r="AC18" i="14" s="1"/>
  <c r="AD18" i="14" s="1"/>
  <c r="T18" i="14"/>
  <c r="U18" i="14" s="1"/>
  <c r="I18" i="14"/>
  <c r="AB17" i="14"/>
  <c r="T17" i="14"/>
  <c r="U17" i="14" s="1"/>
  <c r="I17" i="14"/>
  <c r="AB16" i="14"/>
  <c r="AC16" i="14" s="1"/>
  <c r="AD16" i="14" s="1"/>
  <c r="T16" i="14"/>
  <c r="U16" i="14" s="1"/>
  <c r="I16" i="14"/>
  <c r="AB15" i="14"/>
  <c r="T15" i="14"/>
  <c r="U15" i="14" s="1"/>
  <c r="I15" i="14"/>
  <c r="AB14" i="14"/>
  <c r="AC14" i="14" s="1"/>
  <c r="AD14" i="14" s="1"/>
  <c r="T14" i="14"/>
  <c r="U14" i="14" s="1"/>
  <c r="I14" i="14"/>
  <c r="AB13" i="14"/>
  <c r="T13" i="14"/>
  <c r="U13" i="14" s="1"/>
  <c r="AB12" i="14"/>
  <c r="T12" i="14"/>
  <c r="U12" i="14" s="1"/>
  <c r="AD11" i="14"/>
  <c r="AC11" i="14"/>
  <c r="AB11" i="14"/>
  <c r="T11" i="14"/>
  <c r="U11" i="14" s="1"/>
  <c r="AB10" i="14"/>
  <c r="AC10" i="14" s="1"/>
  <c r="T10" i="14"/>
  <c r="U10" i="14" s="1"/>
  <c r="AB9" i="14"/>
  <c r="T9" i="14"/>
  <c r="AB8" i="14"/>
  <c r="T8" i="14"/>
  <c r="U8" i="14" s="1"/>
  <c r="AB7" i="14"/>
  <c r="T7" i="14"/>
  <c r="U7" i="14" s="1"/>
  <c r="T6" i="14"/>
  <c r="U6" i="14" s="1"/>
  <c r="R51" i="14"/>
  <c r="T4" i="14"/>
  <c r="U4" i="14" s="1"/>
  <c r="H51" i="14"/>
  <c r="T3" i="14"/>
  <c r="U3" i="14" s="1"/>
  <c r="X123" i="13"/>
  <c r="U123" i="13"/>
  <c r="S123" i="13"/>
  <c r="N123" i="13"/>
  <c r="P122" i="13"/>
  <c r="F122" i="13"/>
  <c r="P121" i="13"/>
  <c r="F121" i="13"/>
  <c r="P120" i="13"/>
  <c r="F120" i="13"/>
  <c r="K119" i="13"/>
  <c r="P119" i="13" s="1"/>
  <c r="F119" i="13"/>
  <c r="P118" i="13"/>
  <c r="L118" i="13"/>
  <c r="F118" i="13"/>
  <c r="P117" i="13"/>
  <c r="L117" i="13"/>
  <c r="F117" i="13"/>
  <c r="P116" i="13"/>
  <c r="L116" i="13"/>
  <c r="F116" i="13"/>
  <c r="P115" i="13"/>
  <c r="L115" i="13"/>
  <c r="P114" i="13"/>
  <c r="L114" i="13"/>
  <c r="P113" i="13"/>
  <c r="L113" i="13"/>
  <c r="P112" i="13"/>
  <c r="L112" i="13"/>
  <c r="P111" i="13"/>
  <c r="L111" i="13"/>
  <c r="P110" i="13"/>
  <c r="L110" i="13"/>
  <c r="P109" i="13"/>
  <c r="L109" i="13"/>
  <c r="P108" i="13"/>
  <c r="L108" i="13"/>
  <c r="P107" i="13"/>
  <c r="L107" i="13"/>
  <c r="P106" i="13"/>
  <c r="L106" i="13"/>
  <c r="P105" i="13"/>
  <c r="L105" i="13"/>
  <c r="P104" i="13"/>
  <c r="L104" i="13"/>
  <c r="P103" i="13"/>
  <c r="L103" i="13"/>
  <c r="P102" i="13"/>
  <c r="L102" i="13"/>
  <c r="P101" i="13"/>
  <c r="L101" i="13"/>
  <c r="P100" i="13"/>
  <c r="L100" i="13"/>
  <c r="P99" i="13"/>
  <c r="L99" i="13"/>
  <c r="P98" i="13"/>
  <c r="L98" i="13"/>
  <c r="P97" i="13"/>
  <c r="L97" i="13"/>
  <c r="P96" i="13"/>
  <c r="L96" i="13"/>
  <c r="P95" i="13"/>
  <c r="L95" i="13"/>
  <c r="P94" i="13"/>
  <c r="L94" i="13"/>
  <c r="P93" i="13"/>
  <c r="L93" i="13"/>
  <c r="P92" i="13"/>
  <c r="L92" i="13"/>
  <c r="P91" i="13"/>
  <c r="L91" i="13"/>
  <c r="P90" i="13"/>
  <c r="L90" i="13"/>
  <c r="P89" i="13"/>
  <c r="L89" i="13"/>
  <c r="P88" i="13"/>
  <c r="L88" i="13"/>
  <c r="P87" i="13"/>
  <c r="L87" i="13"/>
  <c r="P86" i="13"/>
  <c r="L86" i="13"/>
  <c r="P85" i="13"/>
  <c r="L85" i="13"/>
  <c r="P84" i="13"/>
  <c r="L84" i="13"/>
  <c r="P83" i="13"/>
  <c r="L83" i="13"/>
  <c r="P82" i="13"/>
  <c r="L82" i="13"/>
  <c r="P81" i="13"/>
  <c r="L81" i="13"/>
  <c r="P80" i="13"/>
  <c r="L80" i="13"/>
  <c r="P79" i="13"/>
  <c r="L79" i="13"/>
  <c r="P78" i="13"/>
  <c r="L78" i="13"/>
  <c r="P77" i="13"/>
  <c r="L77" i="13"/>
  <c r="P76" i="13"/>
  <c r="L76" i="13"/>
  <c r="P75" i="13"/>
  <c r="L75" i="13"/>
  <c r="P74" i="13"/>
  <c r="L74" i="13"/>
  <c r="P73" i="13"/>
  <c r="L73" i="13"/>
  <c r="P72" i="13"/>
  <c r="L72" i="13"/>
  <c r="P71" i="13"/>
  <c r="P69" i="13"/>
  <c r="L69" i="13"/>
  <c r="P68" i="13"/>
  <c r="L68" i="13"/>
  <c r="P67" i="13"/>
  <c r="L67" i="13"/>
  <c r="F67" i="13"/>
  <c r="P66" i="13"/>
  <c r="L66" i="13"/>
  <c r="F66" i="13"/>
  <c r="P65" i="13"/>
  <c r="L65" i="13"/>
  <c r="F65" i="13"/>
  <c r="P64" i="13"/>
  <c r="L64" i="13"/>
  <c r="F64" i="13"/>
  <c r="P63" i="13"/>
  <c r="L63" i="13"/>
  <c r="F63" i="13"/>
  <c r="P62" i="13"/>
  <c r="L62" i="13"/>
  <c r="F62" i="13"/>
  <c r="P61" i="13"/>
  <c r="L61" i="13"/>
  <c r="F61" i="13"/>
  <c r="P60" i="13"/>
  <c r="L60" i="13"/>
  <c r="F60" i="13"/>
  <c r="P59" i="13"/>
  <c r="L59" i="13"/>
  <c r="F59" i="13"/>
  <c r="P58" i="13"/>
  <c r="L58" i="13"/>
  <c r="F58" i="13"/>
  <c r="P57" i="13"/>
  <c r="L57" i="13"/>
  <c r="F57" i="13"/>
  <c r="P56" i="13"/>
  <c r="L56" i="13"/>
  <c r="F56" i="13"/>
  <c r="P55" i="13"/>
  <c r="L55" i="13"/>
  <c r="F55" i="13"/>
  <c r="P54" i="13"/>
  <c r="L54" i="13"/>
  <c r="F54" i="13"/>
  <c r="P53" i="13"/>
  <c r="L53" i="13"/>
  <c r="F53" i="13"/>
  <c r="P52" i="13"/>
  <c r="L52" i="13"/>
  <c r="F52" i="13"/>
  <c r="P51" i="13"/>
  <c r="L51" i="13"/>
  <c r="F51" i="13"/>
  <c r="P50" i="13"/>
  <c r="L50" i="13"/>
  <c r="F50" i="13"/>
  <c r="P49" i="13"/>
  <c r="L49" i="13"/>
  <c r="F49" i="13"/>
  <c r="P48" i="13"/>
  <c r="L48" i="13"/>
  <c r="F48" i="13"/>
  <c r="P47" i="13"/>
  <c r="L47" i="13"/>
  <c r="F47" i="13"/>
  <c r="P46" i="13"/>
  <c r="L46" i="13"/>
  <c r="F46" i="13"/>
  <c r="P45" i="13"/>
  <c r="L45" i="13"/>
  <c r="F45" i="13"/>
  <c r="P44" i="13"/>
  <c r="L44" i="13"/>
  <c r="F44" i="13"/>
  <c r="P43" i="13"/>
  <c r="L43" i="13"/>
  <c r="F43" i="13"/>
  <c r="P42" i="13"/>
  <c r="L42" i="13"/>
  <c r="F42" i="13"/>
  <c r="P41" i="13"/>
  <c r="L41" i="13"/>
  <c r="F41" i="13"/>
  <c r="P40" i="13"/>
  <c r="L40" i="13"/>
  <c r="F40" i="13"/>
  <c r="P39" i="13"/>
  <c r="L39" i="13"/>
  <c r="F39" i="13"/>
  <c r="P38" i="13"/>
  <c r="L38" i="13"/>
  <c r="F38" i="13"/>
  <c r="P37" i="13"/>
  <c r="L37" i="13"/>
  <c r="F37" i="13"/>
  <c r="P36" i="13"/>
  <c r="L36" i="13"/>
  <c r="F36" i="13"/>
  <c r="P35" i="13"/>
  <c r="L35" i="13"/>
  <c r="F35" i="13"/>
  <c r="P34" i="13"/>
  <c r="L34" i="13"/>
  <c r="F34" i="13"/>
  <c r="P33" i="13"/>
  <c r="L33" i="13"/>
  <c r="F33" i="13"/>
  <c r="P32" i="13"/>
  <c r="L32" i="13"/>
  <c r="F32" i="13"/>
  <c r="P31" i="13"/>
  <c r="L31" i="13"/>
  <c r="P30" i="13"/>
  <c r="L30" i="13"/>
  <c r="P29" i="13"/>
  <c r="L29" i="13"/>
  <c r="L28" i="13"/>
  <c r="P27" i="13"/>
  <c r="L27" i="13"/>
  <c r="P26" i="13"/>
  <c r="L26" i="13"/>
  <c r="P25" i="13"/>
  <c r="L25" i="13"/>
  <c r="P24" i="13"/>
  <c r="L24" i="13"/>
  <c r="P23" i="13"/>
  <c r="L23" i="13"/>
  <c r="P22" i="13"/>
  <c r="L22" i="13"/>
  <c r="P21" i="13"/>
  <c r="L21" i="13"/>
  <c r="P20" i="13"/>
  <c r="L20" i="13"/>
  <c r="P19" i="13"/>
  <c r="L19" i="13"/>
  <c r="P18" i="13"/>
  <c r="L18" i="13"/>
  <c r="P17" i="13"/>
  <c r="L17" i="13"/>
  <c r="P16" i="13"/>
  <c r="L16" i="13"/>
  <c r="P15" i="13"/>
  <c r="L15" i="13"/>
  <c r="P14" i="13"/>
  <c r="L14" i="13"/>
  <c r="P13" i="13"/>
  <c r="L13" i="13"/>
  <c r="P12" i="13"/>
  <c r="L12" i="13"/>
  <c r="P11" i="13"/>
  <c r="L11" i="13"/>
  <c r="P10" i="13"/>
  <c r="L10" i="13"/>
  <c r="P9" i="13"/>
  <c r="L9" i="13"/>
  <c r="P8" i="13"/>
  <c r="L8" i="13"/>
  <c r="P7" i="13"/>
  <c r="L7" i="13"/>
  <c r="P6" i="13"/>
  <c r="L6" i="13"/>
  <c r="P5" i="13"/>
  <c r="L5" i="13"/>
  <c r="P4" i="13"/>
  <c r="L4" i="13"/>
  <c r="I5" i="14" l="1"/>
  <c r="I4" i="15"/>
  <c r="G51" i="14"/>
  <c r="U9" i="14"/>
  <c r="T51" i="14"/>
  <c r="AD8" i="14"/>
  <c r="AD9" i="14"/>
  <c r="AD23" i="14"/>
  <c r="AD7" i="14"/>
  <c r="AD13" i="14"/>
  <c r="AD21" i="14"/>
  <c r="T5" i="14"/>
  <c r="U5" i="14" s="1"/>
  <c r="AC9" i="14"/>
  <c r="AD10" i="14"/>
  <c r="AC13" i="14"/>
  <c r="AC15" i="14"/>
  <c r="AD15" i="14" s="1"/>
  <c r="AC17" i="14"/>
  <c r="AD17" i="14" s="1"/>
  <c r="AC19" i="14"/>
  <c r="AD19" i="14" s="1"/>
  <c r="AC21" i="14"/>
  <c r="AC23" i="14"/>
  <c r="AC25" i="14"/>
  <c r="AD25" i="14" s="1"/>
  <c r="AC27" i="14"/>
  <c r="AD27" i="14" s="1"/>
  <c r="AC8" i="14"/>
  <c r="AC12" i="14"/>
  <c r="AD12" i="14" s="1"/>
  <c r="AC7" i="14"/>
  <c r="P123" i="13"/>
  <c r="P126" i="13" s="1"/>
  <c r="R13" i="11"/>
  <c r="AD29" i="14" l="1"/>
  <c r="J13" i="11"/>
  <c r="H13" i="11"/>
  <c r="G13" i="11"/>
  <c r="F13" i="11"/>
  <c r="E13" i="11"/>
  <c r="D13" i="11"/>
  <c r="C13" i="11"/>
  <c r="B13" i="11"/>
  <c r="N103" i="10" l="1"/>
  <c r="R12" i="11" l="1"/>
  <c r="R10" i="11" l="1"/>
  <c r="J12" i="11" l="1"/>
  <c r="H12" i="11"/>
  <c r="G12" i="11"/>
  <c r="F12" i="11"/>
  <c r="E12" i="11"/>
  <c r="D12" i="11"/>
  <c r="C12" i="11"/>
  <c r="B12" i="11"/>
  <c r="R11" i="11" l="1"/>
  <c r="L90" i="10" l="1"/>
  <c r="P90" i="10"/>
  <c r="L91" i="10"/>
  <c r="P91" i="10"/>
  <c r="R8" i="11" l="1"/>
  <c r="N88" i="10" l="1"/>
  <c r="N18" i="7"/>
  <c r="R9" i="11" l="1"/>
  <c r="R4" i="11" l="1"/>
  <c r="N74" i="10" l="1"/>
  <c r="R5" i="11" l="1"/>
  <c r="R6" i="11"/>
  <c r="P84" i="10" l="1"/>
  <c r="L84" i="10"/>
  <c r="L85" i="10"/>
  <c r="G9" i="11" l="1"/>
  <c r="C9" i="11"/>
  <c r="G8" i="11"/>
  <c r="E8" i="11"/>
  <c r="D8" i="11"/>
  <c r="I7" i="11"/>
  <c r="H7" i="11"/>
  <c r="E7" i="11"/>
  <c r="J6" i="11"/>
  <c r="F6" i="11"/>
  <c r="B6" i="11"/>
  <c r="C5" i="11"/>
  <c r="H4" i="11"/>
  <c r="F4" i="11"/>
  <c r="E4" i="11"/>
  <c r="D4" i="11"/>
  <c r="GE33" i="12"/>
  <c r="EQ33" i="12"/>
  <c r="CS33" i="12"/>
  <c r="BE33" i="12"/>
  <c r="Q33" i="12"/>
  <c r="GY32" i="12"/>
  <c r="GW32" i="12"/>
  <c r="GY33" i="12" s="1"/>
  <c r="GO32" i="12"/>
  <c r="GM32" i="12"/>
  <c r="GO33" i="12" s="1"/>
  <c r="GE32" i="12"/>
  <c r="GC32" i="12"/>
  <c r="FU32" i="12"/>
  <c r="FS32" i="12"/>
  <c r="FU33" i="12" s="1"/>
  <c r="FK32" i="12"/>
  <c r="FI32" i="12"/>
  <c r="FK33" i="12" s="1"/>
  <c r="FA32" i="12"/>
  <c r="EY32" i="12"/>
  <c r="FA33" i="12" s="1"/>
  <c r="EQ32" i="12"/>
  <c r="EO32" i="12"/>
  <c r="EG32" i="12"/>
  <c r="EE32" i="12"/>
  <c r="EG33" i="12" s="1"/>
  <c r="DW32" i="12"/>
  <c r="DU32" i="12"/>
  <c r="DW33" i="12" s="1"/>
  <c r="DM32" i="12"/>
  <c r="DK32" i="12"/>
  <c r="DM33" i="12" s="1"/>
  <c r="DC32" i="12"/>
  <c r="DA32" i="12"/>
  <c r="DC33" i="12" s="1"/>
  <c r="CS32" i="12"/>
  <c r="CQ32" i="12"/>
  <c r="CI32" i="12"/>
  <c r="CG32" i="12"/>
  <c r="CI33" i="12" s="1"/>
  <c r="BY32" i="12"/>
  <c r="BY33" i="12" s="1"/>
  <c r="BW32" i="12"/>
  <c r="BO32" i="12"/>
  <c r="BO33" i="12" s="1"/>
  <c r="BM32" i="12"/>
  <c r="BE32" i="12"/>
  <c r="BC32" i="12"/>
  <c r="AU32" i="12"/>
  <c r="AS32" i="12"/>
  <c r="AU33" i="12" s="1"/>
  <c r="AK32" i="12"/>
  <c r="AK33" i="12" s="1"/>
  <c r="AI32" i="12"/>
  <c r="AA32" i="12"/>
  <c r="AA33" i="12" s="1"/>
  <c r="Y32" i="12"/>
  <c r="Q32" i="12"/>
  <c r="O32" i="12"/>
  <c r="DP31" i="12"/>
  <c r="DF31" i="12"/>
  <c r="AX31" i="12"/>
  <c r="DP30" i="12"/>
  <c r="DF30" i="12"/>
  <c r="AX30" i="12"/>
  <c r="GR29" i="12"/>
  <c r="GH29" i="12"/>
  <c r="FX29" i="12"/>
  <c r="FN29" i="12"/>
  <c r="FD29" i="12"/>
  <c r="DZ29" i="12"/>
  <c r="DP29" i="12"/>
  <c r="DF29" i="12"/>
  <c r="CV29" i="12"/>
  <c r="CB29" i="12"/>
  <c r="BR29" i="12"/>
  <c r="AX29" i="12"/>
  <c r="AD29" i="12"/>
  <c r="T29" i="12"/>
  <c r="HB28" i="12"/>
  <c r="GR28" i="12"/>
  <c r="GH28" i="12"/>
  <c r="FX28" i="12"/>
  <c r="FN28" i="12"/>
  <c r="FD28" i="12"/>
  <c r="ET28" i="12"/>
  <c r="EJ28" i="12"/>
  <c r="DZ28" i="12"/>
  <c r="DP28" i="12"/>
  <c r="DF28" i="12"/>
  <c r="CV28" i="12"/>
  <c r="CL28" i="12"/>
  <c r="CB28" i="12"/>
  <c r="BR28" i="12"/>
  <c r="BH28" i="12"/>
  <c r="AX28" i="12"/>
  <c r="AN28" i="12"/>
  <c r="AD28" i="12"/>
  <c r="T28" i="12"/>
  <c r="HB27" i="12"/>
  <c r="GR27" i="12"/>
  <c r="GH27" i="12"/>
  <c r="FX27" i="12"/>
  <c r="FN27" i="12"/>
  <c r="FD27" i="12"/>
  <c r="ET27" i="12"/>
  <c r="EJ27" i="12"/>
  <c r="DZ27" i="12"/>
  <c r="DP27" i="12"/>
  <c r="DF27" i="12"/>
  <c r="CV27" i="12"/>
  <c r="CL27" i="12"/>
  <c r="CB27" i="12"/>
  <c r="BR27" i="12"/>
  <c r="BH27" i="12"/>
  <c r="AX27" i="12"/>
  <c r="AN27" i="12"/>
  <c r="AD27" i="12"/>
  <c r="T27" i="12"/>
  <c r="HB26" i="12"/>
  <c r="GR26" i="12"/>
  <c r="GH26" i="12"/>
  <c r="FX26" i="12"/>
  <c r="FN26" i="12"/>
  <c r="FD26" i="12"/>
  <c r="ET26" i="12"/>
  <c r="EJ26" i="12"/>
  <c r="DZ26" i="12"/>
  <c r="DP26" i="12"/>
  <c r="DF26" i="12"/>
  <c r="CV26" i="12"/>
  <c r="CL26" i="12"/>
  <c r="CB26" i="12"/>
  <c r="BR26" i="12"/>
  <c r="BH26" i="12"/>
  <c r="AX26" i="12"/>
  <c r="AN26" i="12"/>
  <c r="AD26" i="12"/>
  <c r="T26" i="12"/>
  <c r="HB25" i="12"/>
  <c r="GR25" i="12"/>
  <c r="GH25" i="12"/>
  <c r="FX25" i="12"/>
  <c r="FN25" i="12"/>
  <c r="FD25" i="12"/>
  <c r="ET25" i="12"/>
  <c r="EJ25" i="12"/>
  <c r="DZ25" i="12"/>
  <c r="DP25" i="12"/>
  <c r="DF25" i="12"/>
  <c r="CV25" i="12"/>
  <c r="CL25" i="12"/>
  <c r="CB25" i="12"/>
  <c r="BR25" i="12"/>
  <c r="BH25" i="12"/>
  <c r="AX25" i="12"/>
  <c r="AN25" i="12"/>
  <c r="AD25" i="12"/>
  <c r="T25" i="12"/>
  <c r="HB24" i="12"/>
  <c r="GR24" i="12"/>
  <c r="GH24" i="12"/>
  <c r="FX24" i="12"/>
  <c r="FN24" i="12"/>
  <c r="FD24" i="12"/>
  <c r="ET24" i="12"/>
  <c r="EJ24" i="12"/>
  <c r="DZ24" i="12"/>
  <c r="DP24" i="12"/>
  <c r="DF24" i="12"/>
  <c r="CV24" i="12"/>
  <c r="CL24" i="12"/>
  <c r="CB24" i="12"/>
  <c r="BR24" i="12"/>
  <c r="BH24" i="12"/>
  <c r="AX24" i="12"/>
  <c r="AN24" i="12"/>
  <c r="AD24" i="12"/>
  <c r="T24" i="12"/>
  <c r="HB23" i="12"/>
  <c r="GR23" i="12"/>
  <c r="GH23" i="12"/>
  <c r="FX23" i="12"/>
  <c r="FN23" i="12"/>
  <c r="FD23" i="12"/>
  <c r="ET23" i="12"/>
  <c r="EJ23" i="12"/>
  <c r="DZ23" i="12"/>
  <c r="DP23" i="12"/>
  <c r="DF23" i="12"/>
  <c r="CV23" i="12"/>
  <c r="CL23" i="12"/>
  <c r="CB23" i="12"/>
  <c r="BR23" i="12"/>
  <c r="BH23" i="12"/>
  <c r="AX23" i="12"/>
  <c r="AN23" i="12"/>
  <c r="AD23" i="12"/>
  <c r="T23" i="12"/>
  <c r="H23" i="12"/>
  <c r="G23" i="12"/>
  <c r="F23" i="12"/>
  <c r="I23" i="12" s="1"/>
  <c r="E23" i="12"/>
  <c r="D23" i="12"/>
  <c r="C23" i="12"/>
  <c r="B23" i="12"/>
  <c r="HB22" i="12"/>
  <c r="GR22" i="12"/>
  <c r="GH22" i="12"/>
  <c r="FX22" i="12"/>
  <c r="FN22" i="12"/>
  <c r="FD22" i="12"/>
  <c r="ET22" i="12"/>
  <c r="EJ22" i="12"/>
  <c r="DZ22" i="12"/>
  <c r="DP22" i="12"/>
  <c r="DF22" i="12"/>
  <c r="CV22" i="12"/>
  <c r="CL22" i="12"/>
  <c r="CB22" i="12"/>
  <c r="BR22" i="12"/>
  <c r="BH22" i="12"/>
  <c r="AX22" i="12"/>
  <c r="AN22" i="12"/>
  <c r="AD22" i="12"/>
  <c r="T22" i="12"/>
  <c r="H22" i="12"/>
  <c r="G22" i="12"/>
  <c r="F22" i="12"/>
  <c r="E22" i="12"/>
  <c r="D22" i="12"/>
  <c r="C22" i="12"/>
  <c r="B22" i="12"/>
  <c r="HB21" i="12"/>
  <c r="GR21" i="12"/>
  <c r="GH21" i="12"/>
  <c r="FX21" i="12"/>
  <c r="FN21" i="12"/>
  <c r="FD21" i="12"/>
  <c r="ET21" i="12"/>
  <c r="EJ21" i="12"/>
  <c r="DZ21" i="12"/>
  <c r="DP21" i="12"/>
  <c r="DF21" i="12"/>
  <c r="CV21" i="12"/>
  <c r="CL21" i="12"/>
  <c r="CB21" i="12"/>
  <c r="BR21" i="12"/>
  <c r="BH21" i="12"/>
  <c r="AX21" i="12"/>
  <c r="AN21" i="12"/>
  <c r="AD21" i="12"/>
  <c r="T21" i="12"/>
  <c r="H21" i="12"/>
  <c r="G21" i="12"/>
  <c r="F21" i="12"/>
  <c r="E21" i="12"/>
  <c r="D21" i="12"/>
  <c r="C21" i="12"/>
  <c r="B21" i="12"/>
  <c r="HB20" i="12"/>
  <c r="GR20" i="12"/>
  <c r="GH20" i="12"/>
  <c r="FX20" i="12"/>
  <c r="FN20" i="12"/>
  <c r="FD20" i="12"/>
  <c r="ET20" i="12"/>
  <c r="EJ20" i="12"/>
  <c r="DZ20" i="12"/>
  <c r="DP20" i="12"/>
  <c r="DF20" i="12"/>
  <c r="CV20" i="12"/>
  <c r="CL20" i="12"/>
  <c r="CB20" i="12"/>
  <c r="BR20" i="12"/>
  <c r="BH20" i="12"/>
  <c r="AX20" i="12"/>
  <c r="AN20" i="12"/>
  <c r="AD20" i="12"/>
  <c r="T20" i="12"/>
  <c r="H20" i="12"/>
  <c r="G20" i="12"/>
  <c r="F20" i="12"/>
  <c r="E20" i="12"/>
  <c r="D20" i="12"/>
  <c r="C20" i="12"/>
  <c r="B20" i="12"/>
  <c r="HB19" i="12"/>
  <c r="GR19" i="12"/>
  <c r="GH19" i="12"/>
  <c r="FX19" i="12"/>
  <c r="FN19" i="12"/>
  <c r="FD19" i="12"/>
  <c r="ET19" i="12"/>
  <c r="EJ19" i="12"/>
  <c r="DZ19" i="12"/>
  <c r="DP19" i="12"/>
  <c r="DF19" i="12"/>
  <c r="CV19" i="12"/>
  <c r="CL19" i="12"/>
  <c r="CB19" i="12"/>
  <c r="BR19" i="12"/>
  <c r="BH19" i="12"/>
  <c r="AX19" i="12"/>
  <c r="AN19" i="12"/>
  <c r="AD19" i="12"/>
  <c r="T19" i="12"/>
  <c r="H19" i="12"/>
  <c r="G19" i="12"/>
  <c r="F19" i="12"/>
  <c r="E19" i="12"/>
  <c r="D19" i="12"/>
  <c r="C19" i="12"/>
  <c r="B19" i="12"/>
  <c r="HB18" i="12"/>
  <c r="GR18" i="12"/>
  <c r="GH18" i="12"/>
  <c r="FX18" i="12"/>
  <c r="FN18" i="12"/>
  <c r="FD18" i="12"/>
  <c r="ET18" i="12"/>
  <c r="EJ18" i="12"/>
  <c r="DZ18" i="12"/>
  <c r="DP18" i="12"/>
  <c r="DF18" i="12"/>
  <c r="CV18" i="12"/>
  <c r="CL18" i="12"/>
  <c r="CB18" i="12"/>
  <c r="BR18" i="12"/>
  <c r="BH18" i="12"/>
  <c r="AX18" i="12"/>
  <c r="AN18" i="12"/>
  <c r="AD18" i="12"/>
  <c r="T18" i="12"/>
  <c r="H18" i="12"/>
  <c r="G18" i="12"/>
  <c r="F18" i="12"/>
  <c r="E18" i="12"/>
  <c r="D18" i="12"/>
  <c r="C18" i="12"/>
  <c r="B18" i="12"/>
  <c r="HB17" i="12"/>
  <c r="GR17" i="12"/>
  <c r="GH17" i="12"/>
  <c r="FX17" i="12"/>
  <c r="FN17" i="12"/>
  <c r="FD17" i="12"/>
  <c r="ET17" i="12"/>
  <c r="EJ17" i="12"/>
  <c r="DZ17" i="12"/>
  <c r="DP17" i="12"/>
  <c r="DF17" i="12"/>
  <c r="CV17" i="12"/>
  <c r="CL17" i="12"/>
  <c r="CB17" i="12"/>
  <c r="BR17" i="12"/>
  <c r="BH17" i="12"/>
  <c r="AX17" i="12"/>
  <c r="AN17" i="12"/>
  <c r="AD17" i="12"/>
  <c r="T17" i="12"/>
  <c r="H17" i="12"/>
  <c r="G17" i="12"/>
  <c r="F17" i="12"/>
  <c r="E17" i="12"/>
  <c r="D17" i="12"/>
  <c r="C17" i="12"/>
  <c r="B17" i="12"/>
  <c r="HB16" i="12"/>
  <c r="GR16" i="12"/>
  <c r="GH16" i="12"/>
  <c r="FX16" i="12"/>
  <c r="FN16" i="12"/>
  <c r="FD16" i="12"/>
  <c r="ET16" i="12"/>
  <c r="EJ16" i="12"/>
  <c r="DZ16" i="12"/>
  <c r="DP16" i="12"/>
  <c r="DF16" i="12"/>
  <c r="CV16" i="12"/>
  <c r="CL16" i="12"/>
  <c r="CB16" i="12"/>
  <c r="BR16" i="12"/>
  <c r="BH16" i="12"/>
  <c r="AX16" i="12"/>
  <c r="AN16" i="12"/>
  <c r="AD16" i="12"/>
  <c r="T16" i="12"/>
  <c r="H16" i="12"/>
  <c r="G16" i="12"/>
  <c r="F16" i="12"/>
  <c r="E16" i="12"/>
  <c r="D16" i="12"/>
  <c r="C16" i="12"/>
  <c r="B16" i="12"/>
  <c r="HB15" i="12"/>
  <c r="GR15" i="12"/>
  <c r="GH15" i="12"/>
  <c r="FX15" i="12"/>
  <c r="FN15" i="12"/>
  <c r="FD15" i="12"/>
  <c r="ET15" i="12"/>
  <c r="EJ15" i="12"/>
  <c r="DZ15" i="12"/>
  <c r="DP15" i="12"/>
  <c r="DF15" i="12"/>
  <c r="CV15" i="12"/>
  <c r="CL15" i="12"/>
  <c r="CB15" i="12"/>
  <c r="BR15" i="12"/>
  <c r="BH15" i="12"/>
  <c r="AX15" i="12"/>
  <c r="AN15" i="12"/>
  <c r="AD15" i="12"/>
  <c r="T15" i="12"/>
  <c r="H15" i="12"/>
  <c r="G15" i="12"/>
  <c r="F15" i="12"/>
  <c r="E15" i="12"/>
  <c r="D15" i="12"/>
  <c r="C15" i="12"/>
  <c r="B15" i="12"/>
  <c r="HB14" i="12"/>
  <c r="GR14" i="12"/>
  <c r="GH14" i="12"/>
  <c r="FX14" i="12"/>
  <c r="FN14" i="12"/>
  <c r="FD14" i="12"/>
  <c r="ET14" i="12"/>
  <c r="EJ14" i="12"/>
  <c r="DZ14" i="12"/>
  <c r="DP14" i="12"/>
  <c r="DF14" i="12"/>
  <c r="CV14" i="12"/>
  <c r="CL14" i="12"/>
  <c r="CB14" i="12"/>
  <c r="BR14" i="12"/>
  <c r="BH14" i="12"/>
  <c r="AX14" i="12"/>
  <c r="AN14" i="12"/>
  <c r="AD14" i="12"/>
  <c r="T14" i="12"/>
  <c r="H14" i="12"/>
  <c r="G14" i="12"/>
  <c r="F14" i="12"/>
  <c r="E14" i="12"/>
  <c r="D14" i="12"/>
  <c r="C14" i="12"/>
  <c r="B14" i="12"/>
  <c r="HB13" i="12"/>
  <c r="GR13" i="12"/>
  <c r="GH13" i="12"/>
  <c r="FX13" i="12"/>
  <c r="FN13" i="12"/>
  <c r="FD13" i="12"/>
  <c r="ET13" i="12"/>
  <c r="EJ13" i="12"/>
  <c r="DZ13" i="12"/>
  <c r="DP13" i="12"/>
  <c r="DF13" i="12"/>
  <c r="CV13" i="12"/>
  <c r="CL13" i="12"/>
  <c r="CB13" i="12"/>
  <c r="BR13" i="12"/>
  <c r="BH13" i="12"/>
  <c r="AX13" i="12"/>
  <c r="AN13" i="12"/>
  <c r="AD13" i="12"/>
  <c r="T13" i="12"/>
  <c r="H13" i="12"/>
  <c r="G13" i="12"/>
  <c r="F13" i="12"/>
  <c r="E13" i="12"/>
  <c r="D13" i="12"/>
  <c r="C13" i="12"/>
  <c r="B13" i="12"/>
  <c r="HB12" i="12"/>
  <c r="GR12" i="12"/>
  <c r="GH12" i="12"/>
  <c r="FX12" i="12"/>
  <c r="FN12" i="12"/>
  <c r="FD12" i="12"/>
  <c r="ET12" i="12"/>
  <c r="EJ12" i="12"/>
  <c r="DZ12" i="12"/>
  <c r="DP12" i="12"/>
  <c r="DF12" i="12"/>
  <c r="CV12" i="12"/>
  <c r="CL12" i="12"/>
  <c r="CB12" i="12"/>
  <c r="BR12" i="12"/>
  <c r="BH12" i="12"/>
  <c r="AX12" i="12"/>
  <c r="AN12" i="12"/>
  <c r="AD12" i="12"/>
  <c r="T12" i="12"/>
  <c r="H12" i="12"/>
  <c r="G12" i="12"/>
  <c r="F12" i="12"/>
  <c r="E12" i="12"/>
  <c r="D12" i="12"/>
  <c r="C12" i="12"/>
  <c r="B12" i="12"/>
  <c r="HB11" i="12"/>
  <c r="GR11" i="12"/>
  <c r="GH11" i="12"/>
  <c r="FX11" i="12"/>
  <c r="FN11" i="12"/>
  <c r="FD11" i="12"/>
  <c r="ET11" i="12"/>
  <c r="EJ11" i="12"/>
  <c r="DZ11" i="12"/>
  <c r="DP11" i="12"/>
  <c r="DF11" i="12"/>
  <c r="CV11" i="12"/>
  <c r="CL11" i="12"/>
  <c r="CB11" i="12"/>
  <c r="BR11" i="12"/>
  <c r="BH11" i="12"/>
  <c r="BH29" i="12" s="1"/>
  <c r="AX11" i="12"/>
  <c r="AN11" i="12"/>
  <c r="AD11" i="12"/>
  <c r="T11" i="12"/>
  <c r="J11" i="12"/>
  <c r="J11" i="11" s="1"/>
  <c r="H11" i="12"/>
  <c r="H11" i="11" s="1"/>
  <c r="G11" i="12"/>
  <c r="G11" i="11" s="1"/>
  <c r="F11" i="12"/>
  <c r="F11" i="11" s="1"/>
  <c r="E11" i="12"/>
  <c r="E11" i="11" s="1"/>
  <c r="D11" i="12"/>
  <c r="D11" i="11" s="1"/>
  <c r="C11" i="12"/>
  <c r="C11" i="11" s="1"/>
  <c r="B11" i="12"/>
  <c r="B11" i="11" s="1"/>
  <c r="HB10" i="12"/>
  <c r="GR10" i="12"/>
  <c r="GH10" i="12"/>
  <c r="GH30" i="12" s="1"/>
  <c r="FX10" i="12"/>
  <c r="FN10" i="12"/>
  <c r="FD10" i="12"/>
  <c r="ET10" i="12"/>
  <c r="ET29" i="12" s="1"/>
  <c r="EJ10" i="12"/>
  <c r="DZ10" i="12"/>
  <c r="DP10" i="12"/>
  <c r="DF10" i="12"/>
  <c r="CV10" i="12"/>
  <c r="CL10" i="12"/>
  <c r="CB10" i="12"/>
  <c r="BR10" i="12"/>
  <c r="BH10" i="12"/>
  <c r="AX10" i="12"/>
  <c r="AN10" i="12"/>
  <c r="AD10" i="12"/>
  <c r="AD30" i="12" s="1"/>
  <c r="T10" i="12"/>
  <c r="J10" i="12"/>
  <c r="J10" i="11" s="1"/>
  <c r="H10" i="12"/>
  <c r="H10" i="11" s="1"/>
  <c r="G10" i="12"/>
  <c r="G10" i="11" s="1"/>
  <c r="F10" i="12"/>
  <c r="F10" i="11" s="1"/>
  <c r="E10" i="12"/>
  <c r="E10" i="11" s="1"/>
  <c r="D10" i="12"/>
  <c r="D10" i="11" s="1"/>
  <c r="C10" i="12"/>
  <c r="C10" i="11" s="1"/>
  <c r="B10" i="12"/>
  <c r="B10" i="11" s="1"/>
  <c r="HB9" i="12"/>
  <c r="GR9" i="12"/>
  <c r="GH9" i="12"/>
  <c r="FX9" i="12"/>
  <c r="FN9" i="12"/>
  <c r="FD9" i="12"/>
  <c r="ET9" i="12"/>
  <c r="EJ9" i="12"/>
  <c r="DZ9" i="12"/>
  <c r="DP9" i="12"/>
  <c r="DF9" i="12"/>
  <c r="CV9" i="12"/>
  <c r="CL9" i="12"/>
  <c r="CB9" i="12"/>
  <c r="BR9" i="12"/>
  <c r="BH9" i="12"/>
  <c r="AX9" i="12"/>
  <c r="AN9" i="12"/>
  <c r="AD9" i="12"/>
  <c r="T9" i="12"/>
  <c r="J9" i="12"/>
  <c r="J9" i="11" s="1"/>
  <c r="H9" i="12"/>
  <c r="H9" i="11" s="1"/>
  <c r="G9" i="12"/>
  <c r="F9" i="12"/>
  <c r="F9" i="11" s="1"/>
  <c r="E9" i="12"/>
  <c r="E9" i="11" s="1"/>
  <c r="D9" i="12"/>
  <c r="D9" i="11" s="1"/>
  <c r="C9" i="12"/>
  <c r="B9" i="12"/>
  <c r="B9" i="11" s="1"/>
  <c r="HB8" i="12"/>
  <c r="HB29" i="12" s="1"/>
  <c r="GR8" i="12"/>
  <c r="GR30" i="12" s="1"/>
  <c r="GH8" i="12"/>
  <c r="FX8" i="12"/>
  <c r="FX30" i="12" s="1"/>
  <c r="FN8" i="12"/>
  <c r="FN30" i="12" s="1"/>
  <c r="FD8" i="12"/>
  <c r="FD30" i="12" s="1"/>
  <c r="ET8" i="12"/>
  <c r="EJ8" i="12"/>
  <c r="EJ29" i="12" s="1"/>
  <c r="DZ8" i="12"/>
  <c r="DZ30" i="12" s="1"/>
  <c r="DP8" i="12"/>
  <c r="DP32" i="12" s="1"/>
  <c r="DF8" i="12"/>
  <c r="DF32" i="12" s="1"/>
  <c r="CV8" i="12"/>
  <c r="CV30" i="12" s="1"/>
  <c r="CL8" i="12"/>
  <c r="CL30" i="12" s="1"/>
  <c r="CB8" i="12"/>
  <c r="CB30" i="12" s="1"/>
  <c r="BR8" i="12"/>
  <c r="BR30" i="12" s="1"/>
  <c r="BH8" i="12"/>
  <c r="AX8" i="12"/>
  <c r="AX32" i="12" s="1"/>
  <c r="AN8" i="12"/>
  <c r="AN29" i="12" s="1"/>
  <c r="AD8" i="12"/>
  <c r="T8" i="12"/>
  <c r="T30" i="12" s="1"/>
  <c r="J8" i="12"/>
  <c r="J8" i="11" s="1"/>
  <c r="H8" i="12"/>
  <c r="H8" i="11" s="1"/>
  <c r="G8" i="12"/>
  <c r="F8" i="12"/>
  <c r="F8" i="11" s="1"/>
  <c r="E8" i="12"/>
  <c r="D8" i="12"/>
  <c r="C8" i="12"/>
  <c r="C8" i="11" s="1"/>
  <c r="B8" i="12"/>
  <c r="B8" i="11" s="1"/>
  <c r="J7" i="12"/>
  <c r="J7" i="11" s="1"/>
  <c r="H7" i="12"/>
  <c r="G7" i="12"/>
  <c r="G7" i="11" s="1"/>
  <c r="F7" i="12"/>
  <c r="F7" i="11" s="1"/>
  <c r="E7" i="12"/>
  <c r="D7" i="12"/>
  <c r="D7" i="11" s="1"/>
  <c r="C7" i="12"/>
  <c r="C7" i="11" s="1"/>
  <c r="B7" i="12"/>
  <c r="B7" i="11" s="1"/>
  <c r="J6" i="12"/>
  <c r="H6" i="12"/>
  <c r="H6" i="11" s="1"/>
  <c r="G6" i="12"/>
  <c r="G6" i="11" s="1"/>
  <c r="F6" i="12"/>
  <c r="E6" i="12"/>
  <c r="E6" i="11" s="1"/>
  <c r="D6" i="12"/>
  <c r="D6" i="11" s="1"/>
  <c r="C6" i="12"/>
  <c r="C6" i="11" s="1"/>
  <c r="B6" i="12"/>
  <c r="HA5" i="12"/>
  <c r="GQ5" i="12"/>
  <c r="I22" i="12" s="1"/>
  <c r="GG5" i="12"/>
  <c r="I21" i="12" s="1"/>
  <c r="FW5" i="12"/>
  <c r="I20" i="12" s="1"/>
  <c r="FM5" i="12"/>
  <c r="I19" i="12" s="1"/>
  <c r="FC5" i="12"/>
  <c r="I18" i="12" s="1"/>
  <c r="ES5" i="12"/>
  <c r="I17" i="12" s="1"/>
  <c r="EI5" i="12"/>
  <c r="I16" i="12" s="1"/>
  <c r="DY5" i="12"/>
  <c r="I15" i="12" s="1"/>
  <c r="DO5" i="12"/>
  <c r="I14" i="12" s="1"/>
  <c r="DE5" i="12"/>
  <c r="I13" i="12" s="1"/>
  <c r="CU5" i="12"/>
  <c r="I12" i="12" s="1"/>
  <c r="CK5" i="12"/>
  <c r="I11" i="12" s="1"/>
  <c r="I11" i="11" s="1"/>
  <c r="CA5" i="12"/>
  <c r="I10" i="12" s="1"/>
  <c r="I10" i="11" s="1"/>
  <c r="BQ5" i="12"/>
  <c r="I9" i="12" s="1"/>
  <c r="I9" i="11" s="1"/>
  <c r="BG5" i="12"/>
  <c r="I8" i="12" s="1"/>
  <c r="I8" i="11" s="1"/>
  <c r="AW5" i="12"/>
  <c r="I7" i="12" s="1"/>
  <c r="AM5" i="12"/>
  <c r="I6" i="12" s="1"/>
  <c r="I6" i="11" s="1"/>
  <c r="AC5" i="12"/>
  <c r="I5" i="12" s="1"/>
  <c r="I5" i="11" s="1"/>
  <c r="S5" i="12"/>
  <c r="I4" i="12" s="1"/>
  <c r="I4" i="11" s="1"/>
  <c r="J5" i="12"/>
  <c r="J5" i="11" s="1"/>
  <c r="H5" i="12"/>
  <c r="H5" i="11" s="1"/>
  <c r="G5" i="12"/>
  <c r="G5" i="11" s="1"/>
  <c r="F5" i="12"/>
  <c r="F5" i="11" s="1"/>
  <c r="E5" i="12"/>
  <c r="E5" i="11" s="1"/>
  <c r="D5" i="12"/>
  <c r="D5" i="11" s="1"/>
  <c r="C5" i="12"/>
  <c r="B5" i="12"/>
  <c r="B5" i="11" s="1"/>
  <c r="J4" i="12"/>
  <c r="J4" i="11" s="1"/>
  <c r="H4" i="12"/>
  <c r="G4" i="12"/>
  <c r="G4" i="11" s="1"/>
  <c r="F4" i="12"/>
  <c r="E4" i="12"/>
  <c r="D4" i="12"/>
  <c r="C4" i="12"/>
  <c r="C4" i="11" s="1"/>
  <c r="B4" i="12"/>
  <c r="B4" i="11" s="1"/>
  <c r="V1" i="12"/>
  <c r="AF1" i="12" s="1"/>
  <c r="AP1" i="12" s="1"/>
  <c r="AZ1" i="12" s="1"/>
  <c r="BJ1" i="12" s="1"/>
  <c r="BT1" i="12" s="1"/>
  <c r="CD1" i="12" s="1"/>
  <c r="CN1" i="12" s="1"/>
  <c r="CX1" i="12" s="1"/>
  <c r="DH1" i="12" s="1"/>
  <c r="DR1" i="12" s="1"/>
  <c r="EB1" i="12" s="1"/>
  <c r="EL1" i="12" s="1"/>
  <c r="EV1" i="12" s="1"/>
  <c r="FF1" i="12" s="1"/>
  <c r="FP1" i="12" s="1"/>
  <c r="FZ1" i="12" s="1"/>
  <c r="GJ1" i="12" s="1"/>
  <c r="GT1" i="12" s="1"/>
  <c r="S1" i="12"/>
  <c r="AC1" i="12" s="1"/>
  <c r="AM1" i="12" s="1"/>
  <c r="AW1" i="12" s="1"/>
  <c r="BG1" i="12" s="1"/>
  <c r="BQ1" i="12" s="1"/>
  <c r="CA1" i="12" s="1"/>
  <c r="CK1" i="12" s="1"/>
  <c r="CU1" i="12" s="1"/>
  <c r="DE1" i="12" s="1"/>
  <c r="DO1" i="12" s="1"/>
  <c r="DY1" i="12" s="1"/>
  <c r="EI1" i="12" s="1"/>
  <c r="ES1" i="12" s="1"/>
  <c r="FC1" i="12" s="1"/>
  <c r="FM1" i="12" s="1"/>
  <c r="FW1" i="12" s="1"/>
  <c r="GG1" i="12" s="1"/>
  <c r="GQ1" i="12" s="1"/>
  <c r="HA1" i="12" s="1"/>
  <c r="N51" i="11"/>
  <c r="L51" i="11"/>
  <c r="I51" i="11"/>
  <c r="U50" i="11"/>
  <c r="T50" i="11"/>
  <c r="I50" i="11"/>
  <c r="T49" i="11"/>
  <c r="U49" i="11" s="1"/>
  <c r="I49" i="11"/>
  <c r="U48" i="11"/>
  <c r="T48" i="11"/>
  <c r="I48" i="11"/>
  <c r="T47" i="11"/>
  <c r="U47" i="11" s="1"/>
  <c r="I47" i="11"/>
  <c r="U46" i="11"/>
  <c r="T46" i="11"/>
  <c r="I46" i="11"/>
  <c r="T45" i="11"/>
  <c r="U45" i="11" s="1"/>
  <c r="I45" i="11"/>
  <c r="U44" i="11"/>
  <c r="T44" i="11"/>
  <c r="I44" i="11"/>
  <c r="T43" i="11"/>
  <c r="U43" i="11" s="1"/>
  <c r="I43" i="11"/>
  <c r="U42" i="11"/>
  <c r="T42" i="11"/>
  <c r="I42" i="11"/>
  <c r="T41" i="11"/>
  <c r="U41" i="11" s="1"/>
  <c r="I41" i="11"/>
  <c r="U40" i="11"/>
  <c r="T40" i="11"/>
  <c r="I40" i="11"/>
  <c r="T39" i="11"/>
  <c r="U39" i="11" s="1"/>
  <c r="I39" i="11"/>
  <c r="U38" i="11"/>
  <c r="T38" i="11"/>
  <c r="I38" i="11"/>
  <c r="T37" i="11"/>
  <c r="U37" i="11" s="1"/>
  <c r="T36" i="11"/>
  <c r="U36" i="11" s="1"/>
  <c r="T35" i="11"/>
  <c r="U35" i="11" s="1"/>
  <c r="I35" i="11"/>
  <c r="U34" i="11"/>
  <c r="T34" i="11"/>
  <c r="I34" i="11"/>
  <c r="T33" i="11"/>
  <c r="U33" i="11" s="1"/>
  <c r="I33" i="11"/>
  <c r="U32" i="11"/>
  <c r="T32" i="11"/>
  <c r="I32" i="11"/>
  <c r="T31" i="11"/>
  <c r="U31" i="11" s="1"/>
  <c r="I31" i="11"/>
  <c r="U30" i="11"/>
  <c r="T30" i="11"/>
  <c r="I30" i="11"/>
  <c r="U29" i="11"/>
  <c r="T29" i="11"/>
  <c r="I29" i="11"/>
  <c r="AC28" i="11"/>
  <c r="AB28" i="11"/>
  <c r="AD28" i="11" s="1"/>
  <c r="U28" i="11"/>
  <c r="T28" i="11"/>
  <c r="I28" i="11"/>
  <c r="AC27" i="11"/>
  <c r="AD27" i="11" s="1"/>
  <c r="AB27" i="11"/>
  <c r="U27" i="11"/>
  <c r="T27" i="11"/>
  <c r="I27" i="11"/>
  <c r="AC26" i="11"/>
  <c r="AB26" i="11"/>
  <c r="AD26" i="11" s="1"/>
  <c r="U26" i="11"/>
  <c r="T26" i="11"/>
  <c r="I26" i="11"/>
  <c r="AC25" i="11"/>
  <c r="AD25" i="11" s="1"/>
  <c r="AB25" i="11"/>
  <c r="U25" i="11"/>
  <c r="T25" i="11"/>
  <c r="I25" i="11"/>
  <c r="AC24" i="11"/>
  <c r="AB24" i="11"/>
  <c r="AD24" i="11" s="1"/>
  <c r="U24" i="11"/>
  <c r="T24" i="11"/>
  <c r="I24" i="11"/>
  <c r="AC23" i="11"/>
  <c r="AD23" i="11" s="1"/>
  <c r="AB23" i="11"/>
  <c r="U23" i="11"/>
  <c r="T23" i="11"/>
  <c r="I23" i="11"/>
  <c r="AC22" i="11"/>
  <c r="AB22" i="11"/>
  <c r="AD22" i="11" s="1"/>
  <c r="U22" i="11"/>
  <c r="T22" i="11"/>
  <c r="I22" i="11"/>
  <c r="AC21" i="11"/>
  <c r="AD21" i="11" s="1"/>
  <c r="AB21" i="11"/>
  <c r="U21" i="11"/>
  <c r="T21" i="11"/>
  <c r="I21" i="11"/>
  <c r="AC20" i="11"/>
  <c r="AB20" i="11"/>
  <c r="AD20" i="11" s="1"/>
  <c r="U20" i="11"/>
  <c r="T20" i="11"/>
  <c r="I20" i="11"/>
  <c r="AC19" i="11"/>
  <c r="AD19" i="11" s="1"/>
  <c r="AB19" i="11"/>
  <c r="U19" i="11"/>
  <c r="T19" i="11"/>
  <c r="I19" i="11"/>
  <c r="AC18" i="11"/>
  <c r="AB18" i="11"/>
  <c r="AD18" i="11" s="1"/>
  <c r="U18" i="11"/>
  <c r="T18" i="11"/>
  <c r="I18" i="11"/>
  <c r="AC17" i="11"/>
  <c r="AD17" i="11" s="1"/>
  <c r="AB17" i="11"/>
  <c r="U17" i="11"/>
  <c r="T17" i="11"/>
  <c r="I17" i="11"/>
  <c r="AC16" i="11"/>
  <c r="AB16" i="11"/>
  <c r="AD16" i="11" s="1"/>
  <c r="U16" i="11"/>
  <c r="T16" i="11"/>
  <c r="I16" i="11"/>
  <c r="AC15" i="11"/>
  <c r="AD15" i="11" s="1"/>
  <c r="AB15" i="11"/>
  <c r="U15" i="11"/>
  <c r="T15" i="11"/>
  <c r="I15" i="11"/>
  <c r="AC14" i="11"/>
  <c r="AB14" i="11"/>
  <c r="AD14" i="11" s="1"/>
  <c r="U14" i="11"/>
  <c r="T14" i="11"/>
  <c r="I14" i="11"/>
  <c r="AC13" i="11"/>
  <c r="AD13" i="11" s="1"/>
  <c r="AB13" i="11"/>
  <c r="T13" i="11"/>
  <c r="U13" i="11" s="1"/>
  <c r="I13" i="11"/>
  <c r="AC12" i="11"/>
  <c r="AB12" i="11"/>
  <c r="AD12" i="11" s="1"/>
  <c r="T12" i="11"/>
  <c r="U12" i="11" s="1"/>
  <c r="I12" i="11"/>
  <c r="AC11" i="11"/>
  <c r="AD11" i="11" s="1"/>
  <c r="AB11" i="11"/>
  <c r="T11" i="11"/>
  <c r="AB10" i="11"/>
  <c r="T10" i="11"/>
  <c r="AD9" i="11"/>
  <c r="AC9" i="11"/>
  <c r="AB9" i="11"/>
  <c r="T9" i="11"/>
  <c r="AC8" i="11"/>
  <c r="AD8" i="11" s="1"/>
  <c r="AB8" i="11"/>
  <c r="T8" i="11"/>
  <c r="AB7" i="11"/>
  <c r="T7" i="11"/>
  <c r="T6" i="11"/>
  <c r="R51" i="11"/>
  <c r="T4" i="11"/>
  <c r="U3" i="11"/>
  <c r="T3" i="11"/>
  <c r="P73" i="10"/>
  <c r="P74" i="10"/>
  <c r="X122" i="10"/>
  <c r="U122" i="10"/>
  <c r="S122" i="10"/>
  <c r="N122" i="10"/>
  <c r="P121" i="10"/>
  <c r="F121" i="10"/>
  <c r="P120" i="10"/>
  <c r="F120" i="10"/>
  <c r="P119" i="10"/>
  <c r="F119" i="10"/>
  <c r="F118" i="10"/>
  <c r="P117" i="10"/>
  <c r="L117" i="10"/>
  <c r="F117" i="10"/>
  <c r="P116" i="10"/>
  <c r="L116" i="10"/>
  <c r="F116" i="10"/>
  <c r="P115" i="10"/>
  <c r="L115" i="10"/>
  <c r="F115" i="10"/>
  <c r="P114" i="10"/>
  <c r="L114" i="10"/>
  <c r="P113" i="10"/>
  <c r="L113" i="10"/>
  <c r="P112" i="10"/>
  <c r="L112" i="10"/>
  <c r="P111" i="10"/>
  <c r="L111" i="10"/>
  <c r="P110" i="10"/>
  <c r="L110" i="10"/>
  <c r="P109" i="10"/>
  <c r="L109" i="10"/>
  <c r="P108" i="10"/>
  <c r="L108" i="10"/>
  <c r="P107" i="10"/>
  <c r="L107" i="10"/>
  <c r="P106" i="10"/>
  <c r="L106" i="10"/>
  <c r="P105" i="10"/>
  <c r="L105" i="10"/>
  <c r="P104" i="10"/>
  <c r="L104" i="10"/>
  <c r="P103" i="10"/>
  <c r="L103" i="10"/>
  <c r="P102" i="10"/>
  <c r="L102" i="10"/>
  <c r="P101" i="10"/>
  <c r="L101" i="10"/>
  <c r="P100" i="10"/>
  <c r="L100" i="10"/>
  <c r="P99" i="10"/>
  <c r="L99" i="10"/>
  <c r="P98" i="10"/>
  <c r="L98" i="10"/>
  <c r="P97" i="10"/>
  <c r="L97" i="10"/>
  <c r="P96" i="10"/>
  <c r="L96" i="10"/>
  <c r="L95" i="10"/>
  <c r="K118" i="10"/>
  <c r="P118" i="10" s="1"/>
  <c r="P94" i="10"/>
  <c r="L94" i="10"/>
  <c r="P93" i="10"/>
  <c r="L93" i="10"/>
  <c r="P92" i="10"/>
  <c r="L92" i="10"/>
  <c r="P89" i="10"/>
  <c r="L89" i="10"/>
  <c r="P88" i="10"/>
  <c r="L88" i="10"/>
  <c r="P87" i="10"/>
  <c r="L87" i="10"/>
  <c r="P86" i="10"/>
  <c r="L86" i="10"/>
  <c r="P85" i="10"/>
  <c r="P83" i="10"/>
  <c r="L83" i="10"/>
  <c r="P82" i="10"/>
  <c r="L82" i="10"/>
  <c r="P81" i="10"/>
  <c r="L81" i="10"/>
  <c r="P80" i="10"/>
  <c r="L80" i="10"/>
  <c r="P79" i="10"/>
  <c r="L79" i="10"/>
  <c r="P78" i="10"/>
  <c r="L78" i="10"/>
  <c r="P77" i="10"/>
  <c r="L77" i="10"/>
  <c r="P76" i="10"/>
  <c r="L76" i="10"/>
  <c r="P75" i="10"/>
  <c r="L75" i="10"/>
  <c r="L74" i="10"/>
  <c r="L73" i="10"/>
  <c r="P72" i="10"/>
  <c r="L72" i="10"/>
  <c r="P71" i="10"/>
  <c r="L71" i="10"/>
  <c r="P70" i="10"/>
  <c r="L70" i="10"/>
  <c r="P69" i="10"/>
  <c r="L69" i="10"/>
  <c r="P68" i="10"/>
  <c r="L68" i="10"/>
  <c r="P67" i="10"/>
  <c r="L67" i="10"/>
  <c r="F67" i="10"/>
  <c r="P66" i="10"/>
  <c r="L66" i="10"/>
  <c r="F66" i="10"/>
  <c r="P65" i="10"/>
  <c r="L65" i="10"/>
  <c r="F65" i="10"/>
  <c r="P64" i="10"/>
  <c r="L64" i="10"/>
  <c r="F64" i="10"/>
  <c r="P63" i="10"/>
  <c r="L63" i="10"/>
  <c r="F63" i="10"/>
  <c r="P62" i="10"/>
  <c r="L62" i="10"/>
  <c r="F62" i="10"/>
  <c r="P61" i="10"/>
  <c r="L61" i="10"/>
  <c r="F61" i="10"/>
  <c r="P60" i="10"/>
  <c r="L60" i="10"/>
  <c r="F60" i="10"/>
  <c r="P59" i="10"/>
  <c r="L59" i="10"/>
  <c r="F59" i="10"/>
  <c r="P58" i="10"/>
  <c r="L58" i="10"/>
  <c r="F58" i="10"/>
  <c r="P57" i="10"/>
  <c r="L57" i="10"/>
  <c r="F57" i="10"/>
  <c r="P56" i="10"/>
  <c r="L56" i="10"/>
  <c r="F56" i="10"/>
  <c r="P55" i="10"/>
  <c r="L55" i="10"/>
  <c r="F55" i="10"/>
  <c r="P54" i="10"/>
  <c r="L54" i="10"/>
  <c r="F54" i="10"/>
  <c r="P53" i="10"/>
  <c r="L53" i="10"/>
  <c r="F53" i="10"/>
  <c r="P52" i="10"/>
  <c r="L52" i="10"/>
  <c r="F52" i="10"/>
  <c r="P51" i="10"/>
  <c r="L51" i="10"/>
  <c r="F51" i="10"/>
  <c r="P50" i="10"/>
  <c r="L50" i="10"/>
  <c r="F50" i="10"/>
  <c r="P49" i="10"/>
  <c r="L49" i="10"/>
  <c r="F49" i="10"/>
  <c r="P48" i="10"/>
  <c r="L48" i="10"/>
  <c r="F48" i="10"/>
  <c r="P47" i="10"/>
  <c r="L47" i="10"/>
  <c r="F47" i="10"/>
  <c r="P46" i="10"/>
  <c r="L46" i="10"/>
  <c r="F46" i="10"/>
  <c r="P45" i="10"/>
  <c r="L45" i="10"/>
  <c r="F45" i="10"/>
  <c r="P44" i="10"/>
  <c r="L44" i="10"/>
  <c r="F44" i="10"/>
  <c r="P43" i="10"/>
  <c r="L43" i="10"/>
  <c r="F43" i="10"/>
  <c r="P42" i="10"/>
  <c r="L42" i="10"/>
  <c r="F42" i="10"/>
  <c r="P41" i="10"/>
  <c r="L41" i="10"/>
  <c r="F41" i="10"/>
  <c r="P40" i="10"/>
  <c r="L40" i="10"/>
  <c r="F40" i="10"/>
  <c r="P39" i="10"/>
  <c r="L39" i="10"/>
  <c r="F39" i="10"/>
  <c r="P38" i="10"/>
  <c r="L38" i="10"/>
  <c r="F38" i="10"/>
  <c r="P37" i="10"/>
  <c r="L37" i="10"/>
  <c r="F37" i="10"/>
  <c r="P36" i="10"/>
  <c r="L36" i="10"/>
  <c r="F36" i="10"/>
  <c r="P35" i="10"/>
  <c r="L35" i="10"/>
  <c r="F35" i="10"/>
  <c r="P34" i="10"/>
  <c r="L34" i="10"/>
  <c r="F34" i="10"/>
  <c r="P33" i="10"/>
  <c r="L33" i="10"/>
  <c r="F33" i="10"/>
  <c r="P32" i="10"/>
  <c r="L32" i="10"/>
  <c r="F32" i="10"/>
  <c r="P31" i="10"/>
  <c r="L31" i="10"/>
  <c r="P30" i="10"/>
  <c r="L30" i="10"/>
  <c r="P29" i="10"/>
  <c r="L29" i="10"/>
  <c r="L28" i="10"/>
  <c r="P27" i="10"/>
  <c r="L27" i="10"/>
  <c r="P26" i="10"/>
  <c r="L26" i="10"/>
  <c r="P25" i="10"/>
  <c r="L25" i="10"/>
  <c r="P24" i="10"/>
  <c r="L24" i="10"/>
  <c r="P23" i="10"/>
  <c r="L23" i="10"/>
  <c r="P22" i="10"/>
  <c r="L22" i="10"/>
  <c r="P21" i="10"/>
  <c r="L21" i="10"/>
  <c r="P20" i="10"/>
  <c r="L20" i="10"/>
  <c r="P19" i="10"/>
  <c r="L19" i="10"/>
  <c r="P18" i="10"/>
  <c r="L18" i="10"/>
  <c r="P17" i="10"/>
  <c r="L17" i="10"/>
  <c r="P16" i="10"/>
  <c r="L16" i="10"/>
  <c r="P15" i="10"/>
  <c r="L15" i="10"/>
  <c r="P14" i="10"/>
  <c r="L14" i="10"/>
  <c r="P13" i="10"/>
  <c r="L13" i="10"/>
  <c r="P12" i="10"/>
  <c r="L12" i="10"/>
  <c r="P11" i="10"/>
  <c r="L11" i="10"/>
  <c r="P10" i="10"/>
  <c r="L10" i="10"/>
  <c r="P9" i="10"/>
  <c r="L9" i="10"/>
  <c r="P8" i="10"/>
  <c r="L8" i="10"/>
  <c r="P7" i="10"/>
  <c r="L7" i="10"/>
  <c r="P6" i="10"/>
  <c r="L6" i="10"/>
  <c r="P5" i="10"/>
  <c r="L5" i="10"/>
  <c r="P4" i="10"/>
  <c r="L4" i="10"/>
  <c r="U11" i="11" l="1"/>
  <c r="U10" i="11"/>
  <c r="U9" i="11"/>
  <c r="U7" i="11"/>
  <c r="U8" i="11"/>
  <c r="U6" i="11"/>
  <c r="G51" i="11"/>
  <c r="U4" i="11"/>
  <c r="H51" i="11"/>
  <c r="T51" i="11"/>
  <c r="AD7" i="11"/>
  <c r="AC7" i="11"/>
  <c r="T5" i="11"/>
  <c r="U5" i="11" s="1"/>
  <c r="AC10" i="11"/>
  <c r="AD10" i="11" s="1"/>
  <c r="P95" i="10"/>
  <c r="P122" i="10" s="1"/>
  <c r="P125" i="10" s="1"/>
  <c r="Q7" i="8"/>
  <c r="Q9" i="8"/>
  <c r="AD29" i="11" l="1"/>
  <c r="Q11" i="8"/>
  <c r="K94" i="7"/>
  <c r="P93" i="7"/>
  <c r="L93" i="7"/>
  <c r="H94" i="7"/>
  <c r="Q10" i="8"/>
  <c r="J8" i="8" l="1"/>
  <c r="CA5" i="9"/>
  <c r="CK5" i="9"/>
  <c r="CU5" i="9"/>
  <c r="CB8" i="9"/>
  <c r="CL8" i="9"/>
  <c r="CL30" i="9" s="1"/>
  <c r="CV8" i="9"/>
  <c r="CB9" i="9"/>
  <c r="CL9" i="9"/>
  <c r="CV9" i="9"/>
  <c r="CV30" i="9" s="1"/>
  <c r="CB10" i="9"/>
  <c r="CL10" i="9"/>
  <c r="CV10" i="9"/>
  <c r="CB11" i="9"/>
  <c r="CL11" i="9"/>
  <c r="CV11" i="9"/>
  <c r="CB12" i="9"/>
  <c r="CL12" i="9"/>
  <c r="CV12" i="9"/>
  <c r="CB13" i="9"/>
  <c r="CL13" i="9"/>
  <c r="CV13" i="9"/>
  <c r="CB14" i="9"/>
  <c r="CL14" i="9"/>
  <c r="CV14" i="9"/>
  <c r="CB15" i="9"/>
  <c r="CL15" i="9"/>
  <c r="CV15" i="9"/>
  <c r="CB16" i="9"/>
  <c r="CL16" i="9"/>
  <c r="CV16" i="9"/>
  <c r="CB17" i="9"/>
  <c r="CL17" i="9"/>
  <c r="CV17" i="9"/>
  <c r="CB18" i="9"/>
  <c r="CL18" i="9"/>
  <c r="CV18" i="9"/>
  <c r="CB19" i="9"/>
  <c r="CL19" i="9"/>
  <c r="CV19" i="9"/>
  <c r="CB20" i="9"/>
  <c r="CL20" i="9"/>
  <c r="CV20" i="9"/>
  <c r="CB21" i="9"/>
  <c r="CL21" i="9"/>
  <c r="CV21" i="9"/>
  <c r="CB22" i="9"/>
  <c r="CL22" i="9"/>
  <c r="CV22" i="9"/>
  <c r="CB23" i="9"/>
  <c r="CL23" i="9"/>
  <c r="CV23" i="9"/>
  <c r="CB24" i="9"/>
  <c r="CL24" i="9"/>
  <c r="CV24" i="9"/>
  <c r="CB25" i="9"/>
  <c r="CL25" i="9"/>
  <c r="CV25" i="9"/>
  <c r="CB26" i="9"/>
  <c r="CL26" i="9"/>
  <c r="CV26" i="9"/>
  <c r="CB27" i="9"/>
  <c r="CL27" i="9"/>
  <c r="CV27" i="9"/>
  <c r="CB28" i="9"/>
  <c r="CL28" i="9"/>
  <c r="CV28" i="9"/>
  <c r="CB29" i="9"/>
  <c r="CV29" i="9"/>
  <c r="CB30" i="9"/>
  <c r="BW32" i="9"/>
  <c r="BY32" i="9"/>
  <c r="BY33" i="9" s="1"/>
  <c r="CG32" i="9"/>
  <c r="CI32" i="9"/>
  <c r="CI33" i="9" s="1"/>
  <c r="CQ32" i="9"/>
  <c r="CS32" i="9"/>
  <c r="CS33" i="9" s="1"/>
  <c r="P73" i="7" l="1"/>
  <c r="Q8" i="8" l="1"/>
  <c r="P86" i="7" l="1"/>
  <c r="L86" i="7"/>
  <c r="N85" i="7" l="1"/>
  <c r="P7" i="7" l="1"/>
  <c r="P8" i="7"/>
  <c r="P9" i="7"/>
  <c r="P10" i="7"/>
  <c r="L7" i="7"/>
  <c r="L8" i="7"/>
  <c r="N81" i="7" l="1"/>
  <c r="Q5" i="8"/>
  <c r="Q6" i="8"/>
  <c r="Q4" i="8" l="1"/>
  <c r="Q12" i="5" l="1"/>
  <c r="J12" i="6"/>
  <c r="L69" i="4" l="1"/>
  <c r="P68" i="7"/>
  <c r="P69" i="7"/>
  <c r="L68" i="7"/>
  <c r="L69" i="7"/>
  <c r="H12" i="5" l="1"/>
  <c r="J12" i="5"/>
  <c r="G12" i="5"/>
  <c r="F12" i="5"/>
  <c r="E12" i="5"/>
  <c r="D12" i="5"/>
  <c r="C12" i="5"/>
  <c r="B12" i="5"/>
  <c r="J11" i="9"/>
  <c r="J11" i="8" s="1"/>
  <c r="J10" i="9"/>
  <c r="J10" i="8"/>
  <c r="J9" i="9"/>
  <c r="J9" i="8" s="1"/>
  <c r="J8" i="9"/>
  <c r="J7" i="9"/>
  <c r="J7" i="8"/>
  <c r="J6" i="9"/>
  <c r="J6" i="8" s="1"/>
  <c r="J5" i="9"/>
  <c r="J5" i="8" s="1"/>
  <c r="J4" i="9"/>
  <c r="J4" i="8" s="1"/>
  <c r="BE33" i="9" l="1"/>
  <c r="Q33" i="9"/>
  <c r="GY32" i="9"/>
  <c r="GW32" i="9"/>
  <c r="GY33" i="9" s="1"/>
  <c r="GO32" i="9"/>
  <c r="GM32" i="9"/>
  <c r="GO33" i="9" s="1"/>
  <c r="GE32" i="9"/>
  <c r="GC32" i="9"/>
  <c r="GE33" i="9" s="1"/>
  <c r="FU32" i="9"/>
  <c r="FS32" i="9"/>
  <c r="FU33" i="9" s="1"/>
  <c r="FK32" i="9"/>
  <c r="FI32" i="9"/>
  <c r="FK33" i="9" s="1"/>
  <c r="FA32" i="9"/>
  <c r="EY32" i="9"/>
  <c r="FA33" i="9" s="1"/>
  <c r="EQ32" i="9"/>
  <c r="EO32" i="9"/>
  <c r="EQ33" i="9" s="1"/>
  <c r="EG32" i="9"/>
  <c r="EE32" i="9"/>
  <c r="EG33" i="9" s="1"/>
  <c r="DW32" i="9"/>
  <c r="DU32" i="9"/>
  <c r="DW33" i="9" s="1"/>
  <c r="DM32" i="9"/>
  <c r="DK32" i="9"/>
  <c r="DM33" i="9" s="1"/>
  <c r="DC32" i="9"/>
  <c r="DA32" i="9"/>
  <c r="DC33" i="9" s="1"/>
  <c r="BO32" i="9"/>
  <c r="BO33" i="9" s="1"/>
  <c r="BM32" i="9"/>
  <c r="BE32" i="9"/>
  <c r="BC32" i="9"/>
  <c r="AU32" i="9"/>
  <c r="AS32" i="9"/>
  <c r="AU33" i="9" s="1"/>
  <c r="AK32" i="9"/>
  <c r="AK33" i="9" s="1"/>
  <c r="AI32" i="9"/>
  <c r="AA32" i="9"/>
  <c r="AA33" i="9" s="1"/>
  <c r="Y32" i="9"/>
  <c r="Q32" i="9"/>
  <c r="O32" i="9"/>
  <c r="DP31" i="9"/>
  <c r="DF31" i="9"/>
  <c r="AX31" i="9"/>
  <c r="DP30" i="9"/>
  <c r="DF30" i="9"/>
  <c r="AX30" i="9"/>
  <c r="GR29" i="9"/>
  <c r="GR30" i="9" s="1"/>
  <c r="GH29" i="9"/>
  <c r="FX29" i="9"/>
  <c r="FN29" i="9"/>
  <c r="FD29" i="9"/>
  <c r="FD30" i="9" s="1"/>
  <c r="DZ29" i="9"/>
  <c r="DP29" i="9"/>
  <c r="DF29" i="9"/>
  <c r="BR29" i="9"/>
  <c r="AX29" i="9"/>
  <c r="AD29" i="9"/>
  <c r="T29" i="9"/>
  <c r="HB28" i="9"/>
  <c r="GR28" i="9"/>
  <c r="GH28" i="9"/>
  <c r="FX28" i="9"/>
  <c r="FN28" i="9"/>
  <c r="FD28" i="9"/>
  <c r="ET28" i="9"/>
  <c r="EJ28" i="9"/>
  <c r="DZ28" i="9"/>
  <c r="DP28" i="9"/>
  <c r="DF28" i="9"/>
  <c r="BR28" i="9"/>
  <c r="BH28" i="9"/>
  <c r="AX28" i="9"/>
  <c r="AN28" i="9"/>
  <c r="AD28" i="9"/>
  <c r="T28" i="9"/>
  <c r="HB27" i="9"/>
  <c r="GR27" i="9"/>
  <c r="GH27" i="9"/>
  <c r="FX27" i="9"/>
  <c r="FN27" i="9"/>
  <c r="FD27" i="9"/>
  <c r="ET27" i="9"/>
  <c r="EJ27" i="9"/>
  <c r="DZ27" i="9"/>
  <c r="DP27" i="9"/>
  <c r="DF27" i="9"/>
  <c r="BR27" i="9"/>
  <c r="BH27" i="9"/>
  <c r="AX27" i="9"/>
  <c r="AN27" i="9"/>
  <c r="AD27" i="9"/>
  <c r="T27" i="9"/>
  <c r="HB26" i="9"/>
  <c r="GR26" i="9"/>
  <c r="GH26" i="9"/>
  <c r="FX26" i="9"/>
  <c r="FN26" i="9"/>
  <c r="FD26" i="9"/>
  <c r="ET26" i="9"/>
  <c r="EJ26" i="9"/>
  <c r="DZ26" i="9"/>
  <c r="DP26" i="9"/>
  <c r="DF26" i="9"/>
  <c r="BR26" i="9"/>
  <c r="BH26" i="9"/>
  <c r="AX26" i="9"/>
  <c r="AN26" i="9"/>
  <c r="AD26" i="9"/>
  <c r="T26" i="9"/>
  <c r="HB25" i="9"/>
  <c r="GR25" i="9"/>
  <c r="GH25" i="9"/>
  <c r="FX25" i="9"/>
  <c r="FN25" i="9"/>
  <c r="FD25" i="9"/>
  <c r="ET25" i="9"/>
  <c r="EJ25" i="9"/>
  <c r="DZ25" i="9"/>
  <c r="DP25" i="9"/>
  <c r="DF25" i="9"/>
  <c r="BR25" i="9"/>
  <c r="BH25" i="9"/>
  <c r="AX25" i="9"/>
  <c r="AN25" i="9"/>
  <c r="AD25" i="9"/>
  <c r="T25" i="9"/>
  <c r="HB24" i="9"/>
  <c r="GR24" i="9"/>
  <c r="GH24" i="9"/>
  <c r="FX24" i="9"/>
  <c r="FN24" i="9"/>
  <c r="FD24" i="9"/>
  <c r="ET24" i="9"/>
  <c r="EJ24" i="9"/>
  <c r="DZ24" i="9"/>
  <c r="DP24" i="9"/>
  <c r="DF24" i="9"/>
  <c r="BR24" i="9"/>
  <c r="BH24" i="9"/>
  <c r="AX24" i="9"/>
  <c r="AN24" i="9"/>
  <c r="AD24" i="9"/>
  <c r="T24" i="9"/>
  <c r="HB23" i="9"/>
  <c r="GR23" i="9"/>
  <c r="GH23" i="9"/>
  <c r="FX23" i="9"/>
  <c r="FN23" i="9"/>
  <c r="FD23" i="9"/>
  <c r="ET23" i="9"/>
  <c r="EJ23" i="9"/>
  <c r="DZ23" i="9"/>
  <c r="DP23" i="9"/>
  <c r="DF23" i="9"/>
  <c r="BR23" i="9"/>
  <c r="BH23" i="9"/>
  <c r="AX23" i="9"/>
  <c r="AN23" i="9"/>
  <c r="AD23" i="9"/>
  <c r="T23" i="9"/>
  <c r="H23" i="9"/>
  <c r="G23" i="9"/>
  <c r="F23" i="9"/>
  <c r="I23" i="9" s="1"/>
  <c r="E23" i="9"/>
  <c r="D23" i="9"/>
  <c r="C23" i="9"/>
  <c r="B23" i="9"/>
  <c r="HB22" i="9"/>
  <c r="GR22" i="9"/>
  <c r="GH22" i="9"/>
  <c r="FX22" i="9"/>
  <c r="FN22" i="9"/>
  <c r="FD22" i="9"/>
  <c r="ET22" i="9"/>
  <c r="EJ22" i="9"/>
  <c r="DZ22" i="9"/>
  <c r="DP22" i="9"/>
  <c r="DF22" i="9"/>
  <c r="BR22" i="9"/>
  <c r="BH22" i="9"/>
  <c r="AX22" i="9"/>
  <c r="AN22" i="9"/>
  <c r="AD22" i="9"/>
  <c r="T22" i="9"/>
  <c r="H22" i="9"/>
  <c r="G22" i="9"/>
  <c r="F22" i="9"/>
  <c r="E22" i="9"/>
  <c r="D22" i="9"/>
  <c r="C22" i="9"/>
  <c r="B22" i="9"/>
  <c r="HB21" i="9"/>
  <c r="GR21" i="9"/>
  <c r="GH21" i="9"/>
  <c r="FX21" i="9"/>
  <c r="FN21" i="9"/>
  <c r="FD21" i="9"/>
  <c r="ET21" i="9"/>
  <c r="EJ21" i="9"/>
  <c r="DZ21" i="9"/>
  <c r="DP21" i="9"/>
  <c r="DF21" i="9"/>
  <c r="BR21" i="9"/>
  <c r="BH21" i="9"/>
  <c r="AX21" i="9"/>
  <c r="AN21" i="9"/>
  <c r="AD21" i="9"/>
  <c r="T21" i="9"/>
  <c r="H21" i="9"/>
  <c r="G21" i="9"/>
  <c r="F21" i="9"/>
  <c r="E21" i="9"/>
  <c r="D21" i="9"/>
  <c r="C21" i="9"/>
  <c r="B21" i="9"/>
  <c r="HB20" i="9"/>
  <c r="GR20" i="9"/>
  <c r="GH20" i="9"/>
  <c r="FX20" i="9"/>
  <c r="FN20" i="9"/>
  <c r="FD20" i="9"/>
  <c r="ET20" i="9"/>
  <c r="EJ20" i="9"/>
  <c r="DZ20" i="9"/>
  <c r="DP20" i="9"/>
  <c r="DF20" i="9"/>
  <c r="BR20" i="9"/>
  <c r="BH20" i="9"/>
  <c r="AX20" i="9"/>
  <c r="AN20" i="9"/>
  <c r="AD20" i="9"/>
  <c r="T20" i="9"/>
  <c r="H20" i="9"/>
  <c r="G20" i="9"/>
  <c r="F20" i="9"/>
  <c r="E20" i="9"/>
  <c r="D20" i="9"/>
  <c r="C20" i="9"/>
  <c r="B20" i="9"/>
  <c r="HB19" i="9"/>
  <c r="GR19" i="9"/>
  <c r="GH19" i="9"/>
  <c r="FX19" i="9"/>
  <c r="FN19" i="9"/>
  <c r="FD19" i="9"/>
  <c r="ET19" i="9"/>
  <c r="EJ19" i="9"/>
  <c r="DZ19" i="9"/>
  <c r="DP19" i="9"/>
  <c r="DF19" i="9"/>
  <c r="BR19" i="9"/>
  <c r="BH19" i="9"/>
  <c r="AX19" i="9"/>
  <c r="AN19" i="9"/>
  <c r="AD19" i="9"/>
  <c r="T19" i="9"/>
  <c r="H19" i="9"/>
  <c r="G19" i="9"/>
  <c r="F19" i="9"/>
  <c r="E19" i="9"/>
  <c r="D19" i="9"/>
  <c r="C19" i="9"/>
  <c r="B19" i="9"/>
  <c r="HB18" i="9"/>
  <c r="GR18" i="9"/>
  <c r="GH18" i="9"/>
  <c r="FX18" i="9"/>
  <c r="FN18" i="9"/>
  <c r="FD18" i="9"/>
  <c r="ET18" i="9"/>
  <c r="EJ18" i="9"/>
  <c r="DZ18" i="9"/>
  <c r="DP18" i="9"/>
  <c r="DF18" i="9"/>
  <c r="BR18" i="9"/>
  <c r="BH18" i="9"/>
  <c r="AX18" i="9"/>
  <c r="AN18" i="9"/>
  <c r="AD18" i="9"/>
  <c r="T18" i="9"/>
  <c r="H18" i="9"/>
  <c r="G18" i="9"/>
  <c r="F18" i="9"/>
  <c r="E18" i="9"/>
  <c r="D18" i="9"/>
  <c r="C18" i="9"/>
  <c r="B18" i="9"/>
  <c r="HB17" i="9"/>
  <c r="GR17" i="9"/>
  <c r="GH17" i="9"/>
  <c r="FX17" i="9"/>
  <c r="FN17" i="9"/>
  <c r="FD17" i="9"/>
  <c r="ET17" i="9"/>
  <c r="EJ17" i="9"/>
  <c r="DZ17" i="9"/>
  <c r="DP17" i="9"/>
  <c r="DF17" i="9"/>
  <c r="BR17" i="9"/>
  <c r="BH17" i="9"/>
  <c r="AX17" i="9"/>
  <c r="AN17" i="9"/>
  <c r="AD17" i="9"/>
  <c r="T17" i="9"/>
  <c r="H17" i="9"/>
  <c r="G17" i="9"/>
  <c r="F17" i="9"/>
  <c r="E17" i="9"/>
  <c r="D17" i="9"/>
  <c r="C17" i="9"/>
  <c r="B17" i="9"/>
  <c r="HB16" i="9"/>
  <c r="GR16" i="9"/>
  <c r="GH16" i="9"/>
  <c r="FX16" i="9"/>
  <c r="FN16" i="9"/>
  <c r="FD16" i="9"/>
  <c r="ET16" i="9"/>
  <c r="EJ16" i="9"/>
  <c r="DZ16" i="9"/>
  <c r="DP16" i="9"/>
  <c r="DF16" i="9"/>
  <c r="BR16" i="9"/>
  <c r="BH16" i="9"/>
  <c r="AX16" i="9"/>
  <c r="AN16" i="9"/>
  <c r="AD16" i="9"/>
  <c r="T16" i="9"/>
  <c r="H16" i="9"/>
  <c r="G16" i="9"/>
  <c r="F16" i="9"/>
  <c r="E16" i="9"/>
  <c r="D16" i="9"/>
  <c r="C16" i="9"/>
  <c r="B16" i="9"/>
  <c r="HB15" i="9"/>
  <c r="GR15" i="9"/>
  <c r="GH15" i="9"/>
  <c r="FX15" i="9"/>
  <c r="FN15" i="9"/>
  <c r="FD15" i="9"/>
  <c r="ET15" i="9"/>
  <c r="EJ15" i="9"/>
  <c r="DZ15" i="9"/>
  <c r="DP15" i="9"/>
  <c r="DF15" i="9"/>
  <c r="BR15" i="9"/>
  <c r="BH15" i="9"/>
  <c r="AX15" i="9"/>
  <c r="AN15" i="9"/>
  <c r="AD15" i="9"/>
  <c r="T15" i="9"/>
  <c r="H15" i="9"/>
  <c r="G15" i="9"/>
  <c r="F15" i="9"/>
  <c r="E15" i="9"/>
  <c r="D15" i="9"/>
  <c r="C15" i="9"/>
  <c r="B15" i="9"/>
  <c r="HB14" i="9"/>
  <c r="GR14" i="9"/>
  <c r="GH14" i="9"/>
  <c r="FX14" i="9"/>
  <c r="FN14" i="9"/>
  <c r="FD14" i="9"/>
  <c r="ET14" i="9"/>
  <c r="EJ14" i="9"/>
  <c r="DZ14" i="9"/>
  <c r="DP14" i="9"/>
  <c r="DF14" i="9"/>
  <c r="BR14" i="9"/>
  <c r="BH14" i="9"/>
  <c r="AX14" i="9"/>
  <c r="AN14" i="9"/>
  <c r="AD14" i="9"/>
  <c r="T14" i="9"/>
  <c r="H14" i="9"/>
  <c r="G14" i="9"/>
  <c r="F14" i="9"/>
  <c r="E14" i="9"/>
  <c r="D14" i="9"/>
  <c r="C14" i="9"/>
  <c r="B14" i="9"/>
  <c r="HB13" i="9"/>
  <c r="GR13" i="9"/>
  <c r="GH13" i="9"/>
  <c r="FX13" i="9"/>
  <c r="FN13" i="9"/>
  <c r="FD13" i="9"/>
  <c r="ET13" i="9"/>
  <c r="EJ13" i="9"/>
  <c r="DZ13" i="9"/>
  <c r="DP13" i="9"/>
  <c r="DF13" i="9"/>
  <c r="BR13" i="9"/>
  <c r="BH13" i="9"/>
  <c r="AX13" i="9"/>
  <c r="AN13" i="9"/>
  <c r="AD13" i="9"/>
  <c r="T13" i="9"/>
  <c r="H13" i="9"/>
  <c r="G13" i="9"/>
  <c r="F13" i="9"/>
  <c r="E13" i="9"/>
  <c r="D13" i="9"/>
  <c r="C13" i="9"/>
  <c r="B13" i="9"/>
  <c r="HB12" i="9"/>
  <c r="GR12" i="9"/>
  <c r="GH12" i="9"/>
  <c r="FX12" i="9"/>
  <c r="FN12" i="9"/>
  <c r="FD12" i="9"/>
  <c r="ET12" i="9"/>
  <c r="EJ12" i="9"/>
  <c r="DZ12" i="9"/>
  <c r="DP12" i="9"/>
  <c r="DF12" i="9"/>
  <c r="BR12" i="9"/>
  <c r="BH12" i="9"/>
  <c r="AX12" i="9"/>
  <c r="AN12" i="9"/>
  <c r="AD12" i="9"/>
  <c r="T12" i="9"/>
  <c r="H12" i="9"/>
  <c r="G12" i="9"/>
  <c r="F12" i="9"/>
  <c r="E12" i="9"/>
  <c r="D12" i="9"/>
  <c r="C12" i="9"/>
  <c r="B12" i="9"/>
  <c r="HB11" i="9"/>
  <c r="GR11" i="9"/>
  <c r="GH11" i="9"/>
  <c r="FX11" i="9"/>
  <c r="FN11" i="9"/>
  <c r="FD11" i="9"/>
  <c r="ET11" i="9"/>
  <c r="EJ11" i="9"/>
  <c r="DZ11" i="9"/>
  <c r="DP11" i="9"/>
  <c r="DF11" i="9"/>
  <c r="BR11" i="9"/>
  <c r="BH11" i="9"/>
  <c r="AX11" i="9"/>
  <c r="AN11" i="9"/>
  <c r="AD11" i="9"/>
  <c r="T11" i="9"/>
  <c r="H11" i="9"/>
  <c r="H11" i="8" s="1"/>
  <c r="G11" i="9"/>
  <c r="G11" i="8" s="1"/>
  <c r="F11" i="9"/>
  <c r="F11" i="8" s="1"/>
  <c r="I11" i="8" s="1"/>
  <c r="E11" i="9"/>
  <c r="E11" i="8" s="1"/>
  <c r="D11" i="9"/>
  <c r="D11" i="8" s="1"/>
  <c r="C11" i="9"/>
  <c r="C11" i="8" s="1"/>
  <c r="B11" i="9"/>
  <c r="B11" i="8" s="1"/>
  <c r="HB10" i="9"/>
  <c r="GR10" i="9"/>
  <c r="GH10" i="9"/>
  <c r="FX10" i="9"/>
  <c r="FN10" i="9"/>
  <c r="FD10" i="9"/>
  <c r="ET10" i="9"/>
  <c r="EJ10" i="9"/>
  <c r="DZ10" i="9"/>
  <c r="DP10" i="9"/>
  <c r="DF10" i="9"/>
  <c r="BR10" i="9"/>
  <c r="BH10" i="9"/>
  <c r="AX10" i="9"/>
  <c r="AN10" i="9"/>
  <c r="AD10" i="9"/>
  <c r="T10" i="9"/>
  <c r="H10" i="9"/>
  <c r="H10" i="8" s="1"/>
  <c r="G10" i="9"/>
  <c r="G10" i="8" s="1"/>
  <c r="F10" i="9"/>
  <c r="F10" i="8" s="1"/>
  <c r="E10" i="9"/>
  <c r="E10" i="8" s="1"/>
  <c r="D10" i="9"/>
  <c r="D10" i="8" s="1"/>
  <c r="C10" i="9"/>
  <c r="C10" i="8" s="1"/>
  <c r="B10" i="9"/>
  <c r="B10" i="8" s="1"/>
  <c r="HB9" i="9"/>
  <c r="GR9" i="9"/>
  <c r="GH9" i="9"/>
  <c r="FX9" i="9"/>
  <c r="FN9" i="9"/>
  <c r="FD9" i="9"/>
  <c r="ET9" i="9"/>
  <c r="EJ9" i="9"/>
  <c r="DZ9" i="9"/>
  <c r="DP9" i="9"/>
  <c r="DF9" i="9"/>
  <c r="BR9" i="9"/>
  <c r="BH9" i="9"/>
  <c r="AX9" i="9"/>
  <c r="AN9" i="9"/>
  <c r="AD9" i="9"/>
  <c r="T9" i="9"/>
  <c r="H9" i="9"/>
  <c r="H9" i="8" s="1"/>
  <c r="G9" i="9"/>
  <c r="G9" i="8" s="1"/>
  <c r="F9" i="9"/>
  <c r="F9" i="8" s="1"/>
  <c r="E9" i="9"/>
  <c r="E9" i="8" s="1"/>
  <c r="D9" i="9"/>
  <c r="D9" i="8" s="1"/>
  <c r="C9" i="9"/>
  <c r="C9" i="8" s="1"/>
  <c r="B9" i="9"/>
  <c r="B9" i="8" s="1"/>
  <c r="HB8" i="9"/>
  <c r="HB29" i="9" s="1"/>
  <c r="GR8" i="9"/>
  <c r="GH8" i="9"/>
  <c r="GH30" i="9" s="1"/>
  <c r="FX8" i="9"/>
  <c r="FX30" i="9" s="1"/>
  <c r="FN8" i="9"/>
  <c r="FN30" i="9" s="1"/>
  <c r="FD8" i="9"/>
  <c r="ET8" i="9"/>
  <c r="ET29" i="9" s="1"/>
  <c r="EJ8" i="9"/>
  <c r="EJ29" i="9" s="1"/>
  <c r="DZ8" i="9"/>
  <c r="DZ30" i="9" s="1"/>
  <c r="DP8" i="9"/>
  <c r="DP32" i="9" s="1"/>
  <c r="DF8" i="9"/>
  <c r="DF32" i="9" s="1"/>
  <c r="BR8" i="9"/>
  <c r="BR30" i="9" s="1"/>
  <c r="BH8" i="9"/>
  <c r="BH29" i="9" s="1"/>
  <c r="AX8" i="9"/>
  <c r="AX32" i="9" s="1"/>
  <c r="AN8" i="9"/>
  <c r="AN29" i="9" s="1"/>
  <c r="AD8" i="9"/>
  <c r="AD30" i="9" s="1"/>
  <c r="T8" i="9"/>
  <c r="T30" i="9" s="1"/>
  <c r="H8" i="9"/>
  <c r="H8" i="8" s="1"/>
  <c r="G8" i="9"/>
  <c r="G8" i="8" s="1"/>
  <c r="F8" i="9"/>
  <c r="F8" i="8" s="1"/>
  <c r="I8" i="8" s="1"/>
  <c r="E8" i="9"/>
  <c r="E8" i="8" s="1"/>
  <c r="D8" i="9"/>
  <c r="D8" i="8" s="1"/>
  <c r="C8" i="9"/>
  <c r="C8" i="8" s="1"/>
  <c r="B8" i="9"/>
  <c r="B8" i="8" s="1"/>
  <c r="H7" i="9"/>
  <c r="H7" i="8" s="1"/>
  <c r="G7" i="9"/>
  <c r="G7" i="8" s="1"/>
  <c r="F7" i="9"/>
  <c r="F7" i="8" s="1"/>
  <c r="E7" i="9"/>
  <c r="E7" i="8" s="1"/>
  <c r="D7" i="9"/>
  <c r="D7" i="8" s="1"/>
  <c r="C7" i="9"/>
  <c r="C7" i="8" s="1"/>
  <c r="B7" i="9"/>
  <c r="B7" i="8" s="1"/>
  <c r="H6" i="9"/>
  <c r="H6" i="8" s="1"/>
  <c r="I6" i="8" s="1"/>
  <c r="G6" i="9"/>
  <c r="G6" i="8" s="1"/>
  <c r="F6" i="9"/>
  <c r="F6" i="8" s="1"/>
  <c r="E6" i="9"/>
  <c r="E6" i="8" s="1"/>
  <c r="D6" i="9"/>
  <c r="D6" i="8" s="1"/>
  <c r="C6" i="9"/>
  <c r="C6" i="8" s="1"/>
  <c r="B6" i="9"/>
  <c r="B6" i="8" s="1"/>
  <c r="HA5" i="9"/>
  <c r="GQ5" i="9"/>
  <c r="I22" i="9" s="1"/>
  <c r="GG5" i="9"/>
  <c r="I21" i="9" s="1"/>
  <c r="FW5" i="9"/>
  <c r="I20" i="9" s="1"/>
  <c r="FM5" i="9"/>
  <c r="I19" i="9" s="1"/>
  <c r="FC5" i="9"/>
  <c r="I18" i="9" s="1"/>
  <c r="ES5" i="9"/>
  <c r="I17" i="9" s="1"/>
  <c r="EI5" i="9"/>
  <c r="I16" i="9" s="1"/>
  <c r="DY5" i="9"/>
  <c r="I15" i="9" s="1"/>
  <c r="DO5" i="9"/>
  <c r="I14" i="9" s="1"/>
  <c r="DE5" i="9"/>
  <c r="I13" i="9" s="1"/>
  <c r="I12" i="9"/>
  <c r="I11" i="9"/>
  <c r="I10" i="9"/>
  <c r="BQ5" i="9"/>
  <c r="I9" i="9" s="1"/>
  <c r="BG5" i="9"/>
  <c r="I8" i="9" s="1"/>
  <c r="AW5" i="9"/>
  <c r="I7" i="9" s="1"/>
  <c r="AM5" i="9"/>
  <c r="I6" i="9" s="1"/>
  <c r="AC5" i="9"/>
  <c r="I5" i="9" s="1"/>
  <c r="S5" i="9"/>
  <c r="I4" i="9" s="1"/>
  <c r="H5" i="9"/>
  <c r="H5" i="8" s="1"/>
  <c r="G5" i="9"/>
  <c r="G5" i="8" s="1"/>
  <c r="F5" i="9"/>
  <c r="F5" i="8" s="1"/>
  <c r="E5" i="9"/>
  <c r="E5" i="8" s="1"/>
  <c r="D5" i="9"/>
  <c r="D5" i="8" s="1"/>
  <c r="C5" i="9"/>
  <c r="C5" i="8" s="1"/>
  <c r="B5" i="9"/>
  <c r="B5" i="8" s="1"/>
  <c r="H4" i="9"/>
  <c r="H4" i="8" s="1"/>
  <c r="G4" i="9"/>
  <c r="G4" i="8" s="1"/>
  <c r="F4" i="9"/>
  <c r="F4" i="8" s="1"/>
  <c r="E4" i="9"/>
  <c r="E4" i="8" s="1"/>
  <c r="D4" i="9"/>
  <c r="D4" i="8" s="1"/>
  <c r="C4" i="9"/>
  <c r="C4" i="8" s="1"/>
  <c r="B4" i="9"/>
  <c r="B4" i="8" s="1"/>
  <c r="V1" i="9"/>
  <c r="AF1" i="9" s="1"/>
  <c r="AP1" i="9" s="1"/>
  <c r="AZ1" i="9" s="1"/>
  <c r="BJ1" i="9" s="1"/>
  <c r="BT1" i="9" s="1"/>
  <c r="CD1" i="9" s="1"/>
  <c r="CN1" i="9" s="1"/>
  <c r="CX1" i="9" s="1"/>
  <c r="DH1" i="9" s="1"/>
  <c r="DR1" i="9" s="1"/>
  <c r="EB1" i="9" s="1"/>
  <c r="EL1" i="9" s="1"/>
  <c r="EV1" i="9" s="1"/>
  <c r="FF1" i="9" s="1"/>
  <c r="FP1" i="9" s="1"/>
  <c r="FZ1" i="9" s="1"/>
  <c r="GJ1" i="9" s="1"/>
  <c r="GT1" i="9" s="1"/>
  <c r="S1" i="9"/>
  <c r="AC1" i="9" s="1"/>
  <c r="AM1" i="9" s="1"/>
  <c r="AW1" i="9" s="1"/>
  <c r="BG1" i="9" s="1"/>
  <c r="BQ1" i="9" s="1"/>
  <c r="CA1" i="9" s="1"/>
  <c r="CK1" i="9" s="1"/>
  <c r="CU1" i="9" s="1"/>
  <c r="DE1" i="9" s="1"/>
  <c r="DO1" i="9" s="1"/>
  <c r="DY1" i="9" s="1"/>
  <c r="EI1" i="9" s="1"/>
  <c r="ES1" i="9" s="1"/>
  <c r="FC1" i="9" s="1"/>
  <c r="FM1" i="9" s="1"/>
  <c r="FW1" i="9" s="1"/>
  <c r="GG1" i="9" s="1"/>
  <c r="GQ1" i="9" s="1"/>
  <c r="HA1" i="9" s="1"/>
  <c r="M51" i="8"/>
  <c r="K51" i="8"/>
  <c r="I51" i="8"/>
  <c r="T50" i="8"/>
  <c r="S50" i="8"/>
  <c r="I50" i="8"/>
  <c r="S49" i="8"/>
  <c r="T49" i="8" s="1"/>
  <c r="I49" i="8"/>
  <c r="S48" i="8"/>
  <c r="T48" i="8" s="1"/>
  <c r="I48" i="8"/>
  <c r="T47" i="8"/>
  <c r="S47" i="8"/>
  <c r="I47" i="8"/>
  <c r="T46" i="8"/>
  <c r="S46" i="8"/>
  <c r="I46" i="8"/>
  <c r="S45" i="8"/>
  <c r="T45" i="8" s="1"/>
  <c r="I45" i="8"/>
  <c r="S44" i="8"/>
  <c r="T44" i="8" s="1"/>
  <c r="I44" i="8"/>
  <c r="T43" i="8"/>
  <c r="S43" i="8"/>
  <c r="I43" i="8"/>
  <c r="T42" i="8"/>
  <c r="S42" i="8"/>
  <c r="I42" i="8"/>
  <c r="S41" i="8"/>
  <c r="T41" i="8" s="1"/>
  <c r="I41" i="8"/>
  <c r="S40" i="8"/>
  <c r="T40" i="8" s="1"/>
  <c r="I40" i="8"/>
  <c r="T39" i="8"/>
  <c r="S39" i="8"/>
  <c r="I39" i="8"/>
  <c r="T38" i="8"/>
  <c r="S38" i="8"/>
  <c r="I38" i="8"/>
  <c r="S37" i="8"/>
  <c r="T37" i="8" s="1"/>
  <c r="T36" i="8"/>
  <c r="S36" i="8"/>
  <c r="S35" i="8"/>
  <c r="T35" i="8" s="1"/>
  <c r="I35" i="8"/>
  <c r="S34" i="8"/>
  <c r="T34" i="8" s="1"/>
  <c r="I34" i="8"/>
  <c r="T33" i="8"/>
  <c r="S33" i="8"/>
  <c r="I33" i="8"/>
  <c r="T32" i="8"/>
  <c r="S32" i="8"/>
  <c r="I32" i="8"/>
  <c r="S31" i="8"/>
  <c r="T31" i="8" s="1"/>
  <c r="I31" i="8"/>
  <c r="S30" i="8"/>
  <c r="T30" i="8" s="1"/>
  <c r="I30" i="8"/>
  <c r="S29" i="8"/>
  <c r="T29" i="8" s="1"/>
  <c r="I29" i="8"/>
  <c r="AA28" i="8"/>
  <c r="T28" i="8"/>
  <c r="S28" i="8"/>
  <c r="I28" i="8"/>
  <c r="AB27" i="8"/>
  <c r="AC27" i="8" s="1"/>
  <c r="AA27" i="8"/>
  <c r="S27" i="8"/>
  <c r="T27" i="8" s="1"/>
  <c r="I27" i="8"/>
  <c r="AA26" i="8"/>
  <c r="T26" i="8"/>
  <c r="S26" i="8"/>
  <c r="I26" i="8"/>
  <c r="AB25" i="8"/>
  <c r="AC25" i="8" s="1"/>
  <c r="AA25" i="8"/>
  <c r="S25" i="8"/>
  <c r="T25" i="8" s="1"/>
  <c r="I25" i="8"/>
  <c r="AA24" i="8"/>
  <c r="T24" i="8"/>
  <c r="S24" i="8"/>
  <c r="I24" i="8"/>
  <c r="AB23" i="8"/>
  <c r="AC23" i="8" s="1"/>
  <c r="AA23" i="8"/>
  <c r="S23" i="8"/>
  <c r="T23" i="8" s="1"/>
  <c r="I23" i="8"/>
  <c r="AA22" i="8"/>
  <c r="T22" i="8"/>
  <c r="S22" i="8"/>
  <c r="I22" i="8"/>
  <c r="AB21" i="8"/>
  <c r="AC21" i="8" s="1"/>
  <c r="AA21" i="8"/>
  <c r="S21" i="8"/>
  <c r="T21" i="8" s="1"/>
  <c r="I21" i="8"/>
  <c r="AA20" i="8"/>
  <c r="T20" i="8"/>
  <c r="S20" i="8"/>
  <c r="I20" i="8"/>
  <c r="AB19" i="8"/>
  <c r="AC19" i="8" s="1"/>
  <c r="AA19" i="8"/>
  <c r="S19" i="8"/>
  <c r="T19" i="8" s="1"/>
  <c r="I19" i="8"/>
  <c r="AA18" i="8"/>
  <c r="T18" i="8"/>
  <c r="S18" i="8"/>
  <c r="I18" i="8"/>
  <c r="AB17" i="8"/>
  <c r="AC17" i="8" s="1"/>
  <c r="AA17" i="8"/>
  <c r="S17" i="8"/>
  <c r="T17" i="8" s="1"/>
  <c r="I17" i="8"/>
  <c r="AA16" i="8"/>
  <c r="T16" i="8"/>
  <c r="S16" i="8"/>
  <c r="I16" i="8"/>
  <c r="AB15" i="8"/>
  <c r="AC15" i="8" s="1"/>
  <c r="AA15" i="8"/>
  <c r="S15" i="8"/>
  <c r="T15" i="8" s="1"/>
  <c r="I15" i="8"/>
  <c r="AA14" i="8"/>
  <c r="S14" i="8"/>
  <c r="T14" i="8" s="1"/>
  <c r="I14" i="8"/>
  <c r="AB13" i="8"/>
  <c r="AC13" i="8" s="1"/>
  <c r="AA13" i="8"/>
  <c r="S13" i="8"/>
  <c r="T13" i="8" s="1"/>
  <c r="I13" i="8"/>
  <c r="AA12" i="8"/>
  <c r="S12" i="8"/>
  <c r="T12" i="8" s="1"/>
  <c r="I12" i="8"/>
  <c r="AB11" i="8"/>
  <c r="AC11" i="8" s="1"/>
  <c r="AA11" i="8"/>
  <c r="S11" i="8"/>
  <c r="T11" i="8" s="1"/>
  <c r="AA10" i="8"/>
  <c r="AB10" i="8" s="1"/>
  <c r="S10" i="8"/>
  <c r="AA9" i="8"/>
  <c r="S9" i="8"/>
  <c r="AC8" i="8"/>
  <c r="AB8" i="8"/>
  <c r="AA8" i="8"/>
  <c r="S8" i="8"/>
  <c r="T8" i="8" s="1"/>
  <c r="AB7" i="8"/>
  <c r="AC7" i="8" s="1"/>
  <c r="AA7" i="8"/>
  <c r="S7" i="8"/>
  <c r="T7" i="8" s="1"/>
  <c r="I7" i="8"/>
  <c r="S6" i="8"/>
  <c r="Q51" i="8"/>
  <c r="S4" i="8"/>
  <c r="S3" i="8"/>
  <c r="T3" i="8" s="1"/>
  <c r="X121" i="7"/>
  <c r="U121" i="7"/>
  <c r="S121" i="7"/>
  <c r="N121" i="7"/>
  <c r="P120" i="7"/>
  <c r="F120" i="7"/>
  <c r="P119" i="7"/>
  <c r="F119" i="7"/>
  <c r="P118" i="7"/>
  <c r="F118" i="7"/>
  <c r="K117" i="7"/>
  <c r="P117" i="7" s="1"/>
  <c r="F117" i="7"/>
  <c r="P116" i="7"/>
  <c r="L116" i="7"/>
  <c r="F116" i="7"/>
  <c r="P115" i="7"/>
  <c r="L115" i="7"/>
  <c r="F115" i="7"/>
  <c r="P114" i="7"/>
  <c r="L114" i="7"/>
  <c r="F114" i="7"/>
  <c r="P113" i="7"/>
  <c r="L113" i="7"/>
  <c r="P112" i="7"/>
  <c r="L112" i="7"/>
  <c r="P111" i="7"/>
  <c r="L111" i="7"/>
  <c r="P110" i="7"/>
  <c r="L110" i="7"/>
  <c r="P109" i="7"/>
  <c r="L109" i="7"/>
  <c r="P108" i="7"/>
  <c r="L108" i="7"/>
  <c r="P107" i="7"/>
  <c r="L107" i="7"/>
  <c r="P106" i="7"/>
  <c r="L106" i="7"/>
  <c r="P105" i="7"/>
  <c r="L105" i="7"/>
  <c r="P104" i="7"/>
  <c r="L104" i="7"/>
  <c r="P103" i="7"/>
  <c r="L103" i="7"/>
  <c r="P102" i="7"/>
  <c r="L102" i="7"/>
  <c r="P101" i="7"/>
  <c r="L101" i="7"/>
  <c r="P100" i="7"/>
  <c r="L100" i="7"/>
  <c r="P99" i="7"/>
  <c r="L99" i="7"/>
  <c r="P98" i="7"/>
  <c r="L98" i="7"/>
  <c r="P97" i="7"/>
  <c r="L97" i="7"/>
  <c r="P96" i="7"/>
  <c r="L96" i="7"/>
  <c r="P95" i="7"/>
  <c r="L95" i="7"/>
  <c r="P94" i="7"/>
  <c r="L94" i="7"/>
  <c r="P92" i="7"/>
  <c r="L92" i="7"/>
  <c r="P91" i="7"/>
  <c r="L91" i="7"/>
  <c r="P90" i="7"/>
  <c r="L90" i="7"/>
  <c r="P89" i="7"/>
  <c r="L89" i="7"/>
  <c r="P88" i="7"/>
  <c r="L88" i="7"/>
  <c r="P87" i="7"/>
  <c r="L87" i="7"/>
  <c r="P85" i="7"/>
  <c r="L85" i="7"/>
  <c r="P84" i="7"/>
  <c r="L84" i="7"/>
  <c r="P83" i="7"/>
  <c r="L83" i="7"/>
  <c r="P82" i="7"/>
  <c r="L82" i="7"/>
  <c r="P81" i="7"/>
  <c r="L81" i="7"/>
  <c r="P80" i="7"/>
  <c r="L80" i="7"/>
  <c r="P79" i="7"/>
  <c r="L79" i="7"/>
  <c r="P78" i="7"/>
  <c r="L78" i="7"/>
  <c r="P77" i="7"/>
  <c r="L77" i="7"/>
  <c r="P76" i="7"/>
  <c r="L76" i="7"/>
  <c r="P75" i="7"/>
  <c r="L75" i="7"/>
  <c r="P74" i="7"/>
  <c r="L74" i="7"/>
  <c r="L73" i="7"/>
  <c r="P72" i="7"/>
  <c r="L72" i="7"/>
  <c r="P71" i="7"/>
  <c r="L71" i="7"/>
  <c r="P70" i="7"/>
  <c r="L70" i="7"/>
  <c r="P67" i="7"/>
  <c r="L67" i="7"/>
  <c r="F67" i="7"/>
  <c r="P66" i="7"/>
  <c r="L66" i="7"/>
  <c r="F66" i="7"/>
  <c r="P65" i="7"/>
  <c r="L65" i="7"/>
  <c r="F65" i="7"/>
  <c r="P64" i="7"/>
  <c r="L64" i="7"/>
  <c r="F64" i="7"/>
  <c r="P63" i="7"/>
  <c r="L63" i="7"/>
  <c r="F63" i="7"/>
  <c r="P62" i="7"/>
  <c r="L62" i="7"/>
  <c r="F62" i="7"/>
  <c r="P61" i="7"/>
  <c r="L61" i="7"/>
  <c r="F61" i="7"/>
  <c r="P60" i="7"/>
  <c r="L60" i="7"/>
  <c r="F60" i="7"/>
  <c r="P59" i="7"/>
  <c r="L59" i="7"/>
  <c r="F59" i="7"/>
  <c r="P58" i="7"/>
  <c r="L58" i="7"/>
  <c r="F58" i="7"/>
  <c r="P57" i="7"/>
  <c r="L57" i="7"/>
  <c r="F57" i="7"/>
  <c r="P56" i="7"/>
  <c r="L56" i="7"/>
  <c r="F56" i="7"/>
  <c r="P55" i="7"/>
  <c r="L55" i="7"/>
  <c r="F55" i="7"/>
  <c r="P54" i="7"/>
  <c r="L54" i="7"/>
  <c r="F54" i="7"/>
  <c r="P53" i="7"/>
  <c r="L53" i="7"/>
  <c r="F53" i="7"/>
  <c r="P52" i="7"/>
  <c r="L52" i="7"/>
  <c r="F52" i="7"/>
  <c r="P51" i="7"/>
  <c r="L51" i="7"/>
  <c r="F51" i="7"/>
  <c r="P50" i="7"/>
  <c r="L50" i="7"/>
  <c r="F50" i="7"/>
  <c r="P49" i="7"/>
  <c r="L49" i="7"/>
  <c r="F49" i="7"/>
  <c r="P48" i="7"/>
  <c r="L48" i="7"/>
  <c r="F48" i="7"/>
  <c r="P47" i="7"/>
  <c r="L47" i="7"/>
  <c r="F47" i="7"/>
  <c r="P46" i="7"/>
  <c r="L46" i="7"/>
  <c r="F46" i="7"/>
  <c r="P45" i="7"/>
  <c r="L45" i="7"/>
  <c r="F45" i="7"/>
  <c r="P44" i="7"/>
  <c r="L44" i="7"/>
  <c r="F44" i="7"/>
  <c r="P43" i="7"/>
  <c r="L43" i="7"/>
  <c r="F43" i="7"/>
  <c r="P42" i="7"/>
  <c r="L42" i="7"/>
  <c r="F42" i="7"/>
  <c r="P41" i="7"/>
  <c r="L41" i="7"/>
  <c r="F41" i="7"/>
  <c r="P40" i="7"/>
  <c r="L40" i="7"/>
  <c r="F40" i="7"/>
  <c r="P39" i="7"/>
  <c r="L39" i="7"/>
  <c r="F39" i="7"/>
  <c r="P38" i="7"/>
  <c r="L38" i="7"/>
  <c r="F38" i="7"/>
  <c r="P37" i="7"/>
  <c r="L37" i="7"/>
  <c r="F37" i="7"/>
  <c r="P36" i="7"/>
  <c r="L36" i="7"/>
  <c r="F36" i="7"/>
  <c r="P35" i="7"/>
  <c r="L35" i="7"/>
  <c r="F35" i="7"/>
  <c r="P34" i="7"/>
  <c r="L34" i="7"/>
  <c r="F34" i="7"/>
  <c r="P33" i="7"/>
  <c r="L33" i="7"/>
  <c r="F33" i="7"/>
  <c r="P32" i="7"/>
  <c r="L32" i="7"/>
  <c r="F32" i="7"/>
  <c r="P31" i="7"/>
  <c r="L31" i="7"/>
  <c r="P30" i="7"/>
  <c r="L30" i="7"/>
  <c r="P29" i="7"/>
  <c r="L29" i="7"/>
  <c r="L28" i="7"/>
  <c r="P27" i="7"/>
  <c r="L27" i="7"/>
  <c r="P26" i="7"/>
  <c r="L26" i="7"/>
  <c r="P25" i="7"/>
  <c r="L25" i="7"/>
  <c r="P24" i="7"/>
  <c r="L24" i="7"/>
  <c r="P23" i="7"/>
  <c r="L23" i="7"/>
  <c r="P22" i="7"/>
  <c r="L22" i="7"/>
  <c r="P21" i="7"/>
  <c r="L21" i="7"/>
  <c r="P20" i="7"/>
  <c r="L20" i="7"/>
  <c r="P19" i="7"/>
  <c r="L19" i="7"/>
  <c r="P18" i="7"/>
  <c r="L18" i="7"/>
  <c r="P17" i="7"/>
  <c r="L17" i="7"/>
  <c r="P16" i="7"/>
  <c r="L16" i="7"/>
  <c r="P15" i="7"/>
  <c r="L15" i="7"/>
  <c r="P14" i="7"/>
  <c r="L14" i="7"/>
  <c r="P13" i="7"/>
  <c r="L13" i="7"/>
  <c r="P12" i="7"/>
  <c r="L12" i="7"/>
  <c r="P11" i="7"/>
  <c r="L11" i="7"/>
  <c r="L10" i="7"/>
  <c r="L9" i="7"/>
  <c r="P6" i="7"/>
  <c r="L6" i="7"/>
  <c r="P5" i="7"/>
  <c r="L5" i="7"/>
  <c r="P4" i="7"/>
  <c r="L4" i="7"/>
  <c r="T9" i="8" l="1"/>
  <c r="I10" i="8"/>
  <c r="T10" i="8"/>
  <c r="H51" i="8"/>
  <c r="I9" i="8"/>
  <c r="G51" i="8"/>
  <c r="T6" i="8"/>
  <c r="I5" i="8"/>
  <c r="T4" i="8"/>
  <c r="S51" i="8"/>
  <c r="AC14" i="8"/>
  <c r="AC22" i="8"/>
  <c r="AC9" i="8"/>
  <c r="S5" i="8"/>
  <c r="T5" i="8" s="1"/>
  <c r="I4" i="8"/>
  <c r="AB9" i="8"/>
  <c r="AC10" i="8"/>
  <c r="AB12" i="8"/>
  <c r="AC12" i="8" s="1"/>
  <c r="AB14" i="8"/>
  <c r="AB16" i="8"/>
  <c r="AC16" i="8" s="1"/>
  <c r="AB18" i="8"/>
  <c r="AC18" i="8" s="1"/>
  <c r="AB20" i="8"/>
  <c r="AC20" i="8" s="1"/>
  <c r="AB22" i="8"/>
  <c r="AB24" i="8"/>
  <c r="AC24" i="8" s="1"/>
  <c r="AB26" i="8"/>
  <c r="AC26" i="8" s="1"/>
  <c r="AB28" i="8"/>
  <c r="AC28" i="8" s="1"/>
  <c r="P121" i="7"/>
  <c r="P124" i="7" s="1"/>
  <c r="Q11" i="5"/>
  <c r="AC29" i="8" l="1"/>
  <c r="Q10" i="5"/>
  <c r="J11" i="5" l="1"/>
  <c r="H11" i="5"/>
  <c r="G11" i="5"/>
  <c r="F11" i="5"/>
  <c r="E11" i="5"/>
  <c r="D11" i="5"/>
  <c r="C11" i="5"/>
  <c r="B11" i="5"/>
  <c r="H10" i="5"/>
  <c r="G10" i="5"/>
  <c r="F10" i="5"/>
  <c r="E10" i="5"/>
  <c r="D10" i="5"/>
  <c r="C10" i="5"/>
  <c r="J10" i="5"/>
  <c r="P70" i="4" l="1"/>
  <c r="L70" i="4"/>
  <c r="L71" i="4"/>
  <c r="Q79" i="4"/>
  <c r="Q8" i="5"/>
  <c r="Q9" i="5" l="1"/>
  <c r="Q6" i="5" l="1"/>
  <c r="Q77" i="4" l="1"/>
  <c r="Q73" i="4"/>
  <c r="Q7" i="5" l="1"/>
  <c r="AT33" i="6"/>
  <c r="AT32" i="6"/>
  <c r="AR32" i="6"/>
  <c r="AW31" i="6"/>
  <c r="AW30" i="6"/>
  <c r="AW29" i="6"/>
  <c r="AW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AW14" i="6"/>
  <c r="AW13" i="6"/>
  <c r="AW12" i="6"/>
  <c r="AW11" i="6"/>
  <c r="AW10" i="6"/>
  <c r="AW32" i="6" s="1"/>
  <c r="AW9" i="6"/>
  <c r="AW8" i="6"/>
  <c r="AV5" i="6"/>
  <c r="BD33" i="6"/>
  <c r="BD32" i="6"/>
  <c r="BB32" i="6"/>
  <c r="BG28" i="6"/>
  <c r="BG27" i="6"/>
  <c r="BG26" i="6"/>
  <c r="BG25" i="6"/>
  <c r="BG24" i="6"/>
  <c r="BG23" i="6"/>
  <c r="BG22" i="6"/>
  <c r="BG21" i="6"/>
  <c r="BG20" i="6"/>
  <c r="BG19" i="6"/>
  <c r="BG18" i="6"/>
  <c r="BG17" i="6"/>
  <c r="BG16" i="6"/>
  <c r="BG15" i="6"/>
  <c r="BG14" i="6"/>
  <c r="BG13" i="6"/>
  <c r="BG12" i="6"/>
  <c r="BG11" i="6"/>
  <c r="BG10" i="6"/>
  <c r="BG9" i="6"/>
  <c r="BG8" i="6"/>
  <c r="BG29" i="6" s="1"/>
  <c r="BF5" i="6"/>
  <c r="Q4" i="5" l="1"/>
  <c r="Q5" i="5" l="1"/>
  <c r="J9" i="5" l="1"/>
  <c r="H9" i="5"/>
  <c r="G9" i="5"/>
  <c r="F9" i="5"/>
  <c r="E9" i="5"/>
  <c r="D9" i="5"/>
  <c r="C9" i="5"/>
  <c r="B9" i="5"/>
  <c r="J8" i="5"/>
  <c r="H8" i="5"/>
  <c r="G8" i="5"/>
  <c r="F8" i="5"/>
  <c r="E8" i="5"/>
  <c r="D8" i="5"/>
  <c r="C8" i="5"/>
  <c r="B8" i="5"/>
  <c r="J7" i="5"/>
  <c r="H7" i="5"/>
  <c r="G7" i="5"/>
  <c r="F7" i="5"/>
  <c r="E7" i="5"/>
  <c r="D7" i="5"/>
  <c r="C7" i="5"/>
  <c r="B7" i="5"/>
  <c r="J6" i="5"/>
  <c r="H6" i="5"/>
  <c r="G6" i="5"/>
  <c r="F6" i="5"/>
  <c r="E6" i="5"/>
  <c r="D6" i="5"/>
  <c r="C6" i="5"/>
  <c r="B6" i="5"/>
  <c r="P72" i="4"/>
  <c r="P71" i="4"/>
  <c r="L72" i="4"/>
  <c r="L73" i="4"/>
  <c r="L74" i="4"/>
  <c r="J5" i="5" l="1"/>
  <c r="H5" i="5"/>
  <c r="G5" i="5"/>
  <c r="F5" i="5"/>
  <c r="I5" i="5" s="1"/>
  <c r="E5" i="5"/>
  <c r="D5" i="5"/>
  <c r="C5" i="5"/>
  <c r="B5" i="5"/>
  <c r="P69" i="4"/>
  <c r="N69" i="4"/>
  <c r="J4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4" i="5"/>
  <c r="H4" i="5"/>
  <c r="G4" i="5"/>
  <c r="F4" i="5"/>
  <c r="E4" i="5"/>
  <c r="D4" i="5"/>
  <c r="CH33" i="6"/>
  <c r="P33" i="6"/>
  <c r="GX32" i="6"/>
  <c r="GV32" i="6"/>
  <c r="GX33" i="6" s="1"/>
  <c r="GN32" i="6"/>
  <c r="GL32" i="6"/>
  <c r="GN33" i="6" s="1"/>
  <c r="GD32" i="6"/>
  <c r="GB32" i="6"/>
  <c r="GD33" i="6" s="1"/>
  <c r="FT32" i="6"/>
  <c r="FR32" i="6"/>
  <c r="FT33" i="6" s="1"/>
  <c r="FJ32" i="6"/>
  <c r="FH32" i="6"/>
  <c r="FJ33" i="6" s="1"/>
  <c r="EZ32" i="6"/>
  <c r="EX32" i="6"/>
  <c r="EZ33" i="6" s="1"/>
  <c r="EP32" i="6"/>
  <c r="EN32" i="6"/>
  <c r="EP33" i="6" s="1"/>
  <c r="EF32" i="6"/>
  <c r="ED32" i="6"/>
  <c r="EF33" i="6" s="1"/>
  <c r="DV32" i="6"/>
  <c r="DT32" i="6"/>
  <c r="DV33" i="6" s="1"/>
  <c r="DL32" i="6"/>
  <c r="DJ32" i="6"/>
  <c r="DL33" i="6" s="1"/>
  <c r="DB32" i="6"/>
  <c r="CZ32" i="6"/>
  <c r="DB33" i="6" s="1"/>
  <c r="CR32" i="6"/>
  <c r="CP32" i="6"/>
  <c r="CR33" i="6" s="1"/>
  <c r="CH32" i="6"/>
  <c r="CF32" i="6"/>
  <c r="BX32" i="6"/>
  <c r="BV32" i="6"/>
  <c r="BX33" i="6" s="1"/>
  <c r="BN32" i="6"/>
  <c r="BN33" i="6" s="1"/>
  <c r="BL32" i="6"/>
  <c r="AJ32" i="6"/>
  <c r="AJ33" i="6" s="1"/>
  <c r="AH32" i="6"/>
  <c r="Z32" i="6"/>
  <c r="Z33" i="6" s="1"/>
  <c r="X32" i="6"/>
  <c r="P32" i="6"/>
  <c r="N32" i="6"/>
  <c r="DO31" i="6"/>
  <c r="DE31" i="6"/>
  <c r="DO30" i="6"/>
  <c r="DE30" i="6"/>
  <c r="CU30" i="6"/>
  <c r="S30" i="6"/>
  <c r="GQ29" i="6"/>
  <c r="GG29" i="6"/>
  <c r="FW29" i="6"/>
  <c r="FW30" i="6" s="1"/>
  <c r="FM29" i="6"/>
  <c r="FC29" i="6"/>
  <c r="EI29" i="6"/>
  <c r="DY29" i="6"/>
  <c r="DO29" i="6"/>
  <c r="DE29" i="6"/>
  <c r="CU29" i="6"/>
  <c r="CK29" i="6"/>
  <c r="BQ29" i="6"/>
  <c r="AC29" i="6"/>
  <c r="S29" i="6"/>
  <c r="HA28" i="6"/>
  <c r="GQ28" i="6"/>
  <c r="GG28" i="6"/>
  <c r="FW28" i="6"/>
  <c r="FM28" i="6"/>
  <c r="FC28" i="6"/>
  <c r="ES28" i="6"/>
  <c r="EI28" i="6"/>
  <c r="DY28" i="6"/>
  <c r="DO28" i="6"/>
  <c r="DE28" i="6"/>
  <c r="CU28" i="6"/>
  <c r="CK28" i="6"/>
  <c r="CA28" i="6"/>
  <c r="BQ28" i="6"/>
  <c r="AM28" i="6"/>
  <c r="AC28" i="6"/>
  <c r="S28" i="6"/>
  <c r="HA27" i="6"/>
  <c r="GQ27" i="6"/>
  <c r="GG27" i="6"/>
  <c r="FW27" i="6"/>
  <c r="FM27" i="6"/>
  <c r="FC27" i="6"/>
  <c r="ES27" i="6"/>
  <c r="EI27" i="6"/>
  <c r="DY27" i="6"/>
  <c r="DO27" i="6"/>
  <c r="DE27" i="6"/>
  <c r="CU27" i="6"/>
  <c r="CK27" i="6"/>
  <c r="CA27" i="6"/>
  <c r="BQ27" i="6"/>
  <c r="AM27" i="6"/>
  <c r="AC27" i="6"/>
  <c r="S27" i="6"/>
  <c r="HA26" i="6"/>
  <c r="GQ26" i="6"/>
  <c r="GG26" i="6"/>
  <c r="FW26" i="6"/>
  <c r="FM26" i="6"/>
  <c r="FC26" i="6"/>
  <c r="ES26" i="6"/>
  <c r="EI26" i="6"/>
  <c r="DY26" i="6"/>
  <c r="DO26" i="6"/>
  <c r="DE26" i="6"/>
  <c r="CU26" i="6"/>
  <c r="CK26" i="6"/>
  <c r="CA26" i="6"/>
  <c r="BQ26" i="6"/>
  <c r="AM26" i="6"/>
  <c r="AC26" i="6"/>
  <c r="S26" i="6"/>
  <c r="HA25" i="6"/>
  <c r="GQ25" i="6"/>
  <c r="GG25" i="6"/>
  <c r="FW25" i="6"/>
  <c r="FM25" i="6"/>
  <c r="FC25" i="6"/>
  <c r="ES25" i="6"/>
  <c r="EI25" i="6"/>
  <c r="DY25" i="6"/>
  <c r="DO25" i="6"/>
  <c r="DE25" i="6"/>
  <c r="CU25" i="6"/>
  <c r="CK25" i="6"/>
  <c r="CA25" i="6"/>
  <c r="BQ25" i="6"/>
  <c r="AM25" i="6"/>
  <c r="AC25" i="6"/>
  <c r="S25" i="6"/>
  <c r="HA24" i="6"/>
  <c r="GQ24" i="6"/>
  <c r="GG24" i="6"/>
  <c r="FW24" i="6"/>
  <c r="FM24" i="6"/>
  <c r="FC24" i="6"/>
  <c r="ES24" i="6"/>
  <c r="EI24" i="6"/>
  <c r="DY24" i="6"/>
  <c r="DO24" i="6"/>
  <c r="DE24" i="6"/>
  <c r="CU24" i="6"/>
  <c r="CK24" i="6"/>
  <c r="CA24" i="6"/>
  <c r="BQ24" i="6"/>
  <c r="AM24" i="6"/>
  <c r="AC24" i="6"/>
  <c r="S24" i="6"/>
  <c r="HA23" i="6"/>
  <c r="GQ23" i="6"/>
  <c r="GG23" i="6"/>
  <c r="FW23" i="6"/>
  <c r="FM23" i="6"/>
  <c r="FC23" i="6"/>
  <c r="ES23" i="6"/>
  <c r="EI23" i="6"/>
  <c r="DY23" i="6"/>
  <c r="DO23" i="6"/>
  <c r="DE23" i="6"/>
  <c r="CU23" i="6"/>
  <c r="CK23" i="6"/>
  <c r="CA23" i="6"/>
  <c r="BQ23" i="6"/>
  <c r="AM23" i="6"/>
  <c r="AC23" i="6"/>
  <c r="S23" i="6"/>
  <c r="I23" i="6"/>
  <c r="H23" i="6"/>
  <c r="G23" i="6"/>
  <c r="F23" i="6"/>
  <c r="E23" i="6"/>
  <c r="D23" i="6"/>
  <c r="C23" i="6"/>
  <c r="B23" i="6"/>
  <c r="HA22" i="6"/>
  <c r="GQ22" i="6"/>
  <c r="GG22" i="6"/>
  <c r="FW22" i="6"/>
  <c r="FM22" i="6"/>
  <c r="FC22" i="6"/>
  <c r="ES22" i="6"/>
  <c r="EI22" i="6"/>
  <c r="DY22" i="6"/>
  <c r="DO22" i="6"/>
  <c r="DE22" i="6"/>
  <c r="CU22" i="6"/>
  <c r="CK22" i="6"/>
  <c r="CA22" i="6"/>
  <c r="BQ22" i="6"/>
  <c r="AM22" i="6"/>
  <c r="AC22" i="6"/>
  <c r="S22" i="6"/>
  <c r="I22" i="6"/>
  <c r="H22" i="6"/>
  <c r="G22" i="6"/>
  <c r="F22" i="6"/>
  <c r="E22" i="6"/>
  <c r="D22" i="6"/>
  <c r="C22" i="6"/>
  <c r="B22" i="6"/>
  <c r="HA21" i="6"/>
  <c r="GQ21" i="6"/>
  <c r="GG21" i="6"/>
  <c r="FW21" i="6"/>
  <c r="FM21" i="6"/>
  <c r="FC21" i="6"/>
  <c r="ES21" i="6"/>
  <c r="EI21" i="6"/>
  <c r="DY21" i="6"/>
  <c r="DO21" i="6"/>
  <c r="DE21" i="6"/>
  <c r="CU21" i="6"/>
  <c r="CK21" i="6"/>
  <c r="CA21" i="6"/>
  <c r="BQ21" i="6"/>
  <c r="AM21" i="6"/>
  <c r="AC21" i="6"/>
  <c r="S21" i="6"/>
  <c r="I21" i="6"/>
  <c r="H21" i="6"/>
  <c r="G21" i="6"/>
  <c r="F21" i="6"/>
  <c r="E21" i="6"/>
  <c r="D21" i="6"/>
  <c r="C21" i="6"/>
  <c r="B21" i="6"/>
  <c r="HA20" i="6"/>
  <c r="GQ20" i="6"/>
  <c r="GG20" i="6"/>
  <c r="FW20" i="6"/>
  <c r="FM20" i="6"/>
  <c r="FC20" i="6"/>
  <c r="ES20" i="6"/>
  <c r="EI20" i="6"/>
  <c r="DY20" i="6"/>
  <c r="DO20" i="6"/>
  <c r="DE20" i="6"/>
  <c r="CU20" i="6"/>
  <c r="CK20" i="6"/>
  <c r="CA20" i="6"/>
  <c r="BQ20" i="6"/>
  <c r="AM20" i="6"/>
  <c r="AC20" i="6"/>
  <c r="S20" i="6"/>
  <c r="I20" i="6"/>
  <c r="H20" i="6"/>
  <c r="G20" i="6"/>
  <c r="F20" i="6"/>
  <c r="E20" i="6"/>
  <c r="D20" i="6"/>
  <c r="C20" i="6"/>
  <c r="B20" i="6"/>
  <c r="HA19" i="6"/>
  <c r="GQ19" i="6"/>
  <c r="GG19" i="6"/>
  <c r="FW19" i="6"/>
  <c r="FM19" i="6"/>
  <c r="FC19" i="6"/>
  <c r="ES19" i="6"/>
  <c r="EI19" i="6"/>
  <c r="DY19" i="6"/>
  <c r="DO19" i="6"/>
  <c r="DE19" i="6"/>
  <c r="CU19" i="6"/>
  <c r="CK19" i="6"/>
  <c r="CA19" i="6"/>
  <c r="BQ19" i="6"/>
  <c r="AM19" i="6"/>
  <c r="AC19" i="6"/>
  <c r="S19" i="6"/>
  <c r="H19" i="6"/>
  <c r="G19" i="6"/>
  <c r="F19" i="6"/>
  <c r="E19" i="6"/>
  <c r="D19" i="6"/>
  <c r="C19" i="6"/>
  <c r="B19" i="6"/>
  <c r="HA18" i="6"/>
  <c r="GQ18" i="6"/>
  <c r="GG18" i="6"/>
  <c r="FW18" i="6"/>
  <c r="FM18" i="6"/>
  <c r="FC18" i="6"/>
  <c r="ES18" i="6"/>
  <c r="EI18" i="6"/>
  <c r="DY18" i="6"/>
  <c r="DO18" i="6"/>
  <c r="DE18" i="6"/>
  <c r="CU18" i="6"/>
  <c r="CK18" i="6"/>
  <c r="CA18" i="6"/>
  <c r="BQ18" i="6"/>
  <c r="AM18" i="6"/>
  <c r="AC18" i="6"/>
  <c r="S18" i="6"/>
  <c r="I18" i="6"/>
  <c r="H18" i="6"/>
  <c r="G18" i="6"/>
  <c r="F18" i="6"/>
  <c r="E18" i="6"/>
  <c r="D18" i="6"/>
  <c r="C18" i="6"/>
  <c r="B18" i="6"/>
  <c r="HA17" i="6"/>
  <c r="GQ17" i="6"/>
  <c r="GG17" i="6"/>
  <c r="FW17" i="6"/>
  <c r="FM17" i="6"/>
  <c r="FC17" i="6"/>
  <c r="ES17" i="6"/>
  <c r="EI17" i="6"/>
  <c r="DY17" i="6"/>
  <c r="DO17" i="6"/>
  <c r="DE17" i="6"/>
  <c r="CU17" i="6"/>
  <c r="CK17" i="6"/>
  <c r="CA17" i="6"/>
  <c r="BQ17" i="6"/>
  <c r="AM17" i="6"/>
  <c r="AC17" i="6"/>
  <c r="S17" i="6"/>
  <c r="I17" i="6"/>
  <c r="H17" i="6"/>
  <c r="G17" i="6"/>
  <c r="F17" i="6"/>
  <c r="E17" i="6"/>
  <c r="D17" i="6"/>
  <c r="C17" i="6"/>
  <c r="B17" i="6"/>
  <c r="HA16" i="6"/>
  <c r="GQ16" i="6"/>
  <c r="GG16" i="6"/>
  <c r="FW16" i="6"/>
  <c r="FM16" i="6"/>
  <c r="FC16" i="6"/>
  <c r="ES16" i="6"/>
  <c r="EI16" i="6"/>
  <c r="DY16" i="6"/>
  <c r="DO16" i="6"/>
  <c r="DE16" i="6"/>
  <c r="CU16" i="6"/>
  <c r="CK16" i="6"/>
  <c r="CA16" i="6"/>
  <c r="BQ16" i="6"/>
  <c r="AM16" i="6"/>
  <c r="AC16" i="6"/>
  <c r="S16" i="6"/>
  <c r="I16" i="6"/>
  <c r="H16" i="6"/>
  <c r="G16" i="6"/>
  <c r="F16" i="6"/>
  <c r="E16" i="6"/>
  <c r="D16" i="6"/>
  <c r="C16" i="6"/>
  <c r="B16" i="6"/>
  <c r="HA15" i="6"/>
  <c r="GQ15" i="6"/>
  <c r="GG15" i="6"/>
  <c r="FW15" i="6"/>
  <c r="FM15" i="6"/>
  <c r="FC15" i="6"/>
  <c r="ES15" i="6"/>
  <c r="EI15" i="6"/>
  <c r="DY15" i="6"/>
  <c r="DO15" i="6"/>
  <c r="DE15" i="6"/>
  <c r="CU15" i="6"/>
  <c r="CK15" i="6"/>
  <c r="CA15" i="6"/>
  <c r="BQ15" i="6"/>
  <c r="AM15" i="6"/>
  <c r="AC15" i="6"/>
  <c r="S15" i="6"/>
  <c r="H15" i="6"/>
  <c r="G15" i="6"/>
  <c r="F15" i="6"/>
  <c r="E15" i="6"/>
  <c r="D15" i="6"/>
  <c r="C15" i="6"/>
  <c r="B15" i="6"/>
  <c r="HA14" i="6"/>
  <c r="GQ14" i="6"/>
  <c r="GG14" i="6"/>
  <c r="FW14" i="6"/>
  <c r="FM14" i="6"/>
  <c r="FC14" i="6"/>
  <c r="ES14" i="6"/>
  <c r="EI14" i="6"/>
  <c r="DY14" i="6"/>
  <c r="DO14" i="6"/>
  <c r="DE14" i="6"/>
  <c r="CU14" i="6"/>
  <c r="CK14" i="6"/>
  <c r="CA14" i="6"/>
  <c r="BQ14" i="6"/>
  <c r="AM14" i="6"/>
  <c r="AC14" i="6"/>
  <c r="S14" i="6"/>
  <c r="I14" i="6"/>
  <c r="H14" i="6"/>
  <c r="G14" i="6"/>
  <c r="F14" i="6"/>
  <c r="E14" i="6"/>
  <c r="D14" i="6"/>
  <c r="C14" i="6"/>
  <c r="B14" i="6"/>
  <c r="HA13" i="6"/>
  <c r="GQ13" i="6"/>
  <c r="GG13" i="6"/>
  <c r="FW13" i="6"/>
  <c r="FM13" i="6"/>
  <c r="FC13" i="6"/>
  <c r="ES13" i="6"/>
  <c r="EI13" i="6"/>
  <c r="DY13" i="6"/>
  <c r="DO13" i="6"/>
  <c r="DE13" i="6"/>
  <c r="CU13" i="6"/>
  <c r="CK13" i="6"/>
  <c r="CA13" i="6"/>
  <c r="BQ13" i="6"/>
  <c r="AM13" i="6"/>
  <c r="AC13" i="6"/>
  <c r="S13" i="6"/>
  <c r="I13" i="6"/>
  <c r="H13" i="6"/>
  <c r="G13" i="6"/>
  <c r="F13" i="6"/>
  <c r="E13" i="6"/>
  <c r="D13" i="6"/>
  <c r="C13" i="6"/>
  <c r="B13" i="6"/>
  <c r="HA12" i="6"/>
  <c r="GQ12" i="6"/>
  <c r="GG12" i="6"/>
  <c r="FW12" i="6"/>
  <c r="FM12" i="6"/>
  <c r="FC12" i="6"/>
  <c r="ES12" i="6"/>
  <c r="EI12" i="6"/>
  <c r="DY12" i="6"/>
  <c r="DO12" i="6"/>
  <c r="DE12" i="6"/>
  <c r="CU12" i="6"/>
  <c r="CK12" i="6"/>
  <c r="CA12" i="6"/>
  <c r="BQ12" i="6"/>
  <c r="AM12" i="6"/>
  <c r="AC12" i="6"/>
  <c r="S12" i="6"/>
  <c r="I12" i="6"/>
  <c r="H12" i="6"/>
  <c r="G12" i="6"/>
  <c r="F12" i="6"/>
  <c r="E12" i="6"/>
  <c r="D12" i="6"/>
  <c r="C12" i="6"/>
  <c r="B12" i="6"/>
  <c r="HA11" i="6"/>
  <c r="GQ11" i="6"/>
  <c r="GG11" i="6"/>
  <c r="FW11" i="6"/>
  <c r="FM11" i="6"/>
  <c r="FC11" i="6"/>
  <c r="ES11" i="6"/>
  <c r="EI11" i="6"/>
  <c r="DY11" i="6"/>
  <c r="DO11" i="6"/>
  <c r="DE11" i="6"/>
  <c r="CU11" i="6"/>
  <c r="CK11" i="6"/>
  <c r="CA11" i="6"/>
  <c r="BQ11" i="6"/>
  <c r="AM11" i="6"/>
  <c r="AC11" i="6"/>
  <c r="S11" i="6"/>
  <c r="H11" i="6"/>
  <c r="G11" i="6"/>
  <c r="F11" i="6"/>
  <c r="E11" i="6"/>
  <c r="D11" i="6"/>
  <c r="C11" i="6"/>
  <c r="B11" i="6"/>
  <c r="HA10" i="6"/>
  <c r="GQ10" i="6"/>
  <c r="GG10" i="6"/>
  <c r="FW10" i="6"/>
  <c r="FM10" i="6"/>
  <c r="FC10" i="6"/>
  <c r="ES10" i="6"/>
  <c r="EI10" i="6"/>
  <c r="DY10" i="6"/>
  <c r="DO10" i="6"/>
  <c r="DE10" i="6"/>
  <c r="CU10" i="6"/>
  <c r="CK10" i="6"/>
  <c r="CA10" i="6"/>
  <c r="BQ10" i="6"/>
  <c r="AM10" i="6"/>
  <c r="AC10" i="6"/>
  <c r="S10" i="6"/>
  <c r="H10" i="6"/>
  <c r="G10" i="6"/>
  <c r="F10" i="6"/>
  <c r="E10" i="6"/>
  <c r="D10" i="6"/>
  <c r="C10" i="6"/>
  <c r="B10" i="6"/>
  <c r="HA9" i="6"/>
  <c r="GQ9" i="6"/>
  <c r="GG9" i="6"/>
  <c r="FW9" i="6"/>
  <c r="FM9" i="6"/>
  <c r="FC9" i="6"/>
  <c r="ES9" i="6"/>
  <c r="EI9" i="6"/>
  <c r="DY9" i="6"/>
  <c r="DO9" i="6"/>
  <c r="DE9" i="6"/>
  <c r="CU9" i="6"/>
  <c r="CK9" i="6"/>
  <c r="CA9" i="6"/>
  <c r="BQ9" i="6"/>
  <c r="AM9" i="6"/>
  <c r="AC9" i="6"/>
  <c r="S9" i="6"/>
  <c r="I9" i="6"/>
  <c r="H9" i="6"/>
  <c r="G9" i="6"/>
  <c r="F9" i="6"/>
  <c r="E9" i="6"/>
  <c r="D9" i="6"/>
  <c r="C9" i="6"/>
  <c r="B9" i="6"/>
  <c r="HA8" i="6"/>
  <c r="HA29" i="6" s="1"/>
  <c r="GQ8" i="6"/>
  <c r="GQ30" i="6" s="1"/>
  <c r="GG8" i="6"/>
  <c r="GG30" i="6" s="1"/>
  <c r="FW8" i="6"/>
  <c r="FM8" i="6"/>
  <c r="FM30" i="6" s="1"/>
  <c r="FC8" i="6"/>
  <c r="FC30" i="6" s="1"/>
  <c r="ES8" i="6"/>
  <c r="ES29" i="6" s="1"/>
  <c r="EI8" i="6"/>
  <c r="DY8" i="6"/>
  <c r="DY30" i="6" s="1"/>
  <c r="DO8" i="6"/>
  <c r="DO32" i="6" s="1"/>
  <c r="DE8" i="6"/>
  <c r="DE32" i="6" s="1"/>
  <c r="CU8" i="6"/>
  <c r="CU31" i="6" s="1"/>
  <c r="CK8" i="6"/>
  <c r="CK30" i="6" s="1"/>
  <c r="CA8" i="6"/>
  <c r="CA30" i="6" s="1"/>
  <c r="BQ8" i="6"/>
  <c r="BQ30" i="6" s="1"/>
  <c r="AM8" i="6"/>
  <c r="AM29" i="6" s="1"/>
  <c r="AC8" i="6"/>
  <c r="AC30" i="6" s="1"/>
  <c r="S8" i="6"/>
  <c r="H8" i="6"/>
  <c r="G8" i="6"/>
  <c r="F8" i="6"/>
  <c r="E8" i="6"/>
  <c r="D8" i="6"/>
  <c r="C8" i="6"/>
  <c r="B8" i="6"/>
  <c r="H7" i="6"/>
  <c r="G7" i="6"/>
  <c r="F7" i="6"/>
  <c r="E7" i="6"/>
  <c r="D7" i="6"/>
  <c r="C7" i="6"/>
  <c r="B7" i="6"/>
  <c r="H6" i="6"/>
  <c r="G6" i="6"/>
  <c r="F6" i="6"/>
  <c r="E6" i="6"/>
  <c r="D6" i="6"/>
  <c r="C6" i="6"/>
  <c r="B6" i="6"/>
  <c r="GZ5" i="6"/>
  <c r="GP5" i="6"/>
  <c r="GF5" i="6"/>
  <c r="FV5" i="6"/>
  <c r="FL5" i="6"/>
  <c r="I19" i="6" s="1"/>
  <c r="FB5" i="6"/>
  <c r="ER5" i="6"/>
  <c r="EH5" i="6"/>
  <c r="DX5" i="6"/>
  <c r="I15" i="6" s="1"/>
  <c r="DN5" i="6"/>
  <c r="DD5" i="6"/>
  <c r="CT5" i="6"/>
  <c r="CJ5" i="6"/>
  <c r="I11" i="6" s="1"/>
  <c r="BZ5" i="6"/>
  <c r="I10" i="6" s="1"/>
  <c r="BP5" i="6"/>
  <c r="I8" i="6"/>
  <c r="I7" i="6"/>
  <c r="AL5" i="6"/>
  <c r="I6" i="6" s="1"/>
  <c r="AB5" i="6"/>
  <c r="I5" i="6" s="1"/>
  <c r="R5" i="6"/>
  <c r="H5" i="6"/>
  <c r="G5" i="6"/>
  <c r="F5" i="6"/>
  <c r="E5" i="6"/>
  <c r="D5" i="6"/>
  <c r="C5" i="6"/>
  <c r="B5" i="6"/>
  <c r="I4" i="6"/>
  <c r="H4" i="6"/>
  <c r="G4" i="6"/>
  <c r="F4" i="6"/>
  <c r="E4" i="6"/>
  <c r="D4" i="6"/>
  <c r="C4" i="6"/>
  <c r="C4" i="5" s="1"/>
  <c r="B4" i="6"/>
  <c r="B4" i="5" s="1"/>
  <c r="AB1" i="6"/>
  <c r="AL1" i="6" s="1"/>
  <c r="AV1" i="6" s="1"/>
  <c r="BF1" i="6" s="1"/>
  <c r="BP1" i="6" s="1"/>
  <c r="BZ1" i="6" s="1"/>
  <c r="CJ1" i="6" s="1"/>
  <c r="CT1" i="6" s="1"/>
  <c r="DD1" i="6" s="1"/>
  <c r="DN1" i="6" s="1"/>
  <c r="DX1" i="6" s="1"/>
  <c r="EH1" i="6" s="1"/>
  <c r="ER1" i="6" s="1"/>
  <c r="FB1" i="6" s="1"/>
  <c r="FL1" i="6" s="1"/>
  <c r="FV1" i="6" s="1"/>
  <c r="GF1" i="6" s="1"/>
  <c r="GP1" i="6" s="1"/>
  <c r="GZ1" i="6" s="1"/>
  <c r="U1" i="6"/>
  <c r="AE1" i="6" s="1"/>
  <c r="AO1" i="6" s="1"/>
  <c r="AY1" i="6" s="1"/>
  <c r="BI1" i="6" s="1"/>
  <c r="BS1" i="6" s="1"/>
  <c r="CC1" i="6" s="1"/>
  <c r="CM1" i="6" s="1"/>
  <c r="CW1" i="6" s="1"/>
  <c r="DG1" i="6" s="1"/>
  <c r="DQ1" i="6" s="1"/>
  <c r="EA1" i="6" s="1"/>
  <c r="EK1" i="6" s="1"/>
  <c r="EU1" i="6" s="1"/>
  <c r="FE1" i="6" s="1"/>
  <c r="FO1" i="6" s="1"/>
  <c r="FY1" i="6" s="1"/>
  <c r="GI1" i="6" s="1"/>
  <c r="GS1" i="6" s="1"/>
  <c r="R1" i="6"/>
  <c r="M51" i="5"/>
  <c r="K51" i="5"/>
  <c r="I51" i="5"/>
  <c r="T50" i="5"/>
  <c r="S50" i="5"/>
  <c r="I50" i="5"/>
  <c r="S49" i="5"/>
  <c r="T49" i="5" s="1"/>
  <c r="I49" i="5"/>
  <c r="T48" i="5"/>
  <c r="S48" i="5"/>
  <c r="I48" i="5"/>
  <c r="T47" i="5"/>
  <c r="S47" i="5"/>
  <c r="I47" i="5"/>
  <c r="T46" i="5"/>
  <c r="S46" i="5"/>
  <c r="I46" i="5"/>
  <c r="S45" i="5"/>
  <c r="T45" i="5" s="1"/>
  <c r="I45" i="5"/>
  <c r="T44" i="5"/>
  <c r="S44" i="5"/>
  <c r="I44" i="5"/>
  <c r="T43" i="5"/>
  <c r="S43" i="5"/>
  <c r="I43" i="5"/>
  <c r="T42" i="5"/>
  <c r="S42" i="5"/>
  <c r="I42" i="5"/>
  <c r="S41" i="5"/>
  <c r="T41" i="5" s="1"/>
  <c r="I41" i="5"/>
  <c r="T40" i="5"/>
  <c r="S40" i="5"/>
  <c r="I40" i="5"/>
  <c r="T39" i="5"/>
  <c r="S39" i="5"/>
  <c r="I39" i="5"/>
  <c r="T38" i="5"/>
  <c r="S38" i="5"/>
  <c r="I38" i="5"/>
  <c r="S37" i="5"/>
  <c r="T37" i="5" s="1"/>
  <c r="T36" i="5"/>
  <c r="S36" i="5"/>
  <c r="S35" i="5"/>
  <c r="T35" i="5" s="1"/>
  <c r="T34" i="5"/>
  <c r="S34" i="5"/>
  <c r="S33" i="5"/>
  <c r="T33" i="5" s="1"/>
  <c r="T32" i="5"/>
  <c r="S32" i="5"/>
  <c r="S31" i="5"/>
  <c r="T31" i="5" s="1"/>
  <c r="T30" i="5"/>
  <c r="S30" i="5"/>
  <c r="T29" i="5"/>
  <c r="S29" i="5"/>
  <c r="AA28" i="5"/>
  <c r="T28" i="5"/>
  <c r="S28" i="5"/>
  <c r="AB27" i="5"/>
  <c r="AA27" i="5"/>
  <c r="AC27" i="5" s="1"/>
  <c r="T27" i="5"/>
  <c r="S27" i="5"/>
  <c r="AC26" i="5"/>
  <c r="AB26" i="5"/>
  <c r="AA26" i="5"/>
  <c r="S26" i="5"/>
  <c r="T26" i="5" s="1"/>
  <c r="AC25" i="5"/>
  <c r="AB25" i="5"/>
  <c r="AA25" i="5"/>
  <c r="T25" i="5"/>
  <c r="S25" i="5"/>
  <c r="AA24" i="5"/>
  <c r="T24" i="5"/>
  <c r="S24" i="5"/>
  <c r="AB23" i="5"/>
  <c r="AA23" i="5"/>
  <c r="AC23" i="5" s="1"/>
  <c r="T23" i="5"/>
  <c r="S23" i="5"/>
  <c r="AC22" i="5"/>
  <c r="AB22" i="5"/>
  <c r="AA22" i="5"/>
  <c r="S22" i="5"/>
  <c r="T22" i="5" s="1"/>
  <c r="AC21" i="5"/>
  <c r="AB21" i="5"/>
  <c r="AA21" i="5"/>
  <c r="T21" i="5"/>
  <c r="S21" i="5"/>
  <c r="AA20" i="5"/>
  <c r="T20" i="5"/>
  <c r="S20" i="5"/>
  <c r="AB19" i="5"/>
  <c r="AA19" i="5"/>
  <c r="AC19" i="5" s="1"/>
  <c r="T19" i="5"/>
  <c r="S19" i="5"/>
  <c r="AC18" i="5"/>
  <c r="AB18" i="5"/>
  <c r="AA18" i="5"/>
  <c r="S18" i="5"/>
  <c r="T18" i="5" s="1"/>
  <c r="AC17" i="5"/>
  <c r="AB17" i="5"/>
  <c r="AA17" i="5"/>
  <c r="T17" i="5"/>
  <c r="S17" i="5"/>
  <c r="AA16" i="5"/>
  <c r="T16" i="5"/>
  <c r="S16" i="5"/>
  <c r="AB15" i="5"/>
  <c r="AA15" i="5"/>
  <c r="AC15" i="5" s="1"/>
  <c r="T15" i="5"/>
  <c r="S15" i="5"/>
  <c r="AC14" i="5"/>
  <c r="AB14" i="5"/>
  <c r="AA14" i="5"/>
  <c r="S14" i="5"/>
  <c r="T14" i="5" s="1"/>
  <c r="AC13" i="5"/>
  <c r="AB13" i="5"/>
  <c r="AA13" i="5"/>
  <c r="T13" i="5"/>
  <c r="S13" i="5"/>
  <c r="AA12" i="5"/>
  <c r="S12" i="5"/>
  <c r="T12" i="5" s="1"/>
  <c r="AB11" i="5"/>
  <c r="AA11" i="5"/>
  <c r="AC11" i="5" s="1"/>
  <c r="S11" i="5"/>
  <c r="T11" i="5" s="1"/>
  <c r="AA10" i="5"/>
  <c r="S10" i="5"/>
  <c r="T10" i="5" s="1"/>
  <c r="B10" i="5"/>
  <c r="AA9" i="5"/>
  <c r="AB9" i="5" s="1"/>
  <c r="AC9" i="5" s="1"/>
  <c r="S9" i="5"/>
  <c r="T9" i="5" s="1"/>
  <c r="AC8" i="5"/>
  <c r="AB8" i="5"/>
  <c r="AA8" i="5"/>
  <c r="S8" i="5"/>
  <c r="T8" i="5" s="1"/>
  <c r="AB7" i="5"/>
  <c r="AA7" i="5"/>
  <c r="AC7" i="5" s="1"/>
  <c r="S7" i="5"/>
  <c r="T7" i="5" s="1"/>
  <c r="S6" i="5"/>
  <c r="T6" i="5" s="1"/>
  <c r="Q51" i="5"/>
  <c r="G51" i="5"/>
  <c r="S4" i="5"/>
  <c r="H51" i="5"/>
  <c r="S3" i="5"/>
  <c r="T3" i="5" s="1"/>
  <c r="X117" i="4"/>
  <c r="U117" i="4"/>
  <c r="S117" i="4"/>
  <c r="N117" i="4"/>
  <c r="P116" i="4"/>
  <c r="F116" i="4"/>
  <c r="P115" i="4"/>
  <c r="F115" i="4"/>
  <c r="P114" i="4"/>
  <c r="F114" i="4"/>
  <c r="K113" i="4"/>
  <c r="P113" i="4" s="1"/>
  <c r="F113" i="4"/>
  <c r="P112" i="4"/>
  <c r="L112" i="4"/>
  <c r="F112" i="4"/>
  <c r="P111" i="4"/>
  <c r="L111" i="4"/>
  <c r="F111" i="4"/>
  <c r="P110" i="4"/>
  <c r="L110" i="4"/>
  <c r="F110" i="4"/>
  <c r="P109" i="4"/>
  <c r="L109" i="4"/>
  <c r="P108" i="4"/>
  <c r="L108" i="4"/>
  <c r="P107" i="4"/>
  <c r="L107" i="4"/>
  <c r="P106" i="4"/>
  <c r="L106" i="4"/>
  <c r="P105" i="4"/>
  <c r="L105" i="4"/>
  <c r="P104" i="4"/>
  <c r="L104" i="4"/>
  <c r="P103" i="4"/>
  <c r="L103" i="4"/>
  <c r="P102" i="4"/>
  <c r="L102" i="4"/>
  <c r="P101" i="4"/>
  <c r="L101" i="4"/>
  <c r="P100" i="4"/>
  <c r="L100" i="4"/>
  <c r="P99" i="4"/>
  <c r="L99" i="4"/>
  <c r="P98" i="4"/>
  <c r="L98" i="4"/>
  <c r="P97" i="4"/>
  <c r="L97" i="4"/>
  <c r="P96" i="4"/>
  <c r="L96" i="4"/>
  <c r="P95" i="4"/>
  <c r="L95" i="4"/>
  <c r="P94" i="4"/>
  <c r="L94" i="4"/>
  <c r="P93" i="4"/>
  <c r="L93" i="4"/>
  <c r="P92" i="4"/>
  <c r="L92" i="4"/>
  <c r="P91" i="4"/>
  <c r="L91" i="4"/>
  <c r="P90" i="4"/>
  <c r="L90" i="4"/>
  <c r="P89" i="4"/>
  <c r="L89" i="4"/>
  <c r="P88" i="4"/>
  <c r="L88" i="4"/>
  <c r="P87" i="4"/>
  <c r="L87" i="4"/>
  <c r="P86" i="4"/>
  <c r="L86" i="4"/>
  <c r="P85" i="4"/>
  <c r="L85" i="4"/>
  <c r="P84" i="4"/>
  <c r="L84" i="4"/>
  <c r="P83" i="4"/>
  <c r="L83" i="4"/>
  <c r="P82" i="4"/>
  <c r="L82" i="4"/>
  <c r="P81" i="4"/>
  <c r="L81" i="4"/>
  <c r="P80" i="4"/>
  <c r="L80" i="4"/>
  <c r="P79" i="4"/>
  <c r="L79" i="4"/>
  <c r="P78" i="4"/>
  <c r="L78" i="4"/>
  <c r="P77" i="4"/>
  <c r="L77" i="4"/>
  <c r="P76" i="4"/>
  <c r="L76" i="4"/>
  <c r="P75" i="4"/>
  <c r="L75" i="4"/>
  <c r="P74" i="4"/>
  <c r="P73" i="4"/>
  <c r="P68" i="4"/>
  <c r="L68" i="4"/>
  <c r="P67" i="4"/>
  <c r="L67" i="4"/>
  <c r="P66" i="4"/>
  <c r="L66" i="4"/>
  <c r="F66" i="4"/>
  <c r="P65" i="4"/>
  <c r="L65" i="4"/>
  <c r="F65" i="4"/>
  <c r="P64" i="4"/>
  <c r="L64" i="4"/>
  <c r="F64" i="4"/>
  <c r="P63" i="4"/>
  <c r="L63" i="4"/>
  <c r="F63" i="4"/>
  <c r="P62" i="4"/>
  <c r="L62" i="4"/>
  <c r="F62" i="4"/>
  <c r="P61" i="4"/>
  <c r="L61" i="4"/>
  <c r="F61" i="4"/>
  <c r="P60" i="4"/>
  <c r="L60" i="4"/>
  <c r="F60" i="4"/>
  <c r="P59" i="4"/>
  <c r="L59" i="4"/>
  <c r="F59" i="4"/>
  <c r="P58" i="4"/>
  <c r="L58" i="4"/>
  <c r="F58" i="4"/>
  <c r="P57" i="4"/>
  <c r="L57" i="4"/>
  <c r="F57" i="4"/>
  <c r="P56" i="4"/>
  <c r="L56" i="4"/>
  <c r="F56" i="4"/>
  <c r="P55" i="4"/>
  <c r="L55" i="4"/>
  <c r="F55" i="4"/>
  <c r="P54" i="4"/>
  <c r="L54" i="4"/>
  <c r="F54" i="4"/>
  <c r="P53" i="4"/>
  <c r="L53" i="4"/>
  <c r="F53" i="4"/>
  <c r="P52" i="4"/>
  <c r="L52" i="4"/>
  <c r="F52" i="4"/>
  <c r="P51" i="4"/>
  <c r="L51" i="4"/>
  <c r="F51" i="4"/>
  <c r="P50" i="4"/>
  <c r="L50" i="4"/>
  <c r="F50" i="4"/>
  <c r="P49" i="4"/>
  <c r="L49" i="4"/>
  <c r="F49" i="4"/>
  <c r="P48" i="4"/>
  <c r="L48" i="4"/>
  <c r="F48" i="4"/>
  <c r="P47" i="4"/>
  <c r="L47" i="4"/>
  <c r="F47" i="4"/>
  <c r="P46" i="4"/>
  <c r="L46" i="4"/>
  <c r="F46" i="4"/>
  <c r="P45" i="4"/>
  <c r="L45" i="4"/>
  <c r="F45" i="4"/>
  <c r="P44" i="4"/>
  <c r="L44" i="4"/>
  <c r="F44" i="4"/>
  <c r="P43" i="4"/>
  <c r="L43" i="4"/>
  <c r="F43" i="4"/>
  <c r="P42" i="4"/>
  <c r="L42" i="4"/>
  <c r="F42" i="4"/>
  <c r="P41" i="4"/>
  <c r="L41" i="4"/>
  <c r="F41" i="4"/>
  <c r="P40" i="4"/>
  <c r="L40" i="4"/>
  <c r="F40" i="4"/>
  <c r="P39" i="4"/>
  <c r="L39" i="4"/>
  <c r="F39" i="4"/>
  <c r="P38" i="4"/>
  <c r="L38" i="4"/>
  <c r="F38" i="4"/>
  <c r="P37" i="4"/>
  <c r="L37" i="4"/>
  <c r="F37" i="4"/>
  <c r="P36" i="4"/>
  <c r="L36" i="4"/>
  <c r="F36" i="4"/>
  <c r="P35" i="4"/>
  <c r="L35" i="4"/>
  <c r="F35" i="4"/>
  <c r="P34" i="4"/>
  <c r="L34" i="4"/>
  <c r="F34" i="4"/>
  <c r="P33" i="4"/>
  <c r="L33" i="4"/>
  <c r="F33" i="4"/>
  <c r="P32" i="4"/>
  <c r="L32" i="4"/>
  <c r="F32" i="4"/>
  <c r="P31" i="4"/>
  <c r="L31" i="4"/>
  <c r="F31" i="4"/>
  <c r="P30" i="4"/>
  <c r="L30" i="4"/>
  <c r="P29" i="4"/>
  <c r="L29" i="4"/>
  <c r="P28" i="4"/>
  <c r="L28" i="4"/>
  <c r="L27" i="4"/>
  <c r="P26" i="4"/>
  <c r="L26" i="4"/>
  <c r="P25" i="4"/>
  <c r="L25" i="4"/>
  <c r="P24" i="4"/>
  <c r="L24" i="4"/>
  <c r="P23" i="4"/>
  <c r="L23" i="4"/>
  <c r="P22" i="4"/>
  <c r="L22" i="4"/>
  <c r="P21" i="4"/>
  <c r="L21" i="4"/>
  <c r="P20" i="4"/>
  <c r="L20" i="4"/>
  <c r="P19" i="4"/>
  <c r="L19" i="4"/>
  <c r="P18" i="4"/>
  <c r="L18" i="4"/>
  <c r="P17" i="4"/>
  <c r="L17" i="4"/>
  <c r="P16" i="4"/>
  <c r="L16" i="4"/>
  <c r="P15" i="4"/>
  <c r="L15" i="4"/>
  <c r="P14" i="4"/>
  <c r="L14" i="4"/>
  <c r="P13" i="4"/>
  <c r="L13" i="4"/>
  <c r="P12" i="4"/>
  <c r="L12" i="4"/>
  <c r="P11" i="4"/>
  <c r="L11" i="4"/>
  <c r="P10" i="4"/>
  <c r="L10" i="4"/>
  <c r="P9" i="4"/>
  <c r="L9" i="4"/>
  <c r="P8" i="4"/>
  <c r="L8" i="4"/>
  <c r="P7" i="4"/>
  <c r="L7" i="4"/>
  <c r="P6" i="4"/>
  <c r="L6" i="4"/>
  <c r="P5" i="4"/>
  <c r="L5" i="4"/>
  <c r="P4" i="4"/>
  <c r="L4" i="4"/>
  <c r="S51" i="5" l="1"/>
  <c r="T4" i="5"/>
  <c r="AC16" i="5"/>
  <c r="AC24" i="5"/>
  <c r="S5" i="5"/>
  <c r="T5" i="5" s="1"/>
  <c r="AB10" i="5"/>
  <c r="AC10" i="5" s="1"/>
  <c r="AC29" i="5" s="1"/>
  <c r="AB12" i="5"/>
  <c r="AC12" i="5" s="1"/>
  <c r="AB16" i="5"/>
  <c r="AB20" i="5"/>
  <c r="AC20" i="5" s="1"/>
  <c r="AB24" i="5"/>
  <c r="AB28" i="5"/>
  <c r="AC28" i="5" s="1"/>
  <c r="P117" i="4"/>
  <c r="P120" i="4" s="1"/>
  <c r="Q8" i="2"/>
  <c r="Q10" i="2" l="1"/>
  <c r="Q11" i="2"/>
  <c r="J11" i="2" l="1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CH33" i="3"/>
  <c r="CH32" i="3"/>
  <c r="CF32" i="3"/>
  <c r="CK29" i="3"/>
  <c r="CK28" i="3"/>
  <c r="CK27" i="3"/>
  <c r="CK26" i="3"/>
  <c r="CK25" i="3"/>
  <c r="CK24" i="3"/>
  <c r="CK23" i="3"/>
  <c r="CK22" i="3"/>
  <c r="CK21" i="3"/>
  <c r="CK20" i="3"/>
  <c r="CK19" i="3"/>
  <c r="CK18" i="3"/>
  <c r="CK17" i="3"/>
  <c r="CK16" i="3"/>
  <c r="CK15" i="3"/>
  <c r="CK14" i="3"/>
  <c r="CK13" i="3"/>
  <c r="CK12" i="3"/>
  <c r="CK11" i="3"/>
  <c r="CK10" i="3"/>
  <c r="CK9" i="3"/>
  <c r="CK30" i="3" s="1"/>
  <c r="CK8" i="3"/>
  <c r="CJ5" i="3"/>
  <c r="N74" i="1" l="1"/>
  <c r="Q9" i="2" l="1"/>
  <c r="Q5" i="2" l="1"/>
  <c r="Q7" i="2" l="1"/>
  <c r="N70" i="1" l="1"/>
  <c r="Q6" i="2" l="1"/>
  <c r="Q4" i="2" l="1"/>
  <c r="P6" i="1" l="1"/>
  <c r="P7" i="1"/>
  <c r="P8" i="1"/>
  <c r="P9" i="1"/>
  <c r="L6" i="1"/>
  <c r="L7" i="1"/>
  <c r="P5" i="1"/>
  <c r="L5" i="1"/>
  <c r="L8" i="1"/>
  <c r="L9" i="1"/>
  <c r="L10" i="1"/>
  <c r="L68" i="1" l="1"/>
  <c r="J9" i="2" l="1"/>
  <c r="J8" i="2"/>
  <c r="J7" i="2"/>
  <c r="J6" i="2"/>
  <c r="J5" i="2"/>
  <c r="J4" i="2"/>
  <c r="P33" i="3" l="1"/>
  <c r="GX32" i="3"/>
  <c r="GX33" i="3" s="1"/>
  <c r="GV32" i="3"/>
  <c r="GN32" i="3"/>
  <c r="GL32" i="3"/>
  <c r="GN33" i="3" s="1"/>
  <c r="GD32" i="3"/>
  <c r="GB32" i="3"/>
  <c r="FT32" i="3"/>
  <c r="FR32" i="3"/>
  <c r="FT33" i="3" s="1"/>
  <c r="FJ32" i="3"/>
  <c r="FJ33" i="3" s="1"/>
  <c r="FH32" i="3"/>
  <c r="EZ32" i="3"/>
  <c r="EX32" i="3"/>
  <c r="EZ33" i="3" s="1"/>
  <c r="EP32" i="3"/>
  <c r="EN32" i="3"/>
  <c r="EF32" i="3"/>
  <c r="ED32" i="3"/>
  <c r="EF33" i="3" s="1"/>
  <c r="DV32" i="3"/>
  <c r="DV33" i="3" s="1"/>
  <c r="DT32" i="3"/>
  <c r="DL32" i="3"/>
  <c r="DJ32" i="3"/>
  <c r="DL33" i="3" s="1"/>
  <c r="DB32" i="3"/>
  <c r="CZ32" i="3"/>
  <c r="CR32" i="3"/>
  <c r="CP32" i="3"/>
  <c r="CR33" i="3" s="1"/>
  <c r="BX32" i="3"/>
  <c r="BV32" i="3"/>
  <c r="BX33" i="3" s="1"/>
  <c r="BN32" i="3"/>
  <c r="BN33" i="3" s="1"/>
  <c r="BL32" i="3"/>
  <c r="BD32" i="3"/>
  <c r="BD33" i="3" s="1"/>
  <c r="BB32" i="3"/>
  <c r="AT32" i="3"/>
  <c r="AT33" i="3" s="1"/>
  <c r="AR32" i="3"/>
  <c r="AJ32" i="3"/>
  <c r="AJ33" i="3" s="1"/>
  <c r="AH32" i="3"/>
  <c r="Z32" i="3"/>
  <c r="Z33" i="3" s="1"/>
  <c r="X32" i="3"/>
  <c r="P32" i="3"/>
  <c r="N32" i="3"/>
  <c r="DO31" i="3"/>
  <c r="DE31" i="3"/>
  <c r="DO30" i="3"/>
  <c r="DE30" i="3"/>
  <c r="CU30" i="3"/>
  <c r="GQ29" i="3"/>
  <c r="GG29" i="3"/>
  <c r="FW29" i="3"/>
  <c r="FM29" i="3"/>
  <c r="FC29" i="3"/>
  <c r="DY29" i="3"/>
  <c r="DO29" i="3"/>
  <c r="DE29" i="3"/>
  <c r="CU29" i="3"/>
  <c r="BQ29" i="3"/>
  <c r="BG29" i="3"/>
  <c r="AC29" i="3"/>
  <c r="S29" i="3"/>
  <c r="HA28" i="3"/>
  <c r="GQ28" i="3"/>
  <c r="GG28" i="3"/>
  <c r="FW28" i="3"/>
  <c r="FM28" i="3"/>
  <c r="FC28" i="3"/>
  <c r="ES28" i="3"/>
  <c r="EI28" i="3"/>
  <c r="DY28" i="3"/>
  <c r="DO28" i="3"/>
  <c r="DE28" i="3"/>
  <c r="CU28" i="3"/>
  <c r="CA28" i="3"/>
  <c r="BQ28" i="3"/>
  <c r="BG28" i="3"/>
  <c r="AW28" i="3"/>
  <c r="AM28" i="3"/>
  <c r="AC28" i="3"/>
  <c r="S28" i="3"/>
  <c r="HA27" i="3"/>
  <c r="GQ27" i="3"/>
  <c r="GG27" i="3"/>
  <c r="FW27" i="3"/>
  <c r="FM27" i="3"/>
  <c r="FC27" i="3"/>
  <c r="ES27" i="3"/>
  <c r="EI27" i="3"/>
  <c r="DY27" i="3"/>
  <c r="DO27" i="3"/>
  <c r="DE27" i="3"/>
  <c r="CU27" i="3"/>
  <c r="CA27" i="3"/>
  <c r="BQ27" i="3"/>
  <c r="BG27" i="3"/>
  <c r="AW27" i="3"/>
  <c r="AM27" i="3"/>
  <c r="AC27" i="3"/>
  <c r="S27" i="3"/>
  <c r="HA26" i="3"/>
  <c r="GQ26" i="3"/>
  <c r="GG26" i="3"/>
  <c r="FW26" i="3"/>
  <c r="FM26" i="3"/>
  <c r="FC26" i="3"/>
  <c r="ES26" i="3"/>
  <c r="EI26" i="3"/>
  <c r="DY26" i="3"/>
  <c r="DO26" i="3"/>
  <c r="DE26" i="3"/>
  <c r="CU26" i="3"/>
  <c r="CA26" i="3"/>
  <c r="BQ26" i="3"/>
  <c r="BG26" i="3"/>
  <c r="AW26" i="3"/>
  <c r="AM26" i="3"/>
  <c r="AC26" i="3"/>
  <c r="S26" i="3"/>
  <c r="HA25" i="3"/>
  <c r="GQ25" i="3"/>
  <c r="GG25" i="3"/>
  <c r="FW25" i="3"/>
  <c r="FM25" i="3"/>
  <c r="FC25" i="3"/>
  <c r="ES25" i="3"/>
  <c r="EI25" i="3"/>
  <c r="DY25" i="3"/>
  <c r="DO25" i="3"/>
  <c r="DE25" i="3"/>
  <c r="CU25" i="3"/>
  <c r="CA25" i="3"/>
  <c r="BQ25" i="3"/>
  <c r="BG25" i="3"/>
  <c r="AW25" i="3"/>
  <c r="AM25" i="3"/>
  <c r="AC25" i="3"/>
  <c r="S25" i="3"/>
  <c r="HA24" i="3"/>
  <c r="GQ24" i="3"/>
  <c r="GG24" i="3"/>
  <c r="FW24" i="3"/>
  <c r="FM24" i="3"/>
  <c r="FC24" i="3"/>
  <c r="ES24" i="3"/>
  <c r="EI24" i="3"/>
  <c r="DY24" i="3"/>
  <c r="DO24" i="3"/>
  <c r="DE24" i="3"/>
  <c r="CU24" i="3"/>
  <c r="CA24" i="3"/>
  <c r="BQ24" i="3"/>
  <c r="BG24" i="3"/>
  <c r="AW24" i="3"/>
  <c r="AM24" i="3"/>
  <c r="AC24" i="3"/>
  <c r="S24" i="3"/>
  <c r="HA23" i="3"/>
  <c r="GQ23" i="3"/>
  <c r="GG23" i="3"/>
  <c r="FW23" i="3"/>
  <c r="FM23" i="3"/>
  <c r="FC23" i="3"/>
  <c r="ES23" i="3"/>
  <c r="EI23" i="3"/>
  <c r="DY23" i="3"/>
  <c r="DO23" i="3"/>
  <c r="DE23" i="3"/>
  <c r="CU23" i="3"/>
  <c r="CA23" i="3"/>
  <c r="BQ23" i="3"/>
  <c r="BG23" i="3"/>
  <c r="AW23" i="3"/>
  <c r="AM23" i="3"/>
  <c r="AC23" i="3"/>
  <c r="S23" i="3"/>
  <c r="H23" i="3"/>
  <c r="G23" i="3"/>
  <c r="F23" i="3"/>
  <c r="I23" i="3" s="1"/>
  <c r="E23" i="3"/>
  <c r="D23" i="3"/>
  <c r="C23" i="3"/>
  <c r="B23" i="3"/>
  <c r="HA22" i="3"/>
  <c r="GQ22" i="3"/>
  <c r="GG22" i="3"/>
  <c r="FW22" i="3"/>
  <c r="FM22" i="3"/>
  <c r="FC22" i="3"/>
  <c r="ES22" i="3"/>
  <c r="EI22" i="3"/>
  <c r="DY22" i="3"/>
  <c r="DO22" i="3"/>
  <c r="DE22" i="3"/>
  <c r="CU22" i="3"/>
  <c r="CA22" i="3"/>
  <c r="BQ22" i="3"/>
  <c r="BG22" i="3"/>
  <c r="AW22" i="3"/>
  <c r="AM22" i="3"/>
  <c r="AC22" i="3"/>
  <c r="S22" i="3"/>
  <c r="H22" i="3"/>
  <c r="G22" i="3"/>
  <c r="F22" i="3"/>
  <c r="E22" i="3"/>
  <c r="D22" i="3"/>
  <c r="C22" i="3"/>
  <c r="B22" i="3"/>
  <c r="HA21" i="3"/>
  <c r="GQ21" i="3"/>
  <c r="GG21" i="3"/>
  <c r="FW21" i="3"/>
  <c r="FM21" i="3"/>
  <c r="FC21" i="3"/>
  <c r="ES21" i="3"/>
  <c r="EI21" i="3"/>
  <c r="DY21" i="3"/>
  <c r="DO21" i="3"/>
  <c r="DE21" i="3"/>
  <c r="CU21" i="3"/>
  <c r="CA21" i="3"/>
  <c r="BQ21" i="3"/>
  <c r="BG21" i="3"/>
  <c r="AW21" i="3"/>
  <c r="AM21" i="3"/>
  <c r="AC21" i="3"/>
  <c r="S21" i="3"/>
  <c r="H21" i="3"/>
  <c r="G21" i="3"/>
  <c r="F21" i="3"/>
  <c r="E21" i="3"/>
  <c r="D21" i="3"/>
  <c r="C21" i="3"/>
  <c r="B21" i="3"/>
  <c r="HA20" i="3"/>
  <c r="GQ20" i="3"/>
  <c r="GG20" i="3"/>
  <c r="FW20" i="3"/>
  <c r="FM20" i="3"/>
  <c r="FC20" i="3"/>
  <c r="ES20" i="3"/>
  <c r="EI20" i="3"/>
  <c r="DY20" i="3"/>
  <c r="DO20" i="3"/>
  <c r="DE20" i="3"/>
  <c r="CU20" i="3"/>
  <c r="CA20" i="3"/>
  <c r="BQ20" i="3"/>
  <c r="BG20" i="3"/>
  <c r="AW20" i="3"/>
  <c r="AM20" i="3"/>
  <c r="AC20" i="3"/>
  <c r="S20" i="3"/>
  <c r="H20" i="3"/>
  <c r="G20" i="3"/>
  <c r="F20" i="3"/>
  <c r="E20" i="3"/>
  <c r="D20" i="3"/>
  <c r="C20" i="3"/>
  <c r="B20" i="3"/>
  <c r="HA19" i="3"/>
  <c r="GQ19" i="3"/>
  <c r="GG19" i="3"/>
  <c r="FW19" i="3"/>
  <c r="FM19" i="3"/>
  <c r="FC19" i="3"/>
  <c r="ES19" i="3"/>
  <c r="EI19" i="3"/>
  <c r="DY19" i="3"/>
  <c r="DO19" i="3"/>
  <c r="DE19" i="3"/>
  <c r="CU19" i="3"/>
  <c r="CA19" i="3"/>
  <c r="BQ19" i="3"/>
  <c r="BG19" i="3"/>
  <c r="AW19" i="3"/>
  <c r="AM19" i="3"/>
  <c r="AC19" i="3"/>
  <c r="S19" i="3"/>
  <c r="H19" i="3"/>
  <c r="G19" i="3"/>
  <c r="F19" i="3"/>
  <c r="E19" i="3"/>
  <c r="D19" i="3"/>
  <c r="C19" i="3"/>
  <c r="B19" i="3"/>
  <c r="HA18" i="3"/>
  <c r="GQ18" i="3"/>
  <c r="GG18" i="3"/>
  <c r="FW18" i="3"/>
  <c r="FM18" i="3"/>
  <c r="FC18" i="3"/>
  <c r="ES18" i="3"/>
  <c r="EI18" i="3"/>
  <c r="DY18" i="3"/>
  <c r="DO18" i="3"/>
  <c r="DE18" i="3"/>
  <c r="CU18" i="3"/>
  <c r="CA18" i="3"/>
  <c r="BQ18" i="3"/>
  <c r="BG18" i="3"/>
  <c r="AW18" i="3"/>
  <c r="AM18" i="3"/>
  <c r="AC18" i="3"/>
  <c r="S18" i="3"/>
  <c r="H18" i="3"/>
  <c r="G18" i="3"/>
  <c r="F18" i="3"/>
  <c r="E18" i="3"/>
  <c r="D18" i="3"/>
  <c r="C18" i="3"/>
  <c r="B18" i="3"/>
  <c r="HA17" i="3"/>
  <c r="GQ17" i="3"/>
  <c r="GG17" i="3"/>
  <c r="FW17" i="3"/>
  <c r="FM17" i="3"/>
  <c r="FC17" i="3"/>
  <c r="ES17" i="3"/>
  <c r="EI17" i="3"/>
  <c r="DY17" i="3"/>
  <c r="DO17" i="3"/>
  <c r="DE17" i="3"/>
  <c r="CU17" i="3"/>
  <c r="CA17" i="3"/>
  <c r="BQ17" i="3"/>
  <c r="BG17" i="3"/>
  <c r="AW17" i="3"/>
  <c r="AM17" i="3"/>
  <c r="AC17" i="3"/>
  <c r="S17" i="3"/>
  <c r="H17" i="3"/>
  <c r="G17" i="3"/>
  <c r="F17" i="3"/>
  <c r="E17" i="3"/>
  <c r="D17" i="3"/>
  <c r="C17" i="3"/>
  <c r="B17" i="3"/>
  <c r="HA16" i="3"/>
  <c r="GQ16" i="3"/>
  <c r="GG16" i="3"/>
  <c r="FW16" i="3"/>
  <c r="FM16" i="3"/>
  <c r="FC16" i="3"/>
  <c r="ES16" i="3"/>
  <c r="EI16" i="3"/>
  <c r="DY16" i="3"/>
  <c r="DO16" i="3"/>
  <c r="DE16" i="3"/>
  <c r="CU16" i="3"/>
  <c r="CA16" i="3"/>
  <c r="BQ16" i="3"/>
  <c r="BG16" i="3"/>
  <c r="AW16" i="3"/>
  <c r="AM16" i="3"/>
  <c r="AC16" i="3"/>
  <c r="S16" i="3"/>
  <c r="H16" i="3"/>
  <c r="G16" i="3"/>
  <c r="F16" i="3"/>
  <c r="E16" i="3"/>
  <c r="D16" i="3"/>
  <c r="C16" i="3"/>
  <c r="B16" i="3"/>
  <c r="HA15" i="3"/>
  <c r="GQ15" i="3"/>
  <c r="GG15" i="3"/>
  <c r="FW15" i="3"/>
  <c r="FM15" i="3"/>
  <c r="FC15" i="3"/>
  <c r="ES15" i="3"/>
  <c r="EI15" i="3"/>
  <c r="DY15" i="3"/>
  <c r="DO15" i="3"/>
  <c r="DE15" i="3"/>
  <c r="CU15" i="3"/>
  <c r="CA15" i="3"/>
  <c r="BQ15" i="3"/>
  <c r="BG15" i="3"/>
  <c r="AW15" i="3"/>
  <c r="AM15" i="3"/>
  <c r="AC15" i="3"/>
  <c r="S15" i="3"/>
  <c r="H15" i="3"/>
  <c r="G15" i="3"/>
  <c r="F15" i="3"/>
  <c r="E15" i="3"/>
  <c r="D15" i="3"/>
  <c r="C15" i="3"/>
  <c r="B15" i="3"/>
  <c r="HA14" i="3"/>
  <c r="GQ14" i="3"/>
  <c r="GG14" i="3"/>
  <c r="FW14" i="3"/>
  <c r="FM14" i="3"/>
  <c r="FC14" i="3"/>
  <c r="ES14" i="3"/>
  <c r="EI14" i="3"/>
  <c r="DY14" i="3"/>
  <c r="DO14" i="3"/>
  <c r="DE14" i="3"/>
  <c r="CU14" i="3"/>
  <c r="CA14" i="3"/>
  <c r="BQ14" i="3"/>
  <c r="BG14" i="3"/>
  <c r="AW14" i="3"/>
  <c r="AM14" i="3"/>
  <c r="AC14" i="3"/>
  <c r="S14" i="3"/>
  <c r="H14" i="3"/>
  <c r="G14" i="3"/>
  <c r="F14" i="3"/>
  <c r="E14" i="3"/>
  <c r="D14" i="3"/>
  <c r="C14" i="3"/>
  <c r="B14" i="3"/>
  <c r="HA13" i="3"/>
  <c r="GQ13" i="3"/>
  <c r="GG13" i="3"/>
  <c r="FW13" i="3"/>
  <c r="FM13" i="3"/>
  <c r="FC13" i="3"/>
  <c r="ES13" i="3"/>
  <c r="EI13" i="3"/>
  <c r="DY13" i="3"/>
  <c r="DO13" i="3"/>
  <c r="DE13" i="3"/>
  <c r="CU13" i="3"/>
  <c r="CA13" i="3"/>
  <c r="BQ13" i="3"/>
  <c r="BG13" i="3"/>
  <c r="AW13" i="3"/>
  <c r="AM13" i="3"/>
  <c r="AC13" i="3"/>
  <c r="S13" i="3"/>
  <c r="H13" i="3"/>
  <c r="G13" i="3"/>
  <c r="F13" i="3"/>
  <c r="E13" i="3"/>
  <c r="D13" i="3"/>
  <c r="C13" i="3"/>
  <c r="B13" i="3"/>
  <c r="HA12" i="3"/>
  <c r="GQ12" i="3"/>
  <c r="GG12" i="3"/>
  <c r="FW12" i="3"/>
  <c r="FM12" i="3"/>
  <c r="FC12" i="3"/>
  <c r="ES12" i="3"/>
  <c r="EI12" i="3"/>
  <c r="DY12" i="3"/>
  <c r="DO12" i="3"/>
  <c r="DE12" i="3"/>
  <c r="CU12" i="3"/>
  <c r="CA12" i="3"/>
  <c r="BQ12" i="3"/>
  <c r="BG12" i="3"/>
  <c r="AW12" i="3"/>
  <c r="AM12" i="3"/>
  <c r="AC12" i="3"/>
  <c r="S12" i="3"/>
  <c r="H12" i="3"/>
  <c r="G12" i="3"/>
  <c r="F12" i="3"/>
  <c r="E12" i="3"/>
  <c r="D12" i="3"/>
  <c r="C12" i="3"/>
  <c r="B12" i="3"/>
  <c r="HA11" i="3"/>
  <c r="GQ11" i="3"/>
  <c r="GG11" i="3"/>
  <c r="FW11" i="3"/>
  <c r="FM11" i="3"/>
  <c r="FC11" i="3"/>
  <c r="ES11" i="3"/>
  <c r="EI11" i="3"/>
  <c r="DY11" i="3"/>
  <c r="DO11" i="3"/>
  <c r="DE11" i="3"/>
  <c r="CU11" i="3"/>
  <c r="CA11" i="3"/>
  <c r="BQ11" i="3"/>
  <c r="BG11" i="3"/>
  <c r="AW11" i="3"/>
  <c r="AM11" i="3"/>
  <c r="AC11" i="3"/>
  <c r="S11" i="3"/>
  <c r="H11" i="3"/>
  <c r="G11" i="3"/>
  <c r="F11" i="3"/>
  <c r="E11" i="3"/>
  <c r="D11" i="3"/>
  <c r="C11" i="3"/>
  <c r="B11" i="3"/>
  <c r="HA10" i="3"/>
  <c r="GQ10" i="3"/>
  <c r="GG10" i="3"/>
  <c r="FW10" i="3"/>
  <c r="FM10" i="3"/>
  <c r="FC10" i="3"/>
  <c r="ES10" i="3"/>
  <c r="EI10" i="3"/>
  <c r="DY10" i="3"/>
  <c r="DO10" i="3"/>
  <c r="DE10" i="3"/>
  <c r="CU10" i="3"/>
  <c r="CA10" i="3"/>
  <c r="BQ10" i="3"/>
  <c r="BG10" i="3"/>
  <c r="AW10" i="3"/>
  <c r="AM10" i="3"/>
  <c r="AC10" i="3"/>
  <c r="S10" i="3"/>
  <c r="H10" i="3"/>
  <c r="G10" i="3"/>
  <c r="F10" i="3"/>
  <c r="E10" i="3"/>
  <c r="D10" i="3"/>
  <c r="C10" i="3"/>
  <c r="B10" i="3"/>
  <c r="HA9" i="3"/>
  <c r="GQ9" i="3"/>
  <c r="GG9" i="3"/>
  <c r="FW9" i="3"/>
  <c r="FM9" i="3"/>
  <c r="FC9" i="3"/>
  <c r="ES9" i="3"/>
  <c r="EI9" i="3"/>
  <c r="DY9" i="3"/>
  <c r="DO9" i="3"/>
  <c r="DE9" i="3"/>
  <c r="CU9" i="3"/>
  <c r="CA9" i="3"/>
  <c r="BQ9" i="3"/>
  <c r="BG9" i="3"/>
  <c r="AW9" i="3"/>
  <c r="AM9" i="3"/>
  <c r="AC9" i="3"/>
  <c r="S9" i="3"/>
  <c r="I9" i="3"/>
  <c r="I9" i="2" s="1"/>
  <c r="H9" i="3"/>
  <c r="H9" i="2" s="1"/>
  <c r="G9" i="3"/>
  <c r="G9" i="2" s="1"/>
  <c r="F9" i="3"/>
  <c r="F9" i="2" s="1"/>
  <c r="E9" i="3"/>
  <c r="E9" i="2" s="1"/>
  <c r="D9" i="3"/>
  <c r="D9" i="2" s="1"/>
  <c r="C9" i="3"/>
  <c r="C9" i="2" s="1"/>
  <c r="B9" i="3"/>
  <c r="B9" i="2" s="1"/>
  <c r="HA8" i="3"/>
  <c r="HA29" i="3" s="1"/>
  <c r="GQ8" i="3"/>
  <c r="GG8" i="3"/>
  <c r="FW8" i="3"/>
  <c r="FM8" i="3"/>
  <c r="FM30" i="3" s="1"/>
  <c r="FC8" i="3"/>
  <c r="ES8" i="3"/>
  <c r="EI8" i="3"/>
  <c r="EI29" i="3" s="1"/>
  <c r="DY8" i="3"/>
  <c r="DY30" i="3" s="1"/>
  <c r="DO8" i="3"/>
  <c r="DE8" i="3"/>
  <c r="CU8" i="3"/>
  <c r="CA8" i="3"/>
  <c r="CA30" i="3" s="1"/>
  <c r="BQ8" i="3"/>
  <c r="BG8" i="3"/>
  <c r="AW8" i="3"/>
  <c r="AW29" i="3" s="1"/>
  <c r="AM8" i="3"/>
  <c r="AC8" i="3"/>
  <c r="S8" i="3"/>
  <c r="S30" i="3" s="1"/>
  <c r="H8" i="3"/>
  <c r="H8" i="2" s="1"/>
  <c r="G8" i="3"/>
  <c r="G8" i="2" s="1"/>
  <c r="F8" i="3"/>
  <c r="F8" i="2" s="1"/>
  <c r="E8" i="3"/>
  <c r="E8" i="2" s="1"/>
  <c r="D8" i="3"/>
  <c r="D8" i="2" s="1"/>
  <c r="C8" i="3"/>
  <c r="C8" i="2" s="1"/>
  <c r="B8" i="3"/>
  <c r="B8" i="2" s="1"/>
  <c r="H7" i="3"/>
  <c r="H7" i="2" s="1"/>
  <c r="G7" i="3"/>
  <c r="G7" i="2" s="1"/>
  <c r="F7" i="3"/>
  <c r="F7" i="2" s="1"/>
  <c r="E7" i="3"/>
  <c r="E7" i="2" s="1"/>
  <c r="D7" i="3"/>
  <c r="D7" i="2" s="1"/>
  <c r="C7" i="3"/>
  <c r="C7" i="2" s="1"/>
  <c r="B7" i="3"/>
  <c r="B7" i="2" s="1"/>
  <c r="H6" i="3"/>
  <c r="H6" i="2" s="1"/>
  <c r="G6" i="3"/>
  <c r="G6" i="2" s="1"/>
  <c r="F6" i="3"/>
  <c r="F6" i="2" s="1"/>
  <c r="E6" i="3"/>
  <c r="E6" i="2" s="1"/>
  <c r="D6" i="3"/>
  <c r="D6" i="2" s="1"/>
  <c r="C6" i="3"/>
  <c r="C6" i="2" s="1"/>
  <c r="B6" i="3"/>
  <c r="B6" i="2" s="1"/>
  <c r="GZ5" i="3"/>
  <c r="GP5" i="3"/>
  <c r="I22" i="3" s="1"/>
  <c r="GF5" i="3"/>
  <c r="I21" i="3" s="1"/>
  <c r="FV5" i="3"/>
  <c r="I20" i="3" s="1"/>
  <c r="FL5" i="3"/>
  <c r="I19" i="3" s="1"/>
  <c r="FB5" i="3"/>
  <c r="I18" i="3" s="1"/>
  <c r="ER5" i="3"/>
  <c r="I17" i="3" s="1"/>
  <c r="EH5" i="3"/>
  <c r="I16" i="3" s="1"/>
  <c r="DX5" i="3"/>
  <c r="I15" i="3" s="1"/>
  <c r="DN5" i="3"/>
  <c r="I14" i="3" s="1"/>
  <c r="DD5" i="3"/>
  <c r="I13" i="3" s="1"/>
  <c r="CT5" i="3"/>
  <c r="I12" i="3" s="1"/>
  <c r="I11" i="3"/>
  <c r="BZ5" i="3"/>
  <c r="I10" i="3" s="1"/>
  <c r="BP5" i="3"/>
  <c r="BF5" i="3"/>
  <c r="I8" i="3" s="1"/>
  <c r="I8" i="2" s="1"/>
  <c r="AV5" i="3"/>
  <c r="I7" i="3" s="1"/>
  <c r="I7" i="2" s="1"/>
  <c r="AL5" i="3"/>
  <c r="I6" i="3" s="1"/>
  <c r="I6" i="2" s="1"/>
  <c r="AB5" i="3"/>
  <c r="I5" i="3" s="1"/>
  <c r="I5" i="2" s="1"/>
  <c r="R5" i="3"/>
  <c r="I4" i="3" s="1"/>
  <c r="I4" i="2" s="1"/>
  <c r="H5" i="3"/>
  <c r="H5" i="2" s="1"/>
  <c r="G5" i="3"/>
  <c r="G5" i="2" s="1"/>
  <c r="F5" i="3"/>
  <c r="F5" i="2" s="1"/>
  <c r="E5" i="3"/>
  <c r="E5" i="2" s="1"/>
  <c r="D5" i="3"/>
  <c r="D5" i="2" s="1"/>
  <c r="C5" i="3"/>
  <c r="C5" i="2" s="1"/>
  <c r="B5" i="3"/>
  <c r="B5" i="2" s="1"/>
  <c r="H4" i="3"/>
  <c r="H4" i="2" s="1"/>
  <c r="G4" i="3"/>
  <c r="G4" i="2" s="1"/>
  <c r="F4" i="3"/>
  <c r="F4" i="2" s="1"/>
  <c r="E4" i="3"/>
  <c r="E4" i="2" s="1"/>
  <c r="D4" i="3"/>
  <c r="D4" i="2" s="1"/>
  <c r="C4" i="3"/>
  <c r="C4" i="2" s="1"/>
  <c r="B4" i="3"/>
  <c r="B4" i="2" s="1"/>
  <c r="U1" i="3"/>
  <c r="AE1" i="3" s="1"/>
  <c r="AO1" i="3" s="1"/>
  <c r="AY1" i="3" s="1"/>
  <c r="BI1" i="3" s="1"/>
  <c r="BS1" i="3" s="1"/>
  <c r="CC1" i="3" s="1"/>
  <c r="CM1" i="3" s="1"/>
  <c r="CW1" i="3" s="1"/>
  <c r="DG1" i="3" s="1"/>
  <c r="DQ1" i="3" s="1"/>
  <c r="EA1" i="3" s="1"/>
  <c r="EK1" i="3" s="1"/>
  <c r="EU1" i="3" s="1"/>
  <c r="FE1" i="3" s="1"/>
  <c r="FO1" i="3" s="1"/>
  <c r="FY1" i="3" s="1"/>
  <c r="GI1" i="3" s="1"/>
  <c r="GS1" i="3" s="1"/>
  <c r="R1" i="3"/>
  <c r="AB1" i="3" s="1"/>
  <c r="AL1" i="3" s="1"/>
  <c r="AV1" i="3" s="1"/>
  <c r="BF1" i="3" s="1"/>
  <c r="BP1" i="3" s="1"/>
  <c r="BZ1" i="3" s="1"/>
  <c r="CJ1" i="3" s="1"/>
  <c r="CT1" i="3" s="1"/>
  <c r="DD1" i="3" s="1"/>
  <c r="DN1" i="3" s="1"/>
  <c r="DX1" i="3" s="1"/>
  <c r="EH1" i="3" s="1"/>
  <c r="ER1" i="3" s="1"/>
  <c r="FB1" i="3" s="1"/>
  <c r="FL1" i="3" s="1"/>
  <c r="FV1" i="3" s="1"/>
  <c r="GF1" i="3" s="1"/>
  <c r="GP1" i="3" s="1"/>
  <c r="GZ1" i="3" s="1"/>
  <c r="M51" i="2"/>
  <c r="K51" i="2"/>
  <c r="I51" i="2"/>
  <c r="T50" i="2"/>
  <c r="S50" i="2"/>
  <c r="I50" i="2"/>
  <c r="S49" i="2"/>
  <c r="T49" i="2" s="1"/>
  <c r="I49" i="2"/>
  <c r="S48" i="2"/>
  <c r="T48" i="2" s="1"/>
  <c r="I48" i="2"/>
  <c r="T47" i="2"/>
  <c r="S47" i="2"/>
  <c r="I47" i="2"/>
  <c r="T46" i="2"/>
  <c r="S46" i="2"/>
  <c r="I46" i="2"/>
  <c r="S45" i="2"/>
  <c r="T45" i="2" s="1"/>
  <c r="I45" i="2"/>
  <c r="S44" i="2"/>
  <c r="T44" i="2" s="1"/>
  <c r="I44" i="2"/>
  <c r="T43" i="2"/>
  <c r="S43" i="2"/>
  <c r="I43" i="2"/>
  <c r="T42" i="2"/>
  <c r="S42" i="2"/>
  <c r="I42" i="2"/>
  <c r="S41" i="2"/>
  <c r="T41" i="2" s="1"/>
  <c r="I41" i="2"/>
  <c r="S40" i="2"/>
  <c r="T40" i="2" s="1"/>
  <c r="I40" i="2"/>
  <c r="T39" i="2"/>
  <c r="S39" i="2"/>
  <c r="I39" i="2"/>
  <c r="T38" i="2"/>
  <c r="S38" i="2"/>
  <c r="I38" i="2"/>
  <c r="S37" i="2"/>
  <c r="T37" i="2" s="1"/>
  <c r="T36" i="2"/>
  <c r="S36" i="2"/>
  <c r="S35" i="2"/>
  <c r="T35" i="2" s="1"/>
  <c r="T34" i="2"/>
  <c r="S34" i="2"/>
  <c r="S33" i="2"/>
  <c r="T33" i="2" s="1"/>
  <c r="T32" i="2"/>
  <c r="S32" i="2"/>
  <c r="S31" i="2"/>
  <c r="T31" i="2" s="1"/>
  <c r="T30" i="2"/>
  <c r="S30" i="2"/>
  <c r="T29" i="2"/>
  <c r="S29" i="2"/>
  <c r="AA28" i="2"/>
  <c r="T28" i="2"/>
  <c r="S28" i="2"/>
  <c r="AB27" i="2"/>
  <c r="AC27" i="2" s="1"/>
  <c r="AA27" i="2"/>
  <c r="S27" i="2"/>
  <c r="T27" i="2" s="1"/>
  <c r="AC26" i="2"/>
  <c r="AB26" i="2"/>
  <c r="AA26" i="2"/>
  <c r="S26" i="2"/>
  <c r="T26" i="2" s="1"/>
  <c r="AA25" i="2"/>
  <c r="T25" i="2"/>
  <c r="S25" i="2"/>
  <c r="AA24" i="2"/>
  <c r="T24" i="2"/>
  <c r="S24" i="2"/>
  <c r="AB23" i="2"/>
  <c r="AC23" i="2" s="1"/>
  <c r="AA23" i="2"/>
  <c r="S23" i="2"/>
  <c r="T23" i="2" s="1"/>
  <c r="AC22" i="2"/>
  <c r="AB22" i="2"/>
  <c r="AA22" i="2"/>
  <c r="S22" i="2"/>
  <c r="T22" i="2" s="1"/>
  <c r="AA21" i="2"/>
  <c r="T21" i="2"/>
  <c r="S21" i="2"/>
  <c r="AA20" i="2"/>
  <c r="T20" i="2"/>
  <c r="S20" i="2"/>
  <c r="AB19" i="2"/>
  <c r="AC19" i="2" s="1"/>
  <c r="AA19" i="2"/>
  <c r="S19" i="2"/>
  <c r="T19" i="2" s="1"/>
  <c r="AC18" i="2"/>
  <c r="AB18" i="2"/>
  <c r="AA18" i="2"/>
  <c r="S18" i="2"/>
  <c r="T18" i="2" s="1"/>
  <c r="AA17" i="2"/>
  <c r="T17" i="2"/>
  <c r="S17" i="2"/>
  <c r="AA16" i="2"/>
  <c r="T16" i="2"/>
  <c r="S16" i="2"/>
  <c r="AB15" i="2"/>
  <c r="AC15" i="2" s="1"/>
  <c r="AA15" i="2"/>
  <c r="S15" i="2"/>
  <c r="T15" i="2" s="1"/>
  <c r="AC14" i="2"/>
  <c r="AB14" i="2"/>
  <c r="AA14" i="2"/>
  <c r="S14" i="2"/>
  <c r="T14" i="2" s="1"/>
  <c r="AA13" i="2"/>
  <c r="T13" i="2"/>
  <c r="S13" i="2"/>
  <c r="AB12" i="2"/>
  <c r="AC12" i="2" s="1"/>
  <c r="AA12" i="2"/>
  <c r="S12" i="2"/>
  <c r="T12" i="2" s="1"/>
  <c r="AA11" i="2"/>
  <c r="S11" i="2"/>
  <c r="T11" i="2" s="1"/>
  <c r="AB10" i="2"/>
  <c r="AC10" i="2" s="1"/>
  <c r="AA10" i="2"/>
  <c r="S10" i="2"/>
  <c r="T10" i="2" s="1"/>
  <c r="AA9" i="2"/>
  <c r="S9" i="2"/>
  <c r="T9" i="2" s="1"/>
  <c r="AC8" i="2"/>
  <c r="AB8" i="2"/>
  <c r="AA8" i="2"/>
  <c r="S8" i="2"/>
  <c r="AB7" i="2"/>
  <c r="AC7" i="2" s="1"/>
  <c r="AA7" i="2"/>
  <c r="S7" i="2"/>
  <c r="S6" i="2"/>
  <c r="Q51" i="2"/>
  <c r="S4" i="2"/>
  <c r="S3" i="2"/>
  <c r="T3" i="2" s="1"/>
  <c r="X117" i="1"/>
  <c r="U117" i="1"/>
  <c r="S117" i="1"/>
  <c r="N117" i="1"/>
  <c r="P116" i="1"/>
  <c r="F116" i="1"/>
  <c r="P115" i="1"/>
  <c r="F115" i="1"/>
  <c r="P114" i="1"/>
  <c r="F114" i="1"/>
  <c r="F113" i="1"/>
  <c r="P112" i="1"/>
  <c r="L112" i="1"/>
  <c r="F112" i="1"/>
  <c r="P111" i="1"/>
  <c r="L111" i="1"/>
  <c r="F111" i="1"/>
  <c r="P110" i="1"/>
  <c r="L110" i="1"/>
  <c r="F110" i="1"/>
  <c r="P109" i="1"/>
  <c r="L109" i="1"/>
  <c r="P108" i="1"/>
  <c r="L108" i="1"/>
  <c r="P107" i="1"/>
  <c r="L107" i="1"/>
  <c r="P106" i="1"/>
  <c r="L106" i="1"/>
  <c r="P105" i="1"/>
  <c r="L105" i="1"/>
  <c r="P104" i="1"/>
  <c r="L104" i="1"/>
  <c r="P103" i="1"/>
  <c r="L103" i="1"/>
  <c r="P102" i="1"/>
  <c r="L102" i="1"/>
  <c r="P101" i="1"/>
  <c r="L101" i="1"/>
  <c r="P100" i="1"/>
  <c r="L100" i="1"/>
  <c r="P99" i="1"/>
  <c r="L99" i="1"/>
  <c r="P98" i="1"/>
  <c r="L98" i="1"/>
  <c r="P97" i="1"/>
  <c r="L97" i="1"/>
  <c r="P96" i="1"/>
  <c r="L96" i="1"/>
  <c r="P95" i="1"/>
  <c r="L95" i="1"/>
  <c r="P94" i="1"/>
  <c r="L94" i="1"/>
  <c r="P93" i="1"/>
  <c r="L93" i="1"/>
  <c r="P92" i="1"/>
  <c r="L92" i="1"/>
  <c r="P91" i="1"/>
  <c r="L91" i="1"/>
  <c r="P90" i="1"/>
  <c r="L90" i="1"/>
  <c r="P89" i="1"/>
  <c r="L89" i="1"/>
  <c r="P88" i="1"/>
  <c r="L88" i="1"/>
  <c r="P87" i="1"/>
  <c r="L87" i="1"/>
  <c r="P86" i="1"/>
  <c r="L86" i="1"/>
  <c r="P85" i="1"/>
  <c r="L85" i="1"/>
  <c r="P84" i="1"/>
  <c r="L84" i="1"/>
  <c r="P83" i="1"/>
  <c r="L83" i="1"/>
  <c r="P82" i="1"/>
  <c r="L82" i="1"/>
  <c r="P81" i="1"/>
  <c r="L81" i="1"/>
  <c r="P80" i="1"/>
  <c r="K113" i="1"/>
  <c r="P113" i="1" s="1"/>
  <c r="P79" i="1"/>
  <c r="L79" i="1"/>
  <c r="P78" i="1"/>
  <c r="L78" i="1"/>
  <c r="P77" i="1"/>
  <c r="L77" i="1"/>
  <c r="P76" i="1"/>
  <c r="L76" i="1"/>
  <c r="P75" i="1"/>
  <c r="L75" i="1"/>
  <c r="P74" i="1"/>
  <c r="L74" i="1"/>
  <c r="P73" i="1"/>
  <c r="L73" i="1"/>
  <c r="P72" i="1"/>
  <c r="L72" i="1"/>
  <c r="P71" i="1"/>
  <c r="L71" i="1"/>
  <c r="P70" i="1"/>
  <c r="L70" i="1"/>
  <c r="P69" i="1"/>
  <c r="L69" i="1"/>
  <c r="P68" i="1"/>
  <c r="P67" i="1"/>
  <c r="L67" i="1"/>
  <c r="P66" i="1"/>
  <c r="L66" i="1"/>
  <c r="F66" i="1"/>
  <c r="P65" i="1"/>
  <c r="L65" i="1"/>
  <c r="F65" i="1"/>
  <c r="P64" i="1"/>
  <c r="L64" i="1"/>
  <c r="F64" i="1"/>
  <c r="P63" i="1"/>
  <c r="L63" i="1"/>
  <c r="F63" i="1"/>
  <c r="P62" i="1"/>
  <c r="L62" i="1"/>
  <c r="F62" i="1"/>
  <c r="P61" i="1"/>
  <c r="L61" i="1"/>
  <c r="F61" i="1"/>
  <c r="P60" i="1"/>
  <c r="L60" i="1"/>
  <c r="F60" i="1"/>
  <c r="P59" i="1"/>
  <c r="L59" i="1"/>
  <c r="F59" i="1"/>
  <c r="P58" i="1"/>
  <c r="L58" i="1"/>
  <c r="F58" i="1"/>
  <c r="P57" i="1"/>
  <c r="L57" i="1"/>
  <c r="F57" i="1"/>
  <c r="P56" i="1"/>
  <c r="L56" i="1"/>
  <c r="F56" i="1"/>
  <c r="P55" i="1"/>
  <c r="L55" i="1"/>
  <c r="F55" i="1"/>
  <c r="P54" i="1"/>
  <c r="L54" i="1"/>
  <c r="F54" i="1"/>
  <c r="P53" i="1"/>
  <c r="L53" i="1"/>
  <c r="F53" i="1"/>
  <c r="P52" i="1"/>
  <c r="L52" i="1"/>
  <c r="F52" i="1"/>
  <c r="P51" i="1"/>
  <c r="L51" i="1"/>
  <c r="F51" i="1"/>
  <c r="P50" i="1"/>
  <c r="L50" i="1"/>
  <c r="F50" i="1"/>
  <c r="P49" i="1"/>
  <c r="L49" i="1"/>
  <c r="F49" i="1"/>
  <c r="P48" i="1"/>
  <c r="L48" i="1"/>
  <c r="F48" i="1"/>
  <c r="P47" i="1"/>
  <c r="L47" i="1"/>
  <c r="F47" i="1"/>
  <c r="P46" i="1"/>
  <c r="L46" i="1"/>
  <c r="F46" i="1"/>
  <c r="P45" i="1"/>
  <c r="L45" i="1"/>
  <c r="F45" i="1"/>
  <c r="P44" i="1"/>
  <c r="L44" i="1"/>
  <c r="F44" i="1"/>
  <c r="P43" i="1"/>
  <c r="L43" i="1"/>
  <c r="F43" i="1"/>
  <c r="P42" i="1"/>
  <c r="L42" i="1"/>
  <c r="F42" i="1"/>
  <c r="P41" i="1"/>
  <c r="L41" i="1"/>
  <c r="F41" i="1"/>
  <c r="P40" i="1"/>
  <c r="L40" i="1"/>
  <c r="F40" i="1"/>
  <c r="P39" i="1"/>
  <c r="L39" i="1"/>
  <c r="F39" i="1"/>
  <c r="P38" i="1"/>
  <c r="L38" i="1"/>
  <c r="F38" i="1"/>
  <c r="P37" i="1"/>
  <c r="L37" i="1"/>
  <c r="F37" i="1"/>
  <c r="P36" i="1"/>
  <c r="L36" i="1"/>
  <c r="F36" i="1"/>
  <c r="P35" i="1"/>
  <c r="L35" i="1"/>
  <c r="F35" i="1"/>
  <c r="P34" i="1"/>
  <c r="L34" i="1"/>
  <c r="F34" i="1"/>
  <c r="P33" i="1"/>
  <c r="L33" i="1"/>
  <c r="F33" i="1"/>
  <c r="P32" i="1"/>
  <c r="L32" i="1"/>
  <c r="F32" i="1"/>
  <c r="P31" i="1"/>
  <c r="L31" i="1"/>
  <c r="F31" i="1"/>
  <c r="P30" i="1"/>
  <c r="L30" i="1"/>
  <c r="P29" i="1"/>
  <c r="L29" i="1"/>
  <c r="P28" i="1"/>
  <c r="L28" i="1"/>
  <c r="L27" i="1"/>
  <c r="P26" i="1"/>
  <c r="L26" i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P4" i="1"/>
  <c r="L4" i="1"/>
  <c r="G51" i="2" l="1"/>
  <c r="S51" i="2"/>
  <c r="BG30" i="3"/>
  <c r="CU31" i="3"/>
  <c r="AC30" i="3"/>
  <c r="BQ30" i="3"/>
  <c r="DE32" i="3"/>
  <c r="ES29" i="3"/>
  <c r="GG30" i="3"/>
  <c r="FW30" i="3"/>
  <c r="DB33" i="3"/>
  <c r="EP33" i="3"/>
  <c r="GD33" i="3"/>
  <c r="AM29" i="3"/>
  <c r="DO32" i="3"/>
  <c r="FC30" i="3"/>
  <c r="GQ30" i="3"/>
  <c r="P117" i="1"/>
  <c r="P120" i="1" s="1"/>
  <c r="T7" i="2"/>
  <c r="T8" i="2"/>
  <c r="H51" i="2"/>
  <c r="T4" i="2"/>
  <c r="T6" i="2"/>
  <c r="AC13" i="2"/>
  <c r="AC28" i="2"/>
  <c r="AB16" i="2"/>
  <c r="AC16" i="2" s="1"/>
  <c r="AB20" i="2"/>
  <c r="AC20" i="2" s="1"/>
  <c r="AB24" i="2"/>
  <c r="AC24" i="2" s="1"/>
  <c r="AB28" i="2"/>
  <c r="S5" i="2"/>
  <c r="T5" i="2" s="1"/>
  <c r="AB9" i="2"/>
  <c r="AC9" i="2" s="1"/>
  <c r="AB11" i="2"/>
  <c r="AC11" i="2" s="1"/>
  <c r="AB13" i="2"/>
  <c r="AB17" i="2"/>
  <c r="AC17" i="2" s="1"/>
  <c r="AB21" i="2"/>
  <c r="AC21" i="2" s="1"/>
  <c r="AB25" i="2"/>
  <c r="AC25" i="2" s="1"/>
  <c r="L80" i="1"/>
  <c r="AC29" i="2" l="1"/>
</calcChain>
</file>

<file path=xl/comments1.xml><?xml version="1.0" encoding="utf-8"?>
<comments xmlns="http://schemas.openxmlformats.org/spreadsheetml/2006/main">
  <authors>
    <author>ROUSS</author>
  </authors>
  <commentList>
    <comment ref="C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P7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P7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P7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<sst xmlns="http://schemas.openxmlformats.org/spreadsheetml/2006/main" count="2775" uniqueCount="483">
  <si>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</si>
  <si>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</si>
  <si>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</si>
  <si>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</si>
  <si>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</si>
  <si>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</si>
  <si>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 xml:space="preserve">FOLIO   OBRADOR </t>
  </si>
  <si>
    <t>PRECIO DE SALIDA</t>
  </si>
  <si>
    <t>VALOR DE TRASPASO</t>
  </si>
  <si>
    <t>CAJAS</t>
  </si>
  <si>
    <t>kg Entrada</t>
  </si>
  <si>
    <t>FECHA</t>
  </si>
  <si>
    <t>FACTURA</t>
  </si>
  <si>
    <t>kg Cerdo vivo</t>
  </si>
  <si>
    <t>Dif de kg</t>
  </si>
  <si>
    <t xml:space="preserve">Notas 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</si>
  <si>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</si>
  <si>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</si>
  <si>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</si>
  <si>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</si>
  <si>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</si>
  <si>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</si>
  <si>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 xml:space="preserve"> </t>
  </si>
  <si>
    <t>TOTAL EN Kg</t>
  </si>
  <si>
    <t>SUB TOTAL 2</t>
  </si>
  <si>
    <t>GRAN TOTAL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</si>
  <si>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</si>
  <si>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</si>
  <si>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</si>
  <si>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</si>
  <si>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</si>
  <si>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</si>
  <si>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</si>
  <si>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</si>
  <si>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</si>
  <si>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</si>
  <si>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</si>
  <si>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</si>
  <si>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 xml:space="preserve">TOTALES </t>
  </si>
  <si>
    <t>D</t>
  </si>
  <si>
    <t xml:space="preserve">TOTAL DE ENTRADAS DEL MES </t>
  </si>
  <si>
    <t xml:space="preserve">   </t>
  </si>
  <si>
    <t>#</t>
  </si>
  <si>
    <t>Kg Registrados</t>
  </si>
  <si>
    <t>Pernil con piel</t>
  </si>
  <si>
    <t>PERNIL con piel</t>
  </si>
  <si>
    <t>PERNIL con cuero</t>
  </si>
  <si>
    <t>PERNIL</t>
  </si>
  <si>
    <t xml:space="preserve">      </t>
  </si>
  <si>
    <t>DISTRIBUCION</t>
  </si>
  <si>
    <t>KILOS ENT</t>
  </si>
  <si>
    <t>SALIDA KG</t>
  </si>
  <si>
    <t>TRASP</t>
  </si>
  <si>
    <t xml:space="preserve">  </t>
  </si>
  <si>
    <t>.</t>
  </si>
  <si>
    <t xml:space="preserve">EXISTENCIA </t>
  </si>
  <si>
    <t>ENTRADAS DEL MES DE  ENERO  2024</t>
  </si>
  <si>
    <t>TOTAL DE ENTRADAS   Obrador    DEL MES       ENERO 2024</t>
  </si>
  <si>
    <t>ENTRADAS DEL MES DE        E N E R O               2 0 2 4</t>
  </si>
  <si>
    <t>BAR HERCAS   (   CENTRO CARNICO  )</t>
  </si>
  <si>
    <t>MENUDO EXCEL</t>
  </si>
  <si>
    <t>FOLIO 11601</t>
  </si>
  <si>
    <t xml:space="preserve">SAM FARMS </t>
  </si>
  <si>
    <t xml:space="preserve">I B P </t>
  </si>
  <si>
    <t>PED. 108079099</t>
  </si>
  <si>
    <t>ALIMENTOS CERTIFICADOS     INNOVA</t>
  </si>
  <si>
    <t>PECHO</t>
  </si>
  <si>
    <t xml:space="preserve">DISTRIBUIDORA PEPE FILETE  </t>
  </si>
  <si>
    <t>CANALES  250</t>
  </si>
  <si>
    <t>SEABOARD FOODS</t>
  </si>
  <si>
    <t>Seaboard</t>
  </si>
  <si>
    <t>PED. 108139656</t>
  </si>
  <si>
    <t xml:space="preserve">CARNES SELECTAS EL CIEN </t>
  </si>
  <si>
    <t>PEINECILLO C/H</t>
  </si>
  <si>
    <t>HUESO PERICO</t>
  </si>
  <si>
    <t>AGROPECUARIA LA CHEMITA     250</t>
  </si>
  <si>
    <t>CANALES  200</t>
  </si>
  <si>
    <t xml:space="preserve">PORCICOLA SAN BERNARDO </t>
  </si>
  <si>
    <t>CANALES 50</t>
  </si>
  <si>
    <t>PED. 108305693</t>
  </si>
  <si>
    <t>CANALES 250</t>
  </si>
  <si>
    <t>Transferencia S</t>
  </si>
  <si>
    <t>AGROPECUARIA LA CHEMITA     248</t>
  </si>
  <si>
    <t>CANALES   200</t>
  </si>
  <si>
    <t>CANALES 48</t>
  </si>
  <si>
    <t>T-204</t>
  </si>
  <si>
    <t>Transfer S 5-Ene--24</t>
  </si>
  <si>
    <t>Transfer S 5-Ene-24</t>
  </si>
  <si>
    <t>Transfer S 11-Ene-24</t>
  </si>
  <si>
    <t>Transfer B 5-Ene-24</t>
  </si>
  <si>
    <t>Transfer B 8-Ene--24</t>
  </si>
  <si>
    <t>Transferencia S---Transferencia B</t>
  </si>
  <si>
    <t>5-Ene-,24-------9-Ene-24</t>
  </si>
  <si>
    <t>Transfer B 9-Ene-24</t>
  </si>
  <si>
    <t>Transfer b 11-Ene-24</t>
  </si>
  <si>
    <t>Transfer B 12-Ene-24</t>
  </si>
  <si>
    <t>FAV-90</t>
  </si>
  <si>
    <t>Transferencia B</t>
  </si>
  <si>
    <t>PED. 108436344</t>
  </si>
  <si>
    <t>CICSE24-02</t>
  </si>
  <si>
    <t>CICSE24-01</t>
  </si>
  <si>
    <t xml:space="preserve">ADAMS INT MORELIA </t>
  </si>
  <si>
    <t>CUERO COMBO</t>
  </si>
  <si>
    <t>PU-125034</t>
  </si>
  <si>
    <t xml:space="preserve">Transferencia B </t>
  </si>
  <si>
    <t>Transfer S 8-Ene-24</t>
  </si>
  <si>
    <t>Transfer B 28-Dic-23</t>
  </si>
  <si>
    <t>AGROPECUARIA EL TOPETE     250</t>
  </si>
  <si>
    <t>PED. 108662369</t>
  </si>
  <si>
    <t>PED. 108735871</t>
  </si>
  <si>
    <t>CICSE24-03</t>
  </si>
  <si>
    <t>MANTECA DE CERDO</t>
  </si>
  <si>
    <t>MEDIA RES</t>
  </si>
  <si>
    <t>B-79936-----A-84345</t>
  </si>
  <si>
    <t>PERICO</t>
  </si>
  <si>
    <t>PED. -108929373</t>
  </si>
  <si>
    <t>Transfer S 15-Ene-24</t>
  </si>
  <si>
    <t>Transfer S 22-Ene-24</t>
  </si>
  <si>
    <t>T-207</t>
  </si>
  <si>
    <t>24892--7887</t>
  </si>
  <si>
    <t>24892--5700</t>
  </si>
  <si>
    <t>Transfer B 22-Ene-24</t>
  </si>
  <si>
    <t>19-Ene-24----23-Ene-247</t>
  </si>
  <si>
    <t>T-206</t>
  </si>
  <si>
    <t>Transfer B 15-Ene-24</t>
  </si>
  <si>
    <t>Transfer B 19-Ene-24</t>
  </si>
  <si>
    <t>24931--7891</t>
  </si>
  <si>
    <t>ANTICIPO</t>
  </si>
  <si>
    <t>24931--5705</t>
  </si>
  <si>
    <t>Transfer S 16-Ene-24</t>
  </si>
  <si>
    <t>12361---1740</t>
  </si>
  <si>
    <t>2261502--1743--C-358</t>
  </si>
  <si>
    <t>12379--1776------CP-39</t>
  </si>
  <si>
    <t>2264391--1804</t>
  </si>
  <si>
    <t>CP-49---1832--</t>
  </si>
  <si>
    <t>2266027--1843--</t>
  </si>
  <si>
    <t>CANALES 200</t>
  </si>
  <si>
    <t>CANALES  50</t>
  </si>
  <si>
    <t>CANALES 215</t>
  </si>
  <si>
    <t>PED. 109071283</t>
  </si>
  <si>
    <t>CICSE24-04</t>
  </si>
  <si>
    <t>SALIDAS KG</t>
  </si>
  <si>
    <t>A-84585---B-80554</t>
  </si>
  <si>
    <t>Transferencia B----Transferencia S</t>
  </si>
  <si>
    <t>26-Ene-24---30-Ene-24</t>
  </si>
  <si>
    <t>Transfer B 31-Ene-24</t>
  </si>
  <si>
    <t>Transfer B 23-Ene-24</t>
  </si>
  <si>
    <t>Transfer B 25-Ene-24</t>
  </si>
  <si>
    <t>Transfer B 26-Ene-24</t>
  </si>
  <si>
    <t>Transfer B 29-Ene-24</t>
  </si>
  <si>
    <t>Rafael Zambrano Sandoval                        ( FRITURAS SAN PEDRO   )</t>
  </si>
  <si>
    <t>A-83600-----B-79476</t>
  </si>
  <si>
    <t>Transfer S 19-Ene-24</t>
  </si>
  <si>
    <t>ENTRADAS DEL MES DE        F E B R E R O               2 0 2 4</t>
  </si>
  <si>
    <t>ENTRADAS DEL MES DE    FEBRERO     2024</t>
  </si>
  <si>
    <t xml:space="preserve">DISTRIBUIDORA PEPE FILETE </t>
  </si>
  <si>
    <t>PULPA</t>
  </si>
  <si>
    <t>AGROPECUARIA LA GABY</t>
  </si>
  <si>
    <t>AGROPECUARIA TOPETE     250</t>
  </si>
  <si>
    <t>SAM FARMS</t>
  </si>
  <si>
    <t>PED. 109299650</t>
  </si>
  <si>
    <t>XXXXX</t>
  </si>
  <si>
    <t>CANALES   247</t>
  </si>
  <si>
    <t>PED. 109423239</t>
  </si>
  <si>
    <t>CICSE24-05</t>
  </si>
  <si>
    <t>A--85118---A-85241</t>
  </si>
  <si>
    <t>PEINECILLO</t>
  </si>
  <si>
    <t>CHALECO DE RES</t>
  </si>
  <si>
    <t>ESPALDILLA S/H</t>
  </si>
  <si>
    <t>PALETA  C/H</t>
  </si>
  <si>
    <t xml:space="preserve">PULPA </t>
  </si>
  <si>
    <t>AGROPECUARIA LA CHEMITA    250</t>
  </si>
  <si>
    <t xml:space="preserve">PED. </t>
  </si>
  <si>
    <t>CANALES  215</t>
  </si>
  <si>
    <t>A-85495-----A-85359</t>
  </si>
  <si>
    <t>PULPA RES</t>
  </si>
  <si>
    <t>CANALES 214</t>
  </si>
  <si>
    <t>Transfer S 29-Ene-24</t>
  </si>
  <si>
    <t>Transfer S 2-Feb-24</t>
  </si>
  <si>
    <t>T-210</t>
  </si>
  <si>
    <t>PED. 109642961</t>
  </si>
  <si>
    <t>CICSE24-06</t>
  </si>
  <si>
    <t>Transfer S 6-Feb-24</t>
  </si>
  <si>
    <t>25003--5730</t>
  </si>
  <si>
    <t>T-206--5714</t>
  </si>
  <si>
    <t>24963--T-206--13649</t>
  </si>
  <si>
    <t>Tramsferemcoa B</t>
  </si>
  <si>
    <t>2-Feb-2024---6-Feb-24-----</t>
  </si>
  <si>
    <t>Transfer B 2-Feb-24</t>
  </si>
  <si>
    <t>Transfer B 6-Feb-24</t>
  </si>
  <si>
    <t>Tramsfer B 8-Feb-24</t>
  </si>
  <si>
    <t>Transfer B 8-Feb-24</t>
  </si>
  <si>
    <t>Transfer B 12-Feb-24</t>
  </si>
  <si>
    <t>Transfer B 13-Feb-24</t>
  </si>
  <si>
    <t>D-7108</t>
  </si>
  <si>
    <t>AGROPECUARIA EL TOPETE    250</t>
  </si>
  <si>
    <t>P-302</t>
  </si>
  <si>
    <t>Transfer S 8-Feb-24</t>
  </si>
  <si>
    <t>P-303</t>
  </si>
  <si>
    <t>PED. 109976095</t>
  </si>
  <si>
    <t>ALIMENTOS CERTIFICADOS PUEBLA  INNOVA</t>
  </si>
  <si>
    <t>FILETE CERDO</t>
  </si>
  <si>
    <t>CICSE24-07</t>
  </si>
  <si>
    <t>Transfer S 12-Feb-24</t>
  </si>
  <si>
    <t>T-214</t>
  </si>
  <si>
    <t>Transfer S 20-Feb-24</t>
  </si>
  <si>
    <t>T-215</t>
  </si>
  <si>
    <t xml:space="preserve">PULPA RES </t>
  </si>
  <si>
    <t>B-81383----B-81595</t>
  </si>
  <si>
    <t>Transfer B 9-Feb-24-----12-Feb-24</t>
  </si>
  <si>
    <t>Transfer B 15-Feb-24</t>
  </si>
  <si>
    <t>Transfer B 16-Feb-24</t>
  </si>
  <si>
    <t>Transfer B 19-Feb-24</t>
  </si>
  <si>
    <t>Tramsferencia B</t>
  </si>
  <si>
    <t>Transfer B 16-FEB-24----Transfer B 20-Feb-24</t>
  </si>
  <si>
    <t>45478--</t>
  </si>
  <si>
    <t>13718--25047</t>
  </si>
  <si>
    <t>9770--25047</t>
  </si>
  <si>
    <t>22-Feb-24--23-Feb-24</t>
  </si>
  <si>
    <t>CANALES  360</t>
  </si>
  <si>
    <t>AGROPECUARIA EL TOPETE    247</t>
  </si>
  <si>
    <t>CANALES 198</t>
  </si>
  <si>
    <t>25075--7925</t>
  </si>
  <si>
    <t>TRANSFERENCIA B</t>
  </si>
  <si>
    <t>D-7181</t>
  </si>
  <si>
    <t>Transfer S 22-Feb-24</t>
  </si>
  <si>
    <t>Transfer B 22-Feb-24</t>
  </si>
  <si>
    <t>Transfer B 23-Feb-24</t>
  </si>
  <si>
    <t>25151--5791</t>
  </si>
  <si>
    <t>25114--13779-----13832</t>
  </si>
  <si>
    <t>9785-----9808</t>
  </si>
  <si>
    <t>45589-----45780</t>
  </si>
  <si>
    <t>45664-----45781</t>
  </si>
  <si>
    <t>45696----45782</t>
  </si>
  <si>
    <t>SE PAGO POR NORMA LEDO  Verduras</t>
  </si>
  <si>
    <t>25151--13813----13831</t>
  </si>
  <si>
    <t>45567-----45779</t>
  </si>
  <si>
    <t>Transferencia  B</t>
  </si>
  <si>
    <t>PED. 110306192</t>
  </si>
  <si>
    <t>CICSE24-08</t>
  </si>
  <si>
    <t>CABEZA</t>
  </si>
  <si>
    <t>Transfer B 26-Feb-24</t>
  </si>
  <si>
    <t>Transfer B 27-Feb-24</t>
  </si>
  <si>
    <t>Transfer S 19-Feb-24</t>
  </si>
  <si>
    <t>ENTRADAS DEL MES DE        MARZO               2 0 2 4</t>
  </si>
  <si>
    <t>CARGA</t>
  </si>
  <si>
    <t>PED. 110419952</t>
  </si>
  <si>
    <t>ALIMENTOS CERTIFICADOS DE PUEBLA</t>
  </si>
  <si>
    <t>CHULETA S/T INNOVA</t>
  </si>
  <si>
    <t>FILETE DE CERDO</t>
  </si>
  <si>
    <t>AGROPECUAIRA LA GABY</t>
  </si>
  <si>
    <t>CANALES  35</t>
  </si>
  <si>
    <t>CABEZA DE LOMO</t>
  </si>
  <si>
    <t>Transfer B 29-Feb-24</t>
  </si>
  <si>
    <t>CANALES  214</t>
  </si>
  <si>
    <t xml:space="preserve">BAK HERCA S DE RL DE CV </t>
  </si>
  <si>
    <t xml:space="preserve">ESPALDILLA DE CARNERO caja </t>
  </si>
  <si>
    <t>FAV-184</t>
  </si>
  <si>
    <t>PED. 110610865</t>
  </si>
  <si>
    <t>CIC24-09</t>
  </si>
  <si>
    <t>Jamon s/H</t>
  </si>
  <si>
    <t>PECHOS</t>
  </si>
  <si>
    <t>Jamon media grasa</t>
  </si>
  <si>
    <t>CARNES SELECTAS EL CIEN</t>
  </si>
  <si>
    <t>B-82395---B-82236</t>
  </si>
  <si>
    <t xml:space="preserve">AGROPECUARIA EL TOPETE   </t>
  </si>
  <si>
    <t>CANALES 213</t>
  </si>
  <si>
    <t>PED. 110855887</t>
  </si>
  <si>
    <t>PEED. 110916706</t>
  </si>
  <si>
    <t>CICSE24-10</t>
  </si>
  <si>
    <t>Transfer S 26-Feb-24</t>
  </si>
  <si>
    <t>Transfer S 4-Mar-24</t>
  </si>
  <si>
    <t>T-218</t>
  </si>
  <si>
    <t>Transfer S 8-Mar-24</t>
  </si>
  <si>
    <t>Transfer S 12-Mar-24</t>
  </si>
  <si>
    <t>Transfer B 4-Mar-24</t>
  </si>
  <si>
    <t>Transfer S 1-Mar-24----Transfer B 5-Mar-24</t>
  </si>
  <si>
    <t>Transfer B 5-Mar-24</t>
  </si>
  <si>
    <t>Transfer B 8-Mar-24</t>
  </si>
  <si>
    <t>25229--</t>
  </si>
  <si>
    <t>Transfer B 11-Mar-24</t>
  </si>
  <si>
    <t>CANALES  100</t>
  </si>
  <si>
    <t>CABEZA C/PAPADA</t>
  </si>
  <si>
    <t>25189--13845</t>
  </si>
  <si>
    <t>25189--9814</t>
  </si>
  <si>
    <t>PED. 111114578</t>
  </si>
  <si>
    <t>AGROPECUARIA EL TOPETE  249</t>
  </si>
  <si>
    <t>CANALES  199</t>
  </si>
  <si>
    <t>CANALES 115</t>
  </si>
  <si>
    <t>Transfer S 14-Mar-24</t>
  </si>
  <si>
    <t>T-221</t>
  </si>
  <si>
    <t>RES</t>
  </si>
  <si>
    <t>B-83045---B-83208</t>
  </si>
  <si>
    <t>Transfer B 15-Mar-24----Transfer B 19-Mar-24</t>
  </si>
  <si>
    <t>155929---NC-40781</t>
  </si>
  <si>
    <t>Transfer B 14-Mar-24</t>
  </si>
  <si>
    <t>Transfer B 15-Mar-24</t>
  </si>
  <si>
    <t>45908--</t>
  </si>
  <si>
    <t>ESPALDILLA S/H  VAC</t>
  </si>
  <si>
    <t xml:space="preserve">PECHO </t>
  </si>
  <si>
    <t>PALETA C/H DE CERDO</t>
  </si>
  <si>
    <t>PED. 111266346</t>
  </si>
  <si>
    <t>CICSSE24-11</t>
  </si>
  <si>
    <t>TOCINO</t>
  </si>
  <si>
    <t>Penecillo</t>
  </si>
  <si>
    <t>Transfer B 20-Mar-24</t>
  </si>
  <si>
    <t>D-7275</t>
  </si>
  <si>
    <t>CP-74</t>
  </si>
  <si>
    <t>Transfer B 19-Mar-24</t>
  </si>
  <si>
    <t>PED. 111554075</t>
  </si>
  <si>
    <t>CICSE24-12</t>
  </si>
  <si>
    <t>FAV-224</t>
  </si>
  <si>
    <t>PED. 11563403</t>
  </si>
  <si>
    <t>AGROPECUARIA LA GABY    250</t>
  </si>
  <si>
    <t xml:space="preserve">ALIMENTOS SBF DE MEXICO S DE RL DE CV </t>
  </si>
  <si>
    <t>PEDIDO 20306884</t>
  </si>
  <si>
    <t>F-A87736</t>
  </si>
  <si>
    <t>PED. 111419389</t>
  </si>
  <si>
    <t>Transfer S 19-Mar-24</t>
  </si>
  <si>
    <t>T-223</t>
  </si>
  <si>
    <t>25268--9839</t>
  </si>
  <si>
    <t>25268--13890</t>
  </si>
  <si>
    <t>Transferencia s</t>
  </si>
  <si>
    <t>Transfer B 25-Mar-24</t>
  </si>
  <si>
    <t>Transfer B 26-Mar-24</t>
  </si>
  <si>
    <t>15-Mar-24---19-Mar-24</t>
  </si>
  <si>
    <t>D-7321</t>
  </si>
  <si>
    <t>Transfer S 21-Mar-24</t>
  </si>
  <si>
    <t>Transfer B 22-Mar-24</t>
  </si>
  <si>
    <t>Transfer B 21-Mar-24</t>
  </si>
  <si>
    <t>ENTRADAS DEL MES DE        A B R I L                2 0 2 4</t>
  </si>
  <si>
    <t>TOTAL DE ENTRADAS   Obrador    DEL MES      A B R I L      2024</t>
  </si>
  <si>
    <t>TOTAL DE ENTRADAS   Obrador    DEL MES       M A R Z O       2024</t>
  </si>
  <si>
    <t>TOTAL DE ENTRADAS   Obrador    DEL MES     FEBRERO       2024</t>
  </si>
  <si>
    <t>ENTRADAS DEL MES DE    A B R I L      2024</t>
  </si>
  <si>
    <t>ENTRADAS DEL MES DE   M  A R Z O         2024</t>
  </si>
  <si>
    <t>PEDIMENTO</t>
  </si>
  <si>
    <t>PED. 111806978</t>
  </si>
  <si>
    <t xml:space="preserve">ALIMENTOS CERTIFICADOS DE PUEBLA    ------------ I N N O V A </t>
  </si>
  <si>
    <t xml:space="preserve">ALIMENTOS CERTIFICADOS DE PUEBLA         I N N O V A </t>
  </si>
  <si>
    <t>TOCINO NACIONAL</t>
  </si>
  <si>
    <t>CIC24-13</t>
  </si>
  <si>
    <t>DISTRIBUIDORA PEPE FILETE DE PUEBLA</t>
  </si>
  <si>
    <t>PED. 112004207</t>
  </si>
  <si>
    <t>PULPA DE RES</t>
  </si>
  <si>
    <t>PERICOS</t>
  </si>
  <si>
    <t>TUETANO</t>
  </si>
  <si>
    <t>AGROPECUARIA LA GABY      250</t>
  </si>
  <si>
    <t>PORCICOLA SAN BERNARDO</t>
  </si>
  <si>
    <t>ESP. S/H</t>
  </si>
  <si>
    <t>PIERNA S/H CONGELADA</t>
  </si>
  <si>
    <t>PED. 112138127</t>
  </si>
  <si>
    <t>CICSE24-14</t>
  </si>
  <si>
    <t>PED. 11267082</t>
  </si>
  <si>
    <t>NLSE24-C-6</t>
  </si>
  <si>
    <t>Mixto</t>
  </si>
  <si>
    <t xml:space="preserve">CUERO PAPEL </t>
  </si>
  <si>
    <t>PIERNA CON CUERO</t>
  </si>
  <si>
    <t>ESPALDILLA DE CARNERO X CAJA</t>
  </si>
  <si>
    <t>FAV-239</t>
  </si>
  <si>
    <t>Transfer S 1-Abr-24</t>
  </si>
  <si>
    <t>DISTRIBUIDORA PEPE FILETE  DE PUEBLA</t>
  </si>
  <si>
    <t>Transfer S 4-Abr-24</t>
  </si>
  <si>
    <t>25311--9860</t>
  </si>
  <si>
    <t xml:space="preserve">DISTRIBUIDORA PEPE FILETE  DEL CENTRO </t>
  </si>
  <si>
    <t>Transferenica S</t>
  </si>
  <si>
    <t xml:space="preserve">PENDIENTE DE PAGO </t>
  </si>
  <si>
    <t>A-87736----B-83881</t>
  </si>
  <si>
    <t>Transfer S 10-Abr-24</t>
  </si>
  <si>
    <t>Transfer B 1-Abr-24</t>
  </si>
  <si>
    <t>2189---89D6</t>
  </si>
  <si>
    <t>Transferneica B----27-Mar-24-----------2-Abr-24</t>
  </si>
  <si>
    <t>Transfer B 4-Abr-24</t>
  </si>
  <si>
    <t>Transfer B 8-Abr-24</t>
  </si>
  <si>
    <t>2216--382D</t>
  </si>
  <si>
    <t>B01E---2228</t>
  </si>
  <si>
    <t>25327--9867</t>
  </si>
  <si>
    <t>25327--9868</t>
  </si>
  <si>
    <t xml:space="preserve">N L P </t>
  </si>
  <si>
    <t>?</t>
  </si>
  <si>
    <t>46216--</t>
  </si>
  <si>
    <t>DISTRIBUIDORA PEPE FILETE DEL CENTRO</t>
  </si>
  <si>
    <t>D-7407</t>
  </si>
  <si>
    <t>VICERAS SELECTAS DEL BAJIO</t>
  </si>
  <si>
    <t>TRIPAS</t>
  </si>
  <si>
    <t>V05-5333</t>
  </si>
  <si>
    <t>IBP</t>
  </si>
  <si>
    <t>PED. 112359471</t>
  </si>
  <si>
    <t xml:space="preserve">DISTRIBUIDORA DE PORCINOS SA DE CV </t>
  </si>
  <si>
    <t>Espaldilla C/H</t>
  </si>
  <si>
    <t>A-106871</t>
  </si>
  <si>
    <t>HUESO AMERICANO</t>
  </si>
  <si>
    <t>CANALES  251</t>
  </si>
  <si>
    <t>SEABOARD FOOS</t>
  </si>
  <si>
    <t>Seaboad</t>
  </si>
  <si>
    <t>PED. 112501599</t>
  </si>
  <si>
    <t>CICSE24-15</t>
  </si>
  <si>
    <t>ALIMENTOS CERTIFICADOS DE PUEBLA                           I N N O V A</t>
  </si>
  <si>
    <t>T-224</t>
  </si>
  <si>
    <t>Transfer S 8-Abr-24</t>
  </si>
  <si>
    <t>2273---</t>
  </si>
  <si>
    <t>Trasnfer B 15-Abr-24</t>
  </si>
  <si>
    <t>2 PAGOS</t>
  </si>
  <si>
    <t>15-Mar--24---15-ABR-24</t>
  </si>
  <si>
    <t>Transfer B 12-Abr-24---Trasnfer B 16-Abr-24</t>
  </si>
  <si>
    <t>B-84592-A-88137</t>
  </si>
  <si>
    <t>Transfer B 16-Abr-24</t>
  </si>
  <si>
    <t>25366--9898</t>
  </si>
  <si>
    <t>25366--5880</t>
  </si>
  <si>
    <t>T-226</t>
  </si>
  <si>
    <t>Transfer B 11-Abr-24</t>
  </si>
  <si>
    <t>Transfer B 12-Abr-24</t>
  </si>
  <si>
    <t>CANALES   250</t>
  </si>
  <si>
    <t xml:space="preserve">AGROPECUARIA LA CHEMITA      </t>
  </si>
  <si>
    <t>PEINECILLO C/4</t>
  </si>
  <si>
    <t>12-ABR-24----16-ABR-24</t>
  </si>
  <si>
    <t>SAM FARMS LLC</t>
  </si>
  <si>
    <t>PED. 1127768996</t>
  </si>
  <si>
    <t>PED. 112866369</t>
  </si>
  <si>
    <t>CICSSE24-16</t>
  </si>
  <si>
    <t>CANALES 100</t>
  </si>
  <si>
    <t xml:space="preserve">Transferencia S </t>
  </si>
  <si>
    <t>Transfer B 15-Abr-24</t>
  </si>
  <si>
    <t>Transfer B 22-Abr-24</t>
  </si>
  <si>
    <t>Transfer B 23-Abr-24</t>
  </si>
  <si>
    <t>Transferencai B</t>
  </si>
  <si>
    <t xml:space="preserve">AGROPECUARIA LA GABY       </t>
  </si>
  <si>
    <t>CANALES 211</t>
  </si>
  <si>
    <t>PED. 113097807</t>
  </si>
  <si>
    <t>25401--8053</t>
  </si>
  <si>
    <t>25401--5904</t>
  </si>
  <si>
    <t>Trnsfer B 26-Abr-24</t>
  </si>
  <si>
    <t>2F58--2327</t>
  </si>
  <si>
    <t>Transfer B 26-Abr-24</t>
  </si>
  <si>
    <t xml:space="preserve">CARNES SELECTAS EL CIEN SA DE CV </t>
  </si>
  <si>
    <t>D-7483</t>
  </si>
  <si>
    <t>2289056---D-7483</t>
  </si>
  <si>
    <t>12613---D-7483</t>
  </si>
  <si>
    <t>12621---------D-7483</t>
  </si>
  <si>
    <t>2292568--------D-7483</t>
  </si>
  <si>
    <t>Transfer B 18-Abr-24</t>
  </si>
  <si>
    <t>2292--</t>
  </si>
  <si>
    <t>Transfer B 26-ABR-24</t>
  </si>
  <si>
    <t xml:space="preserve">ESPALDILLA C/Hueso </t>
  </si>
  <si>
    <t>A-107035</t>
  </si>
  <si>
    <t>B-85715--A88642</t>
  </si>
  <si>
    <t>Transferencia B 26-Abr-24-----Transferencia B 30-Abr-24</t>
  </si>
  <si>
    <t>T-227</t>
  </si>
  <si>
    <t>Transfer S 19-Abr-24</t>
  </si>
  <si>
    <t xml:space="preserve">HUESO  AMERICANO </t>
  </si>
  <si>
    <t>P-338</t>
  </si>
  <si>
    <t>26-Abr--30-Abr-2024</t>
  </si>
  <si>
    <t>PED. 113198119</t>
  </si>
  <si>
    <t>CICSE24-17</t>
  </si>
  <si>
    <t>Transfer S 22-Abr-24</t>
  </si>
  <si>
    <t>Transfer S 30-Abr-24</t>
  </si>
  <si>
    <t>Transfer B 29-Abr-24</t>
  </si>
  <si>
    <t>2344---E20C</t>
  </si>
  <si>
    <t>2302--EBF8</t>
  </si>
  <si>
    <t>2254--771E</t>
  </si>
  <si>
    <t>ENTRADAS DEL MES DE        M A Y O               2 0 2 4</t>
  </si>
  <si>
    <t>ENTRADAS DEL MES DE    MAYO      2024</t>
  </si>
  <si>
    <t xml:space="preserve">AGROPECUARIA EL TOPETE  </t>
  </si>
  <si>
    <t>FR LIVESTOCK AND TRADING</t>
  </si>
  <si>
    <t>I B P</t>
  </si>
  <si>
    <t xml:space="preserve"> PED. 13427929</t>
  </si>
  <si>
    <t>PED. 13481300</t>
  </si>
  <si>
    <t>CICSE24-18</t>
  </si>
  <si>
    <t xml:space="preserve">DISTRIBUIDORA PEPE FILETE DEL CENTRO </t>
  </si>
  <si>
    <t xml:space="preserve">DISTRIBUIDORA PEPE FILETE DE PUEBLA </t>
  </si>
  <si>
    <t>CABEZA CON PAPAPA</t>
  </si>
  <si>
    <t>46476--</t>
  </si>
  <si>
    <t>T-230</t>
  </si>
  <si>
    <t>Transfer S 3-May-24</t>
  </si>
  <si>
    <t>46581--</t>
  </si>
  <si>
    <t>A-2365--</t>
  </si>
  <si>
    <t>Transfer B 3-May-24</t>
  </si>
  <si>
    <t>25455--14073</t>
  </si>
  <si>
    <t>25455--8082</t>
  </si>
  <si>
    <t>46567--25546</t>
  </si>
  <si>
    <t>A-2371</t>
  </si>
  <si>
    <t>Transfer B 6-May-24</t>
  </si>
  <si>
    <t>Transfer B 7-May-24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</si>
</sst>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  <numFmt numFmtId="168" formatCode="#,##0.000"/>
  </numFmts>
  <fonts count="10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24"/>
      <color rgb="FF800000"/>
      <name val="Calibri"/>
      <family val="2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3"/>
      <color rgb="FF0000FF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18"/>
      <color rgb="FF0000FF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5" tint="-0.249977111117893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i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3"/>
      <color theme="1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16"/>
      <color rgb="FF000000"/>
      <name val="Times New Roman"/>
      <family val="1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24"/>
      <color rgb="FF0000FF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2"/>
      <name val="Calibri"/>
      <family val="1"/>
      <scheme val="minor"/>
    </font>
    <font>
      <b/>
      <sz val="11"/>
      <color rgb="FFFF0000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14"/>
      <color rgb="FF990000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6"/>
      <color rgb="FF990000"/>
      <name val="Calibri"/>
      <family val="2"/>
      <scheme val="minor"/>
    </font>
    <font>
      <sz val="12"/>
      <color rgb="FF99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6" tint="-0.249977111117893"/>
      <name val="Calibri"/>
      <family val="1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9" tint="-0.249977111117893"/>
      <name val="Calibri"/>
      <family val="1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color rgb="FF990033"/>
      <name val="Calibri"/>
      <family val="1"/>
      <scheme val="minor"/>
    </font>
    <font>
      <b/>
      <i/>
      <sz val="14"/>
      <color theme="5" tint="-0.249977111117893"/>
      <name val="Calibri"/>
      <family val="1"/>
      <scheme val="minor"/>
    </font>
    <font>
      <b/>
      <sz val="10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8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33"/>
      <name val="Calibri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8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Dashed">
        <color auto="1"/>
      </right>
      <top style="mediumDashed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auto="1"/>
      </right>
      <top/>
      <bottom/>
      <diagonal/>
    </border>
    <border>
      <left style="thick">
        <color indexed="64"/>
      </left>
      <right/>
      <top style="mediumDashDot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thick">
        <color indexed="64"/>
      </left>
      <right style="mediumDashDot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51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44" fontId="8" fillId="0" borderId="0" xfId="1" applyFont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44" fontId="8" fillId="0" borderId="3" xfId="1" applyFont="1" applyBorder="1"/>
    <xf numFmtId="0" fontId="8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2" fillId="0" borderId="5" xfId="0" applyFont="1" applyBorder="1" applyAlignment="1">
      <alignment horizontal="center"/>
    </xf>
    <xf numFmtId="44" fontId="7" fillId="0" borderId="6" xfId="1" applyFont="1" applyBorder="1"/>
    <xf numFmtId="44" fontId="21" fillId="0" borderId="12" xfId="1" applyFont="1" applyFill="1" applyBorder="1" applyAlignment="1">
      <alignment horizontal="center" vertical="center" wrapText="1"/>
    </xf>
    <xf numFmtId="1" fontId="21" fillId="0" borderId="12" xfId="1" applyNumberFormat="1" applyFont="1" applyFill="1" applyBorder="1" applyAlignment="1">
      <alignment horizontal="center" vertical="center" wrapText="1"/>
    </xf>
    <xf numFmtId="4" fontId="8" fillId="7" borderId="13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wrapText="1"/>
    </xf>
    <xf numFmtId="165" fontId="8" fillId="0" borderId="0" xfId="0" applyNumberFormat="1" applyFont="1" applyFill="1" applyBorder="1" applyAlignment="1">
      <alignment wrapText="1"/>
    </xf>
    <xf numFmtId="4" fontId="22" fillId="0" borderId="14" xfId="0" applyNumberFormat="1" applyFont="1" applyBorder="1"/>
    <xf numFmtId="164" fontId="7" fillId="0" borderId="15" xfId="0" applyNumberFormat="1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/>
    </xf>
    <xf numFmtId="165" fontId="11" fillId="0" borderId="15" xfId="0" applyNumberFormat="1" applyFont="1" applyFill="1" applyBorder="1"/>
    <xf numFmtId="0" fontId="2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left"/>
    </xf>
    <xf numFmtId="44" fontId="21" fillId="0" borderId="15" xfId="1" applyFont="1" applyFill="1" applyBorder="1" applyAlignment="1">
      <alignment horizontal="center" vertical="center" wrapText="1"/>
    </xf>
    <xf numFmtId="1" fontId="21" fillId="0" borderId="15" xfId="1" applyNumberFormat="1" applyFont="1" applyFill="1" applyBorder="1" applyAlignment="1">
      <alignment horizontal="center" vertical="center" wrapText="1"/>
    </xf>
    <xf numFmtId="1" fontId="9" fillId="0" borderId="15" xfId="0" applyNumberFormat="1" applyFont="1" applyFill="1" applyBorder="1" applyAlignment="1">
      <alignment horizontal="center" vertical="center" wrapText="1"/>
    </xf>
    <xf numFmtId="165" fontId="8" fillId="0" borderId="12" xfId="0" applyNumberFormat="1" applyFont="1" applyBorder="1" applyAlignment="1">
      <alignment horizontal="center"/>
    </xf>
    <xf numFmtId="165" fontId="10" fillId="0" borderId="16" xfId="0" applyNumberFormat="1" applyFont="1" applyBorder="1" applyAlignment="1">
      <alignment horizontal="center" wrapText="1"/>
    </xf>
    <xf numFmtId="165" fontId="8" fillId="0" borderId="16" xfId="0" applyNumberFormat="1" applyFont="1" applyBorder="1" applyAlignment="1">
      <alignment horizontal="center" wrapText="1"/>
    </xf>
    <xf numFmtId="44" fontId="2" fillId="0" borderId="15" xfId="1" applyFont="1" applyFill="1" applyBorder="1"/>
    <xf numFmtId="164" fontId="7" fillId="0" borderId="15" xfId="0" applyNumberFormat="1" applyFont="1" applyBorder="1" applyAlignment="1">
      <alignment horizontal="center"/>
    </xf>
    <xf numFmtId="44" fontId="7" fillId="0" borderId="15" xfId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/>
    </xf>
    <xf numFmtId="165" fontId="11" fillId="0" borderId="15" xfId="0" applyNumberFormat="1" applyFont="1" applyBorder="1"/>
    <xf numFmtId="0" fontId="23" fillId="0" borderId="15" xfId="0" applyFont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center" wrapText="1"/>
    </xf>
    <xf numFmtId="165" fontId="8" fillId="0" borderId="0" xfId="0" applyNumberFormat="1" applyFont="1" applyBorder="1" applyAlignment="1">
      <alignment horizontal="center" wrapText="1"/>
    </xf>
    <xf numFmtId="44" fontId="25" fillId="0" borderId="0" xfId="1" applyFont="1" applyFill="1" applyBorder="1" applyAlignment="1">
      <alignment horizontal="center"/>
    </xf>
    <xf numFmtId="0" fontId="20" fillId="0" borderId="15" xfId="0" applyFont="1" applyFill="1" applyBorder="1" applyAlignment="1">
      <alignment horizontal="left" wrapText="1"/>
    </xf>
    <xf numFmtId="166" fontId="12" fillId="0" borderId="15" xfId="0" applyNumberFormat="1" applyFont="1" applyFill="1" applyBorder="1" applyAlignment="1">
      <alignment horizontal="center" vertical="center"/>
    </xf>
    <xf numFmtId="1" fontId="12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/>
    </xf>
    <xf numFmtId="165" fontId="10" fillId="0" borderId="0" xfId="0" applyNumberFormat="1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 wrapText="1"/>
    </xf>
    <xf numFmtId="0" fontId="27" fillId="0" borderId="15" xfId="0" applyFont="1" applyBorder="1" applyAlignment="1">
      <alignment horizontal="center"/>
    </xf>
    <xf numFmtId="44" fontId="28" fillId="0" borderId="0" xfId="1" applyFont="1" applyFill="1" applyBorder="1" applyAlignment="1">
      <alignment horizontal="center"/>
    </xf>
    <xf numFmtId="0" fontId="20" fillId="0" borderId="21" xfId="0" applyFont="1" applyFill="1" applyBorder="1" applyAlignment="1">
      <alignment horizontal="left"/>
    </xf>
    <xf numFmtId="165" fontId="25" fillId="0" borderId="0" xfId="0" applyNumberFormat="1" applyFont="1" applyFill="1" applyBorder="1" applyAlignment="1">
      <alignment horizontal="center" wrapText="1"/>
    </xf>
    <xf numFmtId="164" fontId="12" fillId="0" borderId="15" xfId="0" applyNumberFormat="1" applyFont="1" applyBorder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0" fontId="23" fillId="0" borderId="15" xfId="0" applyFont="1" applyFill="1" applyBorder="1" applyAlignment="1">
      <alignment horizontal="center" vertical="center"/>
    </xf>
    <xf numFmtId="44" fontId="21" fillId="0" borderId="19" xfId="1" applyFont="1" applyFill="1" applyBorder="1" applyAlignment="1">
      <alignment horizontal="center" vertical="center" wrapText="1"/>
    </xf>
    <xf numFmtId="166" fontId="12" fillId="0" borderId="12" xfId="0" applyNumberFormat="1" applyFont="1" applyFill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 wrapText="1"/>
    </xf>
    <xf numFmtId="44" fontId="21" fillId="0" borderId="24" xfId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0" fontId="20" fillId="0" borderId="15" xfId="0" applyFont="1" applyFill="1" applyBorder="1" applyAlignment="1">
      <alignment horizontal="left" vertical="center"/>
    </xf>
    <xf numFmtId="165" fontId="8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center" vertical="center"/>
    </xf>
    <xf numFmtId="44" fontId="30" fillId="0" borderId="15" xfId="1" applyFont="1" applyFill="1" applyBorder="1" applyAlignment="1">
      <alignment horizontal="center" vertical="center" wrapText="1"/>
    </xf>
    <xf numFmtId="44" fontId="12" fillId="0" borderId="15" xfId="1" applyFont="1" applyFill="1" applyBorder="1"/>
    <xf numFmtId="0" fontId="20" fillId="0" borderId="15" xfId="0" applyFont="1" applyFill="1" applyBorder="1" applyAlignment="1">
      <alignment vertical="center"/>
    </xf>
    <xf numFmtId="166" fontId="12" fillId="0" borderId="15" xfId="0" applyNumberFormat="1" applyFont="1" applyBorder="1" applyAlignment="1">
      <alignment horizontal="center" vertical="center"/>
    </xf>
    <xf numFmtId="1" fontId="12" fillId="0" borderId="15" xfId="0" applyNumberFormat="1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/>
    </xf>
    <xf numFmtId="0" fontId="20" fillId="0" borderId="15" xfId="0" applyFont="1" applyFill="1" applyBorder="1" applyAlignment="1">
      <alignment wrapText="1"/>
    </xf>
    <xf numFmtId="0" fontId="20" fillId="0" borderId="15" xfId="0" applyFont="1" applyFill="1" applyBorder="1"/>
    <xf numFmtId="0" fontId="20" fillId="0" borderId="21" xfId="0" applyFont="1" applyFill="1" applyBorder="1" applyAlignment="1">
      <alignment horizontal="left" wrapText="1"/>
    </xf>
    <xf numFmtId="44" fontId="7" fillId="0" borderId="15" xfId="1" applyFont="1" applyFill="1" applyBorder="1"/>
    <xf numFmtId="0" fontId="9" fillId="0" borderId="0" xfId="0" applyFont="1" applyAlignment="1">
      <alignment horizontal="left" wrapText="1"/>
    </xf>
    <xf numFmtId="0" fontId="20" fillId="0" borderId="21" xfId="0" applyFont="1" applyBorder="1" applyAlignment="1">
      <alignment horizontal="left" wrapText="1"/>
    </xf>
    <xf numFmtId="0" fontId="26" fillId="0" borderId="15" xfId="0" applyFont="1" applyBorder="1" applyAlignment="1">
      <alignment horizontal="center" vertical="center" wrapText="1"/>
    </xf>
    <xf numFmtId="164" fontId="7" fillId="0" borderId="15" xfId="0" applyNumberFormat="1" applyFont="1" applyBorder="1" applyAlignment="1">
      <alignment horizontal="center" vertical="center" wrapText="1"/>
    </xf>
    <xf numFmtId="44" fontId="8" fillId="0" borderId="15" xfId="1" applyFont="1" applyFill="1" applyBorder="1"/>
    <xf numFmtId="0" fontId="20" fillId="0" borderId="15" xfId="0" applyFont="1" applyBorder="1" applyAlignment="1">
      <alignment wrapText="1"/>
    </xf>
    <xf numFmtId="0" fontId="20" fillId="0" borderId="15" xfId="0" applyFont="1" applyBorder="1" applyAlignment="1">
      <alignment horizontal="left"/>
    </xf>
    <xf numFmtId="44" fontId="25" fillId="0" borderId="15" xfId="1" applyFont="1" applyBorder="1"/>
    <xf numFmtId="0" fontId="20" fillId="0" borderId="15" xfId="0" applyFont="1" applyBorder="1"/>
    <xf numFmtId="0" fontId="20" fillId="0" borderId="15" xfId="0" applyFont="1" applyBorder="1" applyAlignment="1">
      <alignment horizontal="left" wrapText="1"/>
    </xf>
    <xf numFmtId="44" fontId="25" fillId="0" borderId="15" xfId="1" applyFont="1" applyFill="1" applyBorder="1"/>
    <xf numFmtId="0" fontId="31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 wrapText="1"/>
    </xf>
    <xf numFmtId="44" fontId="12" fillId="0" borderId="15" xfId="1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25" fillId="0" borderId="16" xfId="1" applyFont="1" applyFill="1" applyBorder="1"/>
    <xf numFmtId="44" fontId="7" fillId="0" borderId="0" xfId="1" applyFont="1"/>
    <xf numFmtId="0" fontId="20" fillId="12" borderId="18" xfId="0" applyFont="1" applyFill="1" applyBorder="1"/>
    <xf numFmtId="0" fontId="20" fillId="12" borderId="18" xfId="0" applyFont="1" applyFill="1" applyBorder="1" applyAlignment="1">
      <alignment horizontal="left"/>
    </xf>
    <xf numFmtId="0" fontId="12" fillId="12" borderId="18" xfId="0" applyFont="1" applyFill="1" applyBorder="1" applyAlignment="1">
      <alignment horizontal="center" vertical="center" wrapText="1"/>
    </xf>
    <xf numFmtId="1" fontId="21" fillId="13" borderId="18" xfId="1" applyNumberFormat="1" applyFont="1" applyFill="1" applyBorder="1" applyAlignment="1">
      <alignment horizontal="center" vertical="center" wrapText="1"/>
    </xf>
    <xf numFmtId="166" fontId="12" fillId="12" borderId="18" xfId="0" applyNumberFormat="1" applyFont="1" applyFill="1" applyBorder="1" applyAlignment="1">
      <alignment horizontal="center" vertical="center"/>
    </xf>
    <xf numFmtId="1" fontId="12" fillId="12" borderId="18" xfId="0" applyNumberFormat="1" applyFont="1" applyFill="1" applyBorder="1" applyAlignment="1">
      <alignment horizontal="center" vertical="center" wrapText="1"/>
    </xf>
    <xf numFmtId="165" fontId="8" fillId="12" borderId="18" xfId="0" applyNumberFormat="1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 wrapText="1"/>
    </xf>
    <xf numFmtId="165" fontId="8" fillId="12" borderId="0" xfId="0" applyNumberFormat="1" applyFont="1" applyFill="1" applyAlignment="1">
      <alignment horizontal="center" wrapText="1"/>
    </xf>
    <xf numFmtId="0" fontId="26" fillId="12" borderId="18" xfId="0" applyFont="1" applyFill="1" applyBorder="1" applyAlignment="1">
      <alignment horizontal="center" vertical="center"/>
    </xf>
    <xf numFmtId="44" fontId="7" fillId="12" borderId="18" xfId="1" applyFont="1" applyFill="1" applyBorder="1" applyAlignment="1">
      <alignment horizontal="center" vertical="center" wrapText="1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35" fillId="0" borderId="15" xfId="0" applyFont="1" applyFill="1" applyBorder="1" applyAlignment="1">
      <alignment vertical="center"/>
    </xf>
    <xf numFmtId="166" fontId="9" fillId="0" borderId="15" xfId="0" applyNumberFormat="1" applyFont="1" applyFill="1" applyBorder="1" applyAlignment="1">
      <alignment vertical="center" wrapText="1"/>
    </xf>
    <xf numFmtId="165" fontId="8" fillId="0" borderId="15" xfId="0" applyNumberFormat="1" applyFont="1" applyFill="1" applyBorder="1" applyAlignment="1">
      <alignment horizontal="center"/>
    </xf>
    <xf numFmtId="165" fontId="36" fillId="0" borderId="15" xfId="0" applyNumberFormat="1" applyFont="1" applyFill="1" applyBorder="1" applyAlignment="1">
      <alignment vertical="center"/>
    </xf>
    <xf numFmtId="165" fontId="37" fillId="0" borderId="15" xfId="0" applyNumberFormat="1" applyFont="1" applyFill="1" applyBorder="1" applyAlignment="1">
      <alignment vertical="center"/>
    </xf>
    <xf numFmtId="4" fontId="22" fillId="0" borderId="26" xfId="0" applyNumberFormat="1" applyFont="1" applyBorder="1"/>
    <xf numFmtId="0" fontId="12" fillId="0" borderId="15" xfId="0" applyFont="1" applyFill="1" applyBorder="1" applyAlignment="1">
      <alignment vertical="center"/>
    </xf>
    <xf numFmtId="164" fontId="7" fillId="0" borderId="15" xfId="0" applyNumberFormat="1" applyFont="1" applyFill="1" applyBorder="1" applyAlignment="1">
      <alignment vertical="center" wrapText="1"/>
    </xf>
    <xf numFmtId="164" fontId="7" fillId="0" borderId="15" xfId="0" applyNumberFormat="1" applyFont="1" applyFill="1" applyBorder="1" applyAlignment="1">
      <alignment horizontal="center"/>
    </xf>
    <xf numFmtId="0" fontId="9" fillId="0" borderId="15" xfId="0" applyFont="1" applyFill="1" applyBorder="1" applyAlignment="1">
      <alignment vertical="center"/>
    </xf>
    <xf numFmtId="44" fontId="7" fillId="0" borderId="15" xfId="1" applyFont="1" applyFill="1" applyBorder="1" applyAlignment="1">
      <alignment vertical="center"/>
    </xf>
    <xf numFmtId="0" fontId="0" fillId="0" borderId="15" xfId="0" applyFill="1" applyBorder="1"/>
    <xf numFmtId="0" fontId="0" fillId="0" borderId="0" xfId="0" applyFill="1"/>
    <xf numFmtId="0" fontId="12" fillId="0" borderId="15" xfId="0" applyFont="1" applyFill="1" applyBorder="1" applyAlignment="1">
      <alignment horizontal="center" vertical="center"/>
    </xf>
    <xf numFmtId="44" fontId="14" fillId="0" borderId="15" xfId="1" applyFont="1" applyFill="1" applyBorder="1" applyAlignment="1">
      <alignment horizontal="center" vertical="center"/>
    </xf>
    <xf numFmtId="44" fontId="7" fillId="0" borderId="15" xfId="1" applyFont="1" applyFill="1" applyBorder="1" applyAlignment="1">
      <alignment horizontal="center" vertical="center"/>
    </xf>
    <xf numFmtId="165" fontId="11" fillId="0" borderId="15" xfId="0" applyNumberFormat="1" applyFont="1" applyBorder="1" applyAlignment="1"/>
    <xf numFmtId="0" fontId="0" fillId="0" borderId="15" xfId="0" applyBorder="1"/>
    <xf numFmtId="0" fontId="26" fillId="0" borderId="15" xfId="0" applyFont="1" applyFill="1" applyBorder="1" applyAlignment="1">
      <alignment vertical="center"/>
    </xf>
    <xf numFmtId="4" fontId="8" fillId="7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/>
    <xf numFmtId="165" fontId="10" fillId="0" borderId="15" xfId="0" applyNumberFormat="1" applyFont="1" applyFill="1" applyBorder="1" applyAlignment="1">
      <alignment horizontal="center" wrapText="1"/>
    </xf>
    <xf numFmtId="165" fontId="8" fillId="0" borderId="15" xfId="0" applyNumberFormat="1" applyFont="1" applyFill="1" applyBorder="1" applyAlignment="1">
      <alignment horizontal="center" wrapText="1"/>
    </xf>
    <xf numFmtId="165" fontId="11" fillId="0" borderId="15" xfId="0" applyNumberFormat="1" applyFont="1" applyFill="1" applyBorder="1" applyAlignment="1"/>
    <xf numFmtId="0" fontId="2" fillId="0" borderId="15" xfId="0" applyFont="1" applyFill="1" applyBorder="1" applyAlignment="1">
      <alignment horizontal="center"/>
    </xf>
    <xf numFmtId="44" fontId="7" fillId="0" borderId="15" xfId="1" applyFont="1" applyFill="1" applyBorder="1" applyAlignment="1"/>
    <xf numFmtId="0" fontId="9" fillId="0" borderId="15" xfId="0" applyFont="1" applyBorder="1" applyAlignment="1">
      <alignment vertical="center"/>
    </xf>
    <xf numFmtId="44" fontId="12" fillId="0" borderId="15" xfId="1" applyFont="1" applyBorder="1" applyAlignment="1">
      <alignment vertical="center"/>
    </xf>
    <xf numFmtId="165" fontId="36" fillId="0" borderId="15" xfId="0" applyNumberFormat="1" applyFont="1" applyFill="1" applyBorder="1" applyAlignment="1">
      <alignment horizontal="center"/>
    </xf>
    <xf numFmtId="4" fontId="22" fillId="0" borderId="0" xfId="0" applyNumberFormat="1" applyFont="1" applyFill="1" applyBorder="1"/>
    <xf numFmtId="0" fontId="29" fillId="0" borderId="15" xfId="0" applyFont="1" applyFill="1" applyBorder="1" applyAlignment="1"/>
    <xf numFmtId="1" fontId="20" fillId="0" borderId="15" xfId="0" applyNumberFormat="1" applyFont="1" applyFill="1" applyBorder="1" applyAlignment="1">
      <alignment horizontal="center"/>
    </xf>
    <xf numFmtId="165" fontId="36" fillId="0" borderId="15" xfId="0" applyNumberFormat="1" applyFont="1" applyFill="1" applyBorder="1" applyAlignment="1">
      <alignment horizontal="center" vertical="center"/>
    </xf>
    <xf numFmtId="4" fontId="22" fillId="0" borderId="30" xfId="0" applyNumberFormat="1" applyFont="1" applyFill="1" applyBorder="1"/>
    <xf numFmtId="0" fontId="2" fillId="0" borderId="15" xfId="0" applyFont="1" applyBorder="1" applyAlignment="1">
      <alignment horizontal="center"/>
    </xf>
    <xf numFmtId="44" fontId="7" fillId="0" borderId="15" xfId="1" applyFont="1" applyBorder="1" applyAlignment="1"/>
    <xf numFmtId="166" fontId="9" fillId="0" borderId="15" xfId="0" applyNumberFormat="1" applyFont="1" applyFill="1" applyBorder="1" applyAlignment="1">
      <alignment vertical="center"/>
    </xf>
    <xf numFmtId="44" fontId="7" fillId="0" borderId="12" xfId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44" fontId="7" fillId="0" borderId="15" xfId="1" applyFont="1" applyBorder="1" applyAlignment="1">
      <alignment vertical="center"/>
    </xf>
    <xf numFmtId="165" fontId="7" fillId="0" borderId="15" xfId="0" applyNumberFormat="1" applyFont="1" applyFill="1" applyBorder="1" applyAlignment="1">
      <alignment horizontal="center"/>
    </xf>
    <xf numFmtId="44" fontId="7" fillId="0" borderId="15" xfId="1" applyFont="1" applyBorder="1"/>
    <xf numFmtId="165" fontId="37" fillId="0" borderId="15" xfId="0" applyNumberFormat="1" applyFont="1" applyFill="1" applyBorder="1" applyAlignment="1">
      <alignment horizontal="center" vertical="center"/>
    </xf>
    <xf numFmtId="166" fontId="9" fillId="0" borderId="15" xfId="0" applyNumberFormat="1" applyFont="1" applyFill="1" applyBorder="1" applyAlignment="1">
      <alignment horizontal="center"/>
    </xf>
    <xf numFmtId="1" fontId="12" fillId="0" borderId="15" xfId="0" applyNumberFormat="1" applyFont="1" applyFill="1" applyBorder="1" applyAlignment="1">
      <alignment horizontal="center" vertical="center"/>
    </xf>
    <xf numFmtId="165" fontId="38" fillId="0" borderId="15" xfId="0" applyNumberFormat="1" applyFont="1" applyFill="1" applyBorder="1" applyAlignment="1">
      <alignment horizontal="center"/>
    </xf>
    <xf numFmtId="164" fontId="7" fillId="0" borderId="15" xfId="0" applyNumberFormat="1" applyFont="1" applyFill="1" applyBorder="1" applyAlignment="1">
      <alignment vertical="center"/>
    </xf>
    <xf numFmtId="0" fontId="20" fillId="0" borderId="15" xfId="0" applyFont="1" applyFill="1" applyBorder="1" applyAlignment="1">
      <alignment vertical="center" wrapText="1"/>
    </xf>
    <xf numFmtId="1" fontId="29" fillId="0" borderId="15" xfId="0" applyNumberFormat="1" applyFont="1" applyFill="1" applyBorder="1" applyAlignment="1">
      <alignment horizontal="center"/>
    </xf>
    <xf numFmtId="165" fontId="38" fillId="0" borderId="15" xfId="0" applyNumberFormat="1" applyFont="1" applyFill="1" applyBorder="1" applyAlignment="1">
      <alignment vertical="center"/>
    </xf>
    <xf numFmtId="44" fontId="7" fillId="0" borderId="15" xfId="1" applyFont="1" applyFill="1" applyBorder="1" applyAlignment="1">
      <alignment vertical="center" wrapText="1"/>
    </xf>
    <xf numFmtId="165" fontId="39" fillId="0" borderId="15" xfId="0" applyNumberFormat="1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wrapText="1"/>
    </xf>
    <xf numFmtId="166" fontId="2" fillId="0" borderId="15" xfId="0" applyNumberFormat="1" applyFont="1" applyFill="1" applyBorder="1" applyAlignment="1">
      <alignment horizontal="center"/>
    </xf>
    <xf numFmtId="44" fontId="40" fillId="0" borderId="15" xfId="1" applyFont="1" applyFill="1" applyBorder="1" applyAlignment="1">
      <alignment horizontal="center" vertical="center" wrapText="1"/>
    </xf>
    <xf numFmtId="0" fontId="12" fillId="0" borderId="15" xfId="0" applyFont="1" applyFill="1" applyBorder="1"/>
    <xf numFmtId="165" fontId="38" fillId="0" borderId="15" xfId="0" applyNumberFormat="1" applyFont="1" applyFill="1" applyBorder="1" applyAlignment="1">
      <alignment horizontal="center" vertical="center"/>
    </xf>
    <xf numFmtId="165" fontId="38" fillId="0" borderId="15" xfId="0" applyNumberFormat="1" applyFont="1" applyFill="1" applyBorder="1" applyAlignment="1">
      <alignment vertical="center" wrapText="1"/>
    </xf>
    <xf numFmtId="165" fontId="37" fillId="0" borderId="15" xfId="0" applyNumberFormat="1" applyFont="1" applyFill="1" applyBorder="1" applyAlignment="1">
      <alignment vertical="center" wrapText="1"/>
    </xf>
    <xf numFmtId="0" fontId="24" fillId="0" borderId="15" xfId="0" applyFont="1" applyFill="1" applyBorder="1" applyAlignment="1">
      <alignment vertical="center" wrapText="1"/>
    </xf>
    <xf numFmtId="164" fontId="24" fillId="0" borderId="15" xfId="0" applyNumberFormat="1" applyFont="1" applyFill="1" applyBorder="1" applyAlignment="1">
      <alignment vertical="center" wrapText="1"/>
    </xf>
    <xf numFmtId="166" fontId="2" fillId="0" borderId="15" xfId="0" applyNumberFormat="1" applyFont="1" applyFill="1" applyBorder="1" applyAlignment="1">
      <alignment vertical="center"/>
    </xf>
    <xf numFmtId="1" fontId="2" fillId="0" borderId="15" xfId="0" applyNumberFormat="1" applyFont="1" applyFill="1" applyBorder="1" applyAlignment="1">
      <alignment horizontal="center" vertical="center"/>
    </xf>
    <xf numFmtId="165" fontId="10" fillId="0" borderId="15" xfId="0" applyNumberFormat="1" applyFont="1" applyFill="1" applyBorder="1" applyAlignment="1"/>
    <xf numFmtId="166" fontId="2" fillId="0" borderId="15" xfId="0" applyNumberFormat="1" applyFont="1" applyFill="1" applyBorder="1" applyAlignment="1">
      <alignment horizontal="center" vertical="center"/>
    </xf>
    <xf numFmtId="165" fontId="15" fillId="0" borderId="15" xfId="0" applyNumberFormat="1" applyFont="1" applyFill="1" applyBorder="1" applyAlignment="1">
      <alignment vertical="center"/>
    </xf>
    <xf numFmtId="165" fontId="8" fillId="0" borderId="15" xfId="0" applyNumberFormat="1" applyFont="1" applyFill="1" applyBorder="1" applyAlignment="1">
      <alignment vertical="center" wrapText="1"/>
    </xf>
    <xf numFmtId="44" fontId="8" fillId="0" borderId="15" xfId="1" applyFont="1" applyFill="1" applyBorder="1" applyAlignment="1">
      <alignment vertical="center" wrapText="1"/>
    </xf>
    <xf numFmtId="44" fontId="40" fillId="0" borderId="15" xfId="1" applyFont="1" applyFill="1" applyBorder="1" applyAlignment="1">
      <alignment vertical="center" wrapText="1"/>
    </xf>
    <xf numFmtId="44" fontId="8" fillId="0" borderId="12" xfId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165" fontId="11" fillId="0" borderId="12" xfId="0" applyNumberFormat="1" applyFont="1" applyBorder="1"/>
    <xf numFmtId="44" fontId="21" fillId="0" borderId="32" xfId="1" applyFont="1" applyFill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8" fillId="0" borderId="15" xfId="1" applyFont="1" applyBorder="1"/>
    <xf numFmtId="0" fontId="8" fillId="0" borderId="15" xfId="0" applyFont="1" applyBorder="1" applyAlignment="1">
      <alignment horizontal="center"/>
    </xf>
    <xf numFmtId="44" fontId="41" fillId="0" borderId="15" xfId="1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8" fillId="0" borderId="15" xfId="0" applyFont="1" applyBorder="1"/>
    <xf numFmtId="0" fontId="12" fillId="0" borderId="15" xfId="0" applyFont="1" applyBorder="1" applyAlignment="1">
      <alignment horizontal="center"/>
    </xf>
    <xf numFmtId="2" fontId="43" fillId="0" borderId="15" xfId="0" applyNumberFormat="1" applyFont="1" applyBorder="1" applyAlignment="1">
      <alignment horizontal="center"/>
    </xf>
    <xf numFmtId="167" fontId="8" fillId="0" borderId="15" xfId="0" applyNumberFormat="1" applyFont="1" applyBorder="1" applyAlignment="1">
      <alignment horizontal="center"/>
    </xf>
    <xf numFmtId="44" fontId="8" fillId="0" borderId="15" xfId="1" applyFont="1" applyFill="1" applyBorder="1" applyAlignment="1">
      <alignment horizontal="center"/>
    </xf>
    <xf numFmtId="44" fontId="40" fillId="0" borderId="15" xfId="1" applyFont="1" applyFill="1" applyBorder="1" applyAlignment="1">
      <alignment horizontal="center"/>
    </xf>
    <xf numFmtId="0" fontId="40" fillId="0" borderId="0" xfId="0" applyFont="1"/>
    <xf numFmtId="0" fontId="12" fillId="0" borderId="33" xfId="0" applyFont="1" applyBorder="1" applyAlignment="1">
      <alignment horizontal="left"/>
    </xf>
    <xf numFmtId="0" fontId="12" fillId="0" borderId="0" xfId="0" applyFont="1" applyAlignment="1">
      <alignment horizontal="left"/>
    </xf>
    <xf numFmtId="1" fontId="21" fillId="0" borderId="0" xfId="1" applyNumberFormat="1" applyFont="1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4" fontId="37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vertical="center"/>
    </xf>
    <xf numFmtId="44" fontId="8" fillId="0" borderId="15" xfId="1" applyFont="1" applyBorder="1" applyAlignment="1">
      <alignment horizontal="center"/>
    </xf>
    <xf numFmtId="2" fontId="43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44" fontId="8" fillId="0" borderId="0" xfId="1" applyFont="1" applyAlignment="1">
      <alignment horizontal="center"/>
    </xf>
    <xf numFmtId="44" fontId="41" fillId="0" borderId="38" xfId="1" applyFont="1" applyBorder="1" applyAlignment="1">
      <alignment horizontal="center"/>
    </xf>
    <xf numFmtId="0" fontId="42" fillId="0" borderId="0" xfId="0" applyFont="1" applyAlignment="1">
      <alignment horizontal="center"/>
    </xf>
    <xf numFmtId="4" fontId="8" fillId="0" borderId="0" xfId="0" applyNumberFormat="1" applyFont="1" applyAlignment="1">
      <alignment horizontal="right"/>
    </xf>
    <xf numFmtId="165" fontId="8" fillId="0" borderId="39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41" fillId="0" borderId="28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12" fillId="0" borderId="0" xfId="1" applyNumberFormat="1" applyFont="1" applyAlignment="1">
      <alignment horizontal="center"/>
    </xf>
    <xf numFmtId="2" fontId="11" fillId="0" borderId="41" xfId="0" applyNumberFormat="1" applyFont="1" applyBorder="1"/>
    <xf numFmtId="4" fontId="45" fillId="8" borderId="42" xfId="0" applyNumberFormat="1" applyFont="1" applyFill="1" applyBorder="1"/>
    <xf numFmtId="2" fontId="11" fillId="0" borderId="41" xfId="0" applyNumberFormat="1" applyFont="1" applyBorder="1" applyAlignment="1">
      <alignment horizontal="center"/>
    </xf>
    <xf numFmtId="4" fontId="22" fillId="0" borderId="42" xfId="0" applyNumberFormat="1" applyFont="1" applyBorder="1"/>
    <xf numFmtId="2" fontId="23" fillId="0" borderId="0" xfId="0" applyNumberFormat="1" applyFont="1" applyAlignment="1">
      <alignment horizontal="center"/>
    </xf>
    <xf numFmtId="44" fontId="8" fillId="0" borderId="43" xfId="1" applyFont="1" applyBorder="1"/>
    <xf numFmtId="44" fontId="8" fillId="0" borderId="44" xfId="1" applyFont="1" applyBorder="1"/>
    <xf numFmtId="44" fontId="40" fillId="0" borderId="0" xfId="1" applyFont="1" applyAlignment="1">
      <alignment horizontal="center"/>
    </xf>
    <xf numFmtId="165" fontId="8" fillId="0" borderId="0" xfId="0" applyNumberFormat="1" applyFont="1"/>
    <xf numFmtId="165" fontId="8" fillId="0" borderId="45" xfId="0" applyNumberFormat="1" applyFont="1" applyBorder="1"/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" fontId="22" fillId="0" borderId="0" xfId="0" applyNumberFormat="1" applyFont="1"/>
    <xf numFmtId="44" fontId="0" fillId="0" borderId="0" xfId="1" applyFont="1"/>
    <xf numFmtId="44" fontId="41" fillId="0" borderId="0" xfId="1" applyFont="1" applyAlignment="1">
      <alignment horizontal="center"/>
    </xf>
    <xf numFmtId="0" fontId="42" fillId="0" borderId="0" xfId="0" applyFont="1"/>
    <xf numFmtId="2" fontId="46" fillId="11" borderId="47" xfId="0" applyNumberFormat="1" applyFont="1" applyFill="1" applyBorder="1" applyAlignment="1">
      <alignment vertical="center"/>
    </xf>
    <xf numFmtId="2" fontId="45" fillId="11" borderId="47" xfId="0" applyNumberFormat="1" applyFont="1" applyFill="1" applyBorder="1" applyAlignment="1">
      <alignment horizontal="right" vertical="center"/>
    </xf>
    <xf numFmtId="2" fontId="46" fillId="11" borderId="47" xfId="0" applyNumberFormat="1" applyFont="1" applyFill="1" applyBorder="1" applyAlignment="1">
      <alignment horizontal="right" vertical="center"/>
    </xf>
    <xf numFmtId="4" fontId="47" fillId="11" borderId="47" xfId="0" applyNumberFormat="1" applyFont="1" applyFill="1" applyBorder="1" applyAlignment="1">
      <alignment vertical="center"/>
    </xf>
    <xf numFmtId="4" fontId="47" fillId="11" borderId="48" xfId="0" applyNumberFormat="1" applyFont="1" applyFill="1" applyBorder="1" applyAlignment="1">
      <alignment horizontal="center" vertical="center"/>
    </xf>
    <xf numFmtId="2" fontId="46" fillId="11" borderId="34" xfId="0" applyNumberFormat="1" applyFont="1" applyFill="1" applyBorder="1" applyAlignment="1">
      <alignment vertical="center"/>
    </xf>
    <xf numFmtId="2" fontId="45" fillId="11" borderId="34" xfId="0" applyNumberFormat="1" applyFont="1" applyFill="1" applyBorder="1" applyAlignment="1">
      <alignment horizontal="right" vertical="center"/>
    </xf>
    <xf numFmtId="2" fontId="46" fillId="11" borderId="34" xfId="0" applyNumberFormat="1" applyFont="1" applyFill="1" applyBorder="1" applyAlignment="1">
      <alignment horizontal="right" vertical="center"/>
    </xf>
    <xf numFmtId="4" fontId="47" fillId="11" borderId="34" xfId="0" applyNumberFormat="1" applyFont="1" applyFill="1" applyBorder="1" applyAlignment="1">
      <alignment vertical="center"/>
    </xf>
    <xf numFmtId="4" fontId="47" fillId="11" borderId="50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167" fontId="23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0" fontId="49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44" fontId="49" fillId="0" borderId="0" xfId="1" applyFont="1" applyAlignment="1">
      <alignment horizontal="left"/>
    </xf>
    <xf numFmtId="1" fontId="49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/>
    <xf numFmtId="164" fontId="50" fillId="0" borderId="0" xfId="0" applyNumberFormat="1" applyFont="1" applyAlignment="1">
      <alignment horizontal="center"/>
    </xf>
    <xf numFmtId="0" fontId="11" fillId="0" borderId="0" xfId="0" applyFont="1"/>
    <xf numFmtId="44" fontId="0" fillId="0" borderId="0" xfId="1" applyFont="1" applyAlignment="1">
      <alignment horizontal="center"/>
    </xf>
    <xf numFmtId="0" fontId="51" fillId="15" borderId="0" xfId="0" applyFont="1" applyFill="1"/>
    <xf numFmtId="0" fontId="52" fillId="15" borderId="34" xfId="0" applyFont="1" applyFill="1" applyBorder="1"/>
    <xf numFmtId="0" fontId="53" fillId="15" borderId="34" xfId="0" applyFont="1" applyFill="1" applyBorder="1" applyAlignment="1">
      <alignment horizontal="center"/>
    </xf>
    <xf numFmtId="164" fontId="53" fillId="15" borderId="0" xfId="0" applyNumberFormat="1" applyFont="1" applyFill="1"/>
    <xf numFmtId="0" fontId="53" fillId="15" borderId="0" xfId="0" applyFont="1" applyFill="1" applyAlignment="1">
      <alignment horizontal="center"/>
    </xf>
    <xf numFmtId="0" fontId="53" fillId="15" borderId="0" xfId="0" applyFont="1" applyFill="1"/>
    <xf numFmtId="0" fontId="54" fillId="15" borderId="0" xfId="0" applyFont="1" applyFill="1" applyAlignment="1">
      <alignment horizontal="center"/>
    </xf>
    <xf numFmtId="0" fontId="56" fillId="0" borderId="51" xfId="0" applyFont="1" applyBorder="1" applyAlignment="1">
      <alignment wrapText="1"/>
    </xf>
    <xf numFmtId="0" fontId="26" fillId="0" borderId="48" xfId="0" applyFont="1" applyBorder="1" applyAlignment="1">
      <alignment wrapText="1"/>
    </xf>
    <xf numFmtId="1" fontId="9" fillId="0" borderId="0" xfId="0" applyNumberFormat="1" applyFont="1" applyAlignment="1">
      <alignment horizontal="center"/>
    </xf>
    <xf numFmtId="44" fontId="11" fillId="14" borderId="0" xfId="1" applyFont="1" applyFill="1" applyAlignment="1">
      <alignment horizontal="center" vertical="center" wrapText="1"/>
    </xf>
    <xf numFmtId="0" fontId="7" fillId="0" borderId="0" xfId="0" applyFont="1"/>
    <xf numFmtId="0" fontId="49" fillId="0" borderId="53" xfId="0" applyFont="1" applyBorder="1" applyAlignment="1">
      <alignment horizontal="center"/>
    </xf>
    <xf numFmtId="0" fontId="8" fillId="0" borderId="8" xfId="0" applyFont="1" applyBorder="1"/>
    <xf numFmtId="0" fontId="8" fillId="10" borderId="7" xfId="0" applyFont="1" applyFill="1" applyBorder="1"/>
    <xf numFmtId="0" fontId="2" fillId="16" borderId="7" xfId="0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2" fillId="0" borderId="8" xfId="0" applyFont="1" applyBorder="1"/>
    <xf numFmtId="0" fontId="54" fillId="0" borderId="54" xfId="0" applyFont="1" applyBorder="1" applyAlignment="1">
      <alignment horizontal="center"/>
    </xf>
    <xf numFmtId="0" fontId="56" fillId="0" borderId="55" xfId="0" applyFont="1" applyBorder="1" applyAlignment="1">
      <alignment horizontal="center" wrapText="1"/>
    </xf>
    <xf numFmtId="0" fontId="12" fillId="0" borderId="50" xfId="0" applyFont="1" applyBorder="1" applyAlignment="1">
      <alignment horizontal="center" wrapText="1"/>
    </xf>
    <xf numFmtId="1" fontId="9" fillId="0" borderId="56" xfId="0" applyNumberFormat="1" applyFont="1" applyBorder="1" applyAlignment="1">
      <alignment horizontal="center"/>
    </xf>
    <xf numFmtId="0" fontId="8" fillId="0" borderId="0" xfId="0" applyFont="1"/>
    <xf numFmtId="164" fontId="57" fillId="0" borderId="0" xfId="0" applyNumberFormat="1" applyFont="1"/>
    <xf numFmtId="2" fontId="2" fillId="0" borderId="0" xfId="0" applyNumberFormat="1" applyFont="1"/>
    <xf numFmtId="1" fontId="44" fillId="0" borderId="0" xfId="0" applyNumberFormat="1" applyFont="1" applyAlignment="1">
      <alignment horizontal="center"/>
    </xf>
    <xf numFmtId="167" fontId="8" fillId="0" borderId="33" xfId="0" applyNumberFormat="1" applyFont="1" applyBorder="1"/>
    <xf numFmtId="0" fontId="59" fillId="0" borderId="0" xfId="0" applyFont="1" applyAlignment="1">
      <alignment wrapText="1"/>
    </xf>
    <xf numFmtId="167" fontId="42" fillId="0" borderId="46" xfId="0" applyNumberFormat="1" applyFont="1" applyBorder="1"/>
    <xf numFmtId="44" fontId="8" fillId="0" borderId="0" xfId="1" applyFont="1" applyAlignment="1">
      <alignment horizontal="right"/>
    </xf>
    <xf numFmtId="44" fontId="2" fillId="0" borderId="0" xfId="1" applyFont="1" applyFill="1"/>
    <xf numFmtId="167" fontId="7" fillId="0" borderId="0" xfId="0" applyNumberFormat="1" applyFont="1"/>
    <xf numFmtId="0" fontId="37" fillId="0" borderId="15" xfId="0" applyFont="1" applyBorder="1" applyAlignment="1">
      <alignment horizontal="left" wrapText="1"/>
    </xf>
    <xf numFmtId="0" fontId="37" fillId="0" borderId="15" xfId="0" applyFont="1" applyBorder="1"/>
    <xf numFmtId="167" fontId="12" fillId="0" borderId="15" xfId="0" applyNumberFormat="1" applyFont="1" applyFill="1" applyBorder="1" applyAlignment="1">
      <alignment horizontal="center"/>
    </xf>
    <xf numFmtId="164" fontId="12" fillId="0" borderId="15" xfId="0" applyNumberFormat="1" applyFont="1" applyFill="1" applyBorder="1"/>
    <xf numFmtId="2" fontId="12" fillId="0" borderId="21" xfId="0" applyNumberFormat="1" applyFont="1" applyBorder="1"/>
    <xf numFmtId="0" fontId="37" fillId="17" borderId="15" xfId="0" applyFont="1" applyFill="1" applyBorder="1" applyAlignment="1">
      <alignment horizontal="center" vertical="center"/>
    </xf>
    <xf numFmtId="167" fontId="8" fillId="0" borderId="15" xfId="0" applyNumberFormat="1" applyFont="1" applyFill="1" applyBorder="1" applyAlignment="1">
      <alignment vertical="center"/>
    </xf>
    <xf numFmtId="166" fontId="8" fillId="0" borderId="15" xfId="0" applyNumberFormat="1" applyFont="1" applyFill="1" applyBorder="1" applyAlignment="1">
      <alignment wrapText="1"/>
    </xf>
    <xf numFmtId="167" fontId="7" fillId="0" borderId="15" xfId="0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horizontal="left" wrapText="1"/>
    </xf>
    <xf numFmtId="1" fontId="9" fillId="0" borderId="15" xfId="0" applyNumberFormat="1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right"/>
    </xf>
    <xf numFmtId="44" fontId="2" fillId="0" borderId="15" xfId="1" applyFont="1" applyFill="1" applyBorder="1" applyAlignment="1">
      <alignment horizontal="right"/>
    </xf>
    <xf numFmtId="167" fontId="43" fillId="0" borderId="0" xfId="0" applyNumberFormat="1" applyFont="1"/>
    <xf numFmtId="0" fontId="37" fillId="0" borderId="15" xfId="0" applyFont="1" applyFill="1" applyBorder="1" applyAlignment="1">
      <alignment horizontal="left"/>
    </xf>
    <xf numFmtId="0" fontId="37" fillId="0" borderId="15" xfId="0" applyFont="1" applyFill="1" applyBorder="1"/>
    <xf numFmtId="0" fontId="12" fillId="0" borderId="15" xfId="0" applyFont="1" applyFill="1" applyBorder="1" applyAlignment="1">
      <alignment horizontal="center"/>
    </xf>
    <xf numFmtId="2" fontId="12" fillId="0" borderId="21" xfId="0" applyNumberFormat="1" applyFont="1" applyFill="1" applyBorder="1"/>
    <xf numFmtId="44" fontId="8" fillId="0" borderId="15" xfId="1" applyFont="1" applyFill="1" applyBorder="1" applyAlignment="1">
      <alignment vertical="center"/>
    </xf>
    <xf numFmtId="166" fontId="7" fillId="0" borderId="15" xfId="0" applyNumberFormat="1" applyFont="1" applyFill="1" applyBorder="1" applyAlignment="1">
      <alignment vertical="center" wrapText="1"/>
    </xf>
    <xf numFmtId="165" fontId="43" fillId="0" borderId="0" xfId="0" applyNumberFormat="1" applyFont="1" applyAlignment="1">
      <alignment horizontal="right"/>
    </xf>
    <xf numFmtId="0" fontId="39" fillId="17" borderId="15" xfId="0" applyFont="1" applyFill="1" applyBorder="1" applyAlignment="1">
      <alignment horizontal="center" vertical="center"/>
    </xf>
    <xf numFmtId="0" fontId="39" fillId="17" borderId="15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left" wrapText="1"/>
    </xf>
    <xf numFmtId="44" fontId="42" fillId="0" borderId="0" xfId="1" applyFont="1"/>
    <xf numFmtId="10" fontId="42" fillId="0" borderId="0" xfId="0" applyNumberFormat="1" applyFont="1"/>
    <xf numFmtId="0" fontId="37" fillId="0" borderId="15" xfId="0" applyFont="1" applyFill="1" applyBorder="1" applyAlignment="1">
      <alignment horizontal="left" wrapText="1"/>
    </xf>
    <xf numFmtId="0" fontId="37" fillId="0" borderId="15" xfId="0" applyFont="1" applyFill="1" applyBorder="1" applyAlignment="1">
      <alignment wrapText="1"/>
    </xf>
    <xf numFmtId="1" fontId="37" fillId="17" borderId="21" xfId="0" applyNumberFormat="1" applyFont="1" applyFill="1" applyBorder="1" applyAlignment="1">
      <alignment horizontal="center"/>
    </xf>
    <xf numFmtId="166" fontId="40" fillId="0" borderId="15" xfId="0" applyNumberFormat="1" applyFont="1" applyFill="1" applyBorder="1" applyAlignment="1">
      <alignment wrapText="1"/>
    </xf>
    <xf numFmtId="166" fontId="44" fillId="0" borderId="15" xfId="0" applyNumberFormat="1" applyFont="1" applyFill="1" applyBorder="1" applyAlignment="1">
      <alignment vertical="center" wrapText="1"/>
    </xf>
    <xf numFmtId="166" fontId="26" fillId="0" borderId="15" xfId="0" applyNumberFormat="1" applyFont="1" applyFill="1" applyBorder="1" applyAlignment="1">
      <alignment horizontal="left" wrapText="1"/>
    </xf>
    <xf numFmtId="44" fontId="12" fillId="0" borderId="15" xfId="1" applyFont="1" applyFill="1" applyBorder="1" applyAlignment="1">
      <alignment horizontal="right"/>
    </xf>
    <xf numFmtId="0" fontId="12" fillId="0" borderId="15" xfId="0" applyFont="1" applyFill="1" applyBorder="1" applyAlignment="1">
      <alignment wrapText="1"/>
    </xf>
    <xf numFmtId="1" fontId="7" fillId="17" borderId="21" xfId="0" applyNumberFormat="1" applyFont="1" applyFill="1" applyBorder="1" applyAlignment="1">
      <alignment horizontal="center"/>
    </xf>
    <xf numFmtId="167" fontId="43" fillId="0" borderId="0" xfId="0" applyNumberFormat="1" applyFont="1" applyAlignment="1">
      <alignment horizontal="right"/>
    </xf>
    <xf numFmtId="1" fontId="37" fillId="17" borderId="21" xfId="0" applyNumberFormat="1" applyFont="1" applyFill="1" applyBorder="1" applyAlignment="1">
      <alignment horizontal="center" vertical="center" wrapText="1"/>
    </xf>
    <xf numFmtId="167" fontId="8" fillId="0" borderId="15" xfId="0" applyNumberFormat="1" applyFont="1" applyFill="1" applyBorder="1"/>
    <xf numFmtId="44" fontId="8" fillId="0" borderId="15" xfId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 vertical="center" wrapText="1"/>
    </xf>
    <xf numFmtId="166" fontId="26" fillId="0" borderId="15" xfId="0" applyNumberFormat="1" applyFont="1" applyFill="1" applyBorder="1" applyAlignment="1">
      <alignment wrapText="1"/>
    </xf>
    <xf numFmtId="0" fontId="62" fillId="0" borderId="21" xfId="0" applyFont="1" applyFill="1" applyBorder="1" applyAlignment="1">
      <alignment horizontal="center" vertical="center"/>
    </xf>
    <xf numFmtId="0" fontId="63" fillId="0" borderId="15" xfId="0" applyFont="1" applyFill="1" applyBorder="1" applyAlignment="1">
      <alignment horizontal="center"/>
    </xf>
    <xf numFmtId="0" fontId="64" fillId="0" borderId="21" xfId="0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right" vertical="center"/>
    </xf>
    <xf numFmtId="165" fontId="61" fillId="0" borderId="0" xfId="0" applyNumberFormat="1" applyFont="1" applyAlignment="1">
      <alignment horizontal="right"/>
    </xf>
    <xf numFmtId="0" fontId="65" fillId="0" borderId="21" xfId="0" applyFont="1" applyFill="1" applyBorder="1" applyAlignment="1">
      <alignment horizontal="center" vertical="center"/>
    </xf>
    <xf numFmtId="0" fontId="66" fillId="0" borderId="0" xfId="0" applyFont="1" applyAlignment="1">
      <alignment horizontal="left"/>
    </xf>
    <xf numFmtId="0" fontId="7" fillId="0" borderId="15" xfId="0" applyFont="1" applyFill="1" applyBorder="1" applyAlignment="1">
      <alignment horizontal="left"/>
    </xf>
    <xf numFmtId="0" fontId="8" fillId="0" borderId="15" xfId="0" applyFont="1" applyFill="1" applyBorder="1"/>
    <xf numFmtId="167" fontId="61" fillId="0" borderId="15" xfId="0" applyNumberFormat="1" applyFont="1" applyFill="1" applyBorder="1" applyAlignment="1">
      <alignment horizontal="center"/>
    </xf>
    <xf numFmtId="164" fontId="2" fillId="0" borderId="15" xfId="0" applyNumberFormat="1" applyFont="1" applyFill="1" applyBorder="1"/>
    <xf numFmtId="2" fontId="2" fillId="0" borderId="21" xfId="0" applyNumberFormat="1" applyFont="1" applyFill="1" applyBorder="1"/>
    <xf numFmtId="0" fontId="37" fillId="0" borderId="21" xfId="0" applyFont="1" applyFill="1" applyBorder="1" applyAlignment="1">
      <alignment horizontal="center"/>
    </xf>
    <xf numFmtId="0" fontId="7" fillId="0" borderId="15" xfId="0" applyFont="1" applyFill="1" applyBorder="1"/>
    <xf numFmtId="0" fontId="18" fillId="0" borderId="21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wrapText="1"/>
    </xf>
    <xf numFmtId="0" fontId="8" fillId="0" borderId="15" xfId="0" applyFont="1" applyFill="1" applyBorder="1" applyAlignment="1">
      <alignment horizontal="left"/>
    </xf>
    <xf numFmtId="0" fontId="7" fillId="0" borderId="21" xfId="0" applyFont="1" applyFill="1" applyBorder="1" applyAlignment="1">
      <alignment horizontal="center" vertical="center"/>
    </xf>
    <xf numFmtId="0" fontId="18" fillId="0" borderId="15" xfId="0" applyFont="1" applyFill="1" applyBorder="1"/>
    <xf numFmtId="0" fontId="18" fillId="0" borderId="21" xfId="0" applyFont="1" applyFill="1" applyBorder="1" applyAlignment="1">
      <alignment horizontal="center"/>
    </xf>
    <xf numFmtId="166" fontId="26" fillId="0" borderId="15" xfId="0" applyNumberFormat="1" applyFont="1" applyFill="1" applyBorder="1" applyAlignment="1">
      <alignment horizontal="center" wrapText="1"/>
    </xf>
    <xf numFmtId="44" fontId="8" fillId="0" borderId="15" xfId="1" applyFont="1" applyFill="1" applyBorder="1" applyAlignment="1">
      <alignment horizontal="center" wrapText="1"/>
    </xf>
    <xf numFmtId="4" fontId="61" fillId="0" borderId="15" xfId="0" applyNumberFormat="1" applyFont="1" applyFill="1" applyBorder="1" applyAlignment="1">
      <alignment horizontal="center"/>
    </xf>
    <xf numFmtId="0" fontId="67" fillId="0" borderId="15" xfId="0" applyFont="1" applyFill="1" applyBorder="1" applyAlignment="1">
      <alignment vertical="center" wrapText="1"/>
    </xf>
    <xf numFmtId="1" fontId="2" fillId="0" borderId="15" xfId="0" applyNumberFormat="1" applyFont="1" applyFill="1" applyBorder="1" applyAlignment="1">
      <alignment horizontal="center"/>
    </xf>
    <xf numFmtId="166" fontId="8" fillId="0" borderId="15" xfId="0" applyNumberFormat="1" applyFont="1" applyFill="1" applyBorder="1" applyAlignment="1">
      <alignment vertical="center" wrapText="1"/>
    </xf>
    <xf numFmtId="0" fontId="18" fillId="0" borderId="21" xfId="0" applyFont="1" applyFill="1" applyBorder="1" applyAlignment="1">
      <alignment horizontal="center" vertical="center" wrapText="1"/>
    </xf>
    <xf numFmtId="44" fontId="7" fillId="0" borderId="15" xfId="1" applyFont="1" applyFill="1" applyBorder="1" applyAlignment="1">
      <alignment wrapText="1"/>
    </xf>
    <xf numFmtId="1" fontId="9" fillId="0" borderId="15" xfId="0" applyNumberFormat="1" applyFont="1" applyFill="1" applyBorder="1" applyAlignment="1">
      <alignment horizontal="center" wrapText="1"/>
    </xf>
    <xf numFmtId="0" fontId="18" fillId="0" borderId="15" xfId="0" applyFont="1" applyFill="1" applyBorder="1" applyAlignment="1">
      <alignment horizontal="left"/>
    </xf>
    <xf numFmtId="1" fontId="9" fillId="0" borderId="15" xfId="0" applyNumberFormat="1" applyFont="1" applyFill="1" applyBorder="1" applyAlignment="1">
      <alignment horizontal="center"/>
    </xf>
    <xf numFmtId="1" fontId="12" fillId="0" borderId="15" xfId="0" applyNumberFormat="1" applyFont="1" applyFill="1" applyBorder="1" applyAlignment="1">
      <alignment horizontal="center"/>
    </xf>
    <xf numFmtId="0" fontId="22" fillId="0" borderId="15" xfId="0" applyFont="1" applyFill="1" applyBorder="1"/>
    <xf numFmtId="166" fontId="44" fillId="0" borderId="15" xfId="0" applyNumberFormat="1" applyFont="1" applyFill="1" applyBorder="1" applyAlignment="1">
      <alignment wrapText="1"/>
    </xf>
    <xf numFmtId="0" fontId="18" fillId="0" borderId="21" xfId="0" applyFont="1" applyFill="1" applyBorder="1" applyAlignment="1">
      <alignment vertical="center" wrapText="1"/>
    </xf>
    <xf numFmtId="166" fontId="59" fillId="0" borderId="15" xfId="0" applyNumberFormat="1" applyFont="1" applyFill="1" applyBorder="1" applyAlignment="1">
      <alignment wrapText="1"/>
    </xf>
    <xf numFmtId="0" fontId="8" fillId="0" borderId="15" xfId="0" applyFont="1" applyBorder="1" applyAlignment="1">
      <alignment wrapText="1"/>
    </xf>
    <xf numFmtId="4" fontId="61" fillId="0" borderId="15" xfId="0" applyNumberFormat="1" applyFont="1" applyBorder="1" applyAlignment="1">
      <alignment horizontal="center"/>
    </xf>
    <xf numFmtId="164" fontId="12" fillId="0" borderId="15" xfId="0" applyNumberFormat="1" applyFont="1" applyBorder="1"/>
    <xf numFmtId="1" fontId="12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2" fontId="2" fillId="0" borderId="21" xfId="0" applyNumberFormat="1" applyFont="1" applyBorder="1"/>
    <xf numFmtId="0" fontId="18" fillId="0" borderId="21" xfId="0" applyFont="1" applyFill="1" applyBorder="1"/>
    <xf numFmtId="167" fontId="7" fillId="0" borderId="15" xfId="0" applyNumberFormat="1" applyFont="1" applyFill="1" applyBorder="1"/>
    <xf numFmtId="0" fontId="8" fillId="0" borderId="0" xfId="0" applyFont="1" applyAlignment="1">
      <alignment horizontal="left"/>
    </xf>
    <xf numFmtId="4" fontId="61" fillId="0" borderId="0" xfId="0" applyNumberFormat="1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44" fillId="0" borderId="15" xfId="0" applyFont="1" applyFill="1" applyBorder="1" applyAlignment="1">
      <alignment horizontal="center"/>
    </xf>
    <xf numFmtId="0" fontId="68" fillId="0" borderId="0" xfId="0" applyFont="1" applyFill="1" applyAlignment="1">
      <alignment vertical="center"/>
    </xf>
    <xf numFmtId="1" fontId="9" fillId="0" borderId="15" xfId="0" applyNumberFormat="1" applyFont="1" applyFill="1" applyBorder="1" applyAlignment="1">
      <alignment vertical="center"/>
    </xf>
    <xf numFmtId="44" fontId="2" fillId="0" borderId="15" xfId="1" applyFont="1" applyFill="1" applyBorder="1" applyAlignment="1">
      <alignment vertical="center"/>
    </xf>
    <xf numFmtId="0" fontId="4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61" fillId="0" borderId="0" xfId="0" applyFont="1" applyAlignment="1">
      <alignment horizontal="center"/>
    </xf>
    <xf numFmtId="166" fontId="59" fillId="0" borderId="39" xfId="0" applyNumberFormat="1" applyFont="1" applyBorder="1" applyAlignment="1">
      <alignment wrapText="1"/>
    </xf>
    <xf numFmtId="167" fontId="8" fillId="0" borderId="0" xfId="0" applyNumberFormat="1" applyFont="1"/>
    <xf numFmtId="166" fontId="26" fillId="0" borderId="61" xfId="0" applyNumberFormat="1" applyFont="1" applyBorder="1" applyAlignment="1">
      <alignment wrapText="1"/>
    </xf>
    <xf numFmtId="44" fontId="23" fillId="0" borderId="0" xfId="1" applyFont="1" applyFill="1"/>
    <xf numFmtId="44" fontId="69" fillId="0" borderId="0" xfId="1" applyFont="1"/>
    <xf numFmtId="0" fontId="2" fillId="0" borderId="0" xfId="0" applyFont="1"/>
    <xf numFmtId="44" fontId="2" fillId="0" borderId="0" xfId="1" applyFont="1"/>
    <xf numFmtId="4" fontId="2" fillId="0" borderId="0" xfId="0" applyNumberFormat="1" applyFont="1" applyAlignment="1">
      <alignment horizontal="center"/>
    </xf>
    <xf numFmtId="44" fontId="23" fillId="0" borderId="0" xfId="1" applyFont="1"/>
    <xf numFmtId="0" fontId="8" fillId="0" borderId="0" xfId="0" applyFont="1" applyAlignment="1">
      <alignment horizontal="right"/>
    </xf>
    <xf numFmtId="164" fontId="70" fillId="0" borderId="0" xfId="0" applyNumberFormat="1" applyFont="1"/>
    <xf numFmtId="0" fontId="54" fillId="0" borderId="0" xfId="0" applyFont="1" applyAlignment="1">
      <alignment horizontal="center"/>
    </xf>
    <xf numFmtId="167" fontId="42" fillId="0" borderId="33" xfId="0" applyNumberFormat="1" applyFont="1" applyBorder="1"/>
    <xf numFmtId="0" fontId="56" fillId="0" borderId="39" xfId="0" applyFont="1" applyBorder="1" applyAlignment="1">
      <alignment wrapText="1"/>
    </xf>
    <xf numFmtId="0" fontId="26" fillId="0" borderId="61" xfId="0" applyFont="1" applyBorder="1" applyAlignment="1">
      <alignment wrapText="1"/>
    </xf>
    <xf numFmtId="0" fontId="2" fillId="0" borderId="7" xfId="0" applyFont="1" applyBorder="1" applyAlignment="1">
      <alignment horizontal="center"/>
    </xf>
    <xf numFmtId="2" fontId="2" fillId="0" borderId="7" xfId="0" applyNumberFormat="1" applyFont="1" applyBorder="1"/>
    <xf numFmtId="0" fontId="54" fillId="0" borderId="7" xfId="0" applyFont="1" applyBorder="1" applyAlignment="1">
      <alignment horizontal="center"/>
    </xf>
    <xf numFmtId="167" fontId="8" fillId="0" borderId="62" xfId="0" applyNumberFormat="1" applyFont="1" applyBorder="1"/>
    <xf numFmtId="0" fontId="56" fillId="0" borderId="63" xfId="0" applyFont="1" applyBorder="1" applyAlignment="1">
      <alignment wrapText="1"/>
    </xf>
    <xf numFmtId="0" fontId="26" fillId="0" borderId="64" xfId="0" applyFont="1" applyBorder="1" applyAlignment="1">
      <alignment wrapText="1"/>
    </xf>
    <xf numFmtId="1" fontId="9" fillId="0" borderId="7" xfId="0" applyNumberFormat="1" applyFont="1" applyBorder="1" applyAlignment="1">
      <alignment horizontal="center"/>
    </xf>
    <xf numFmtId="44" fontId="8" fillId="0" borderId="7" xfId="1" applyFont="1" applyBorder="1" applyAlignment="1">
      <alignment horizontal="right"/>
    </xf>
    <xf numFmtId="44" fontId="2" fillId="0" borderId="53" xfId="1" applyFont="1" applyBorder="1"/>
    <xf numFmtId="167" fontId="7" fillId="0" borderId="64" xfId="0" applyNumberFormat="1" applyFont="1" applyBorder="1"/>
    <xf numFmtId="0" fontId="56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3" fillId="0" borderId="0" xfId="0" applyFont="1"/>
    <xf numFmtId="0" fontId="52" fillId="0" borderId="34" xfId="0" applyFont="1" applyBorder="1"/>
    <xf numFmtId="166" fontId="52" fillId="0" borderId="0" xfId="0" applyNumberFormat="1" applyFont="1"/>
    <xf numFmtId="2" fontId="52" fillId="0" borderId="0" xfId="0" applyNumberFormat="1" applyFont="1"/>
    <xf numFmtId="0" fontId="52" fillId="0" borderId="0" xfId="0" applyFont="1"/>
    <xf numFmtId="0" fontId="75" fillId="2" borderId="0" xfId="0" applyFont="1" applyFill="1" applyAlignment="1">
      <alignment horizontal="center"/>
    </xf>
    <xf numFmtId="44" fontId="75" fillId="2" borderId="0" xfId="1" applyFont="1" applyFill="1" applyAlignment="1">
      <alignment horizontal="center"/>
    </xf>
    <xf numFmtId="44" fontId="8" fillId="2" borderId="0" xfId="1" applyFont="1" applyFill="1"/>
    <xf numFmtId="0" fontId="7" fillId="0" borderId="53" xfId="0" applyFont="1" applyBorder="1" applyAlignment="1">
      <alignment horizontal="center"/>
    </xf>
    <xf numFmtId="0" fontId="8" fillId="16" borderId="7" xfId="0" applyFont="1" applyFill="1" applyBorder="1" applyAlignment="1">
      <alignment horizontal="center"/>
    </xf>
    <xf numFmtId="166" fontId="8" fillId="0" borderId="15" xfId="0" applyNumberFormat="1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167" fontId="44" fillId="0" borderId="0" xfId="0" applyNumberFormat="1" applyFont="1" applyAlignment="1">
      <alignment horizontal="center"/>
    </xf>
    <xf numFmtId="166" fontId="8" fillId="0" borderId="0" xfId="0" applyNumberFormat="1" applyFont="1"/>
    <xf numFmtId="2" fontId="8" fillId="0" borderId="0" xfId="0" applyNumberFormat="1" applyFont="1"/>
    <xf numFmtId="0" fontId="8" fillId="0" borderId="7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64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0" fillId="0" borderId="0" xfId="1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22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4" fontId="8" fillId="0" borderId="0" xfId="0" applyNumberFormat="1" applyFont="1"/>
    <xf numFmtId="44" fontId="8" fillId="0" borderId="0" xfId="1" applyFont="1" applyAlignment="1">
      <alignment horizontal="left"/>
    </xf>
    <xf numFmtId="0" fontId="8" fillId="0" borderId="0" xfId="0" applyFont="1" applyFill="1"/>
    <xf numFmtId="167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4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" fontId="22" fillId="0" borderId="0" xfId="0" applyNumberFormat="1" applyFont="1" applyFill="1"/>
    <xf numFmtId="2" fontId="8" fillId="4" borderId="0" xfId="0" applyNumberFormat="1" applyFont="1" applyFill="1"/>
    <xf numFmtId="44" fontId="8" fillId="4" borderId="0" xfId="1" applyFont="1" applyFill="1"/>
    <xf numFmtId="167" fontId="40" fillId="0" borderId="0" xfId="0" applyNumberFormat="1" applyFont="1" applyFill="1" applyAlignment="1">
      <alignment horizontal="center"/>
    </xf>
    <xf numFmtId="0" fontId="7" fillId="0" borderId="0" xfId="0" applyFont="1" applyFill="1"/>
    <xf numFmtId="167" fontId="7" fillId="0" borderId="0" xfId="0" applyNumberFormat="1" applyFont="1" applyFill="1" applyAlignment="1">
      <alignment horizontal="center"/>
    </xf>
    <xf numFmtId="166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/>
    </xf>
    <xf numFmtId="4" fontId="76" fillId="0" borderId="0" xfId="0" applyNumberFormat="1" applyFont="1" applyFill="1"/>
    <xf numFmtId="0" fontId="37" fillId="0" borderId="0" xfId="0" applyFont="1" applyFill="1"/>
    <xf numFmtId="164" fontId="7" fillId="0" borderId="0" xfId="0" applyNumberFormat="1" applyFont="1" applyFill="1"/>
    <xf numFmtId="0" fontId="7" fillId="0" borderId="0" xfId="0" applyFont="1" applyFill="1" applyAlignment="1">
      <alignment vertical="center" wrapText="1"/>
    </xf>
    <xf numFmtId="44" fontId="8" fillId="0" borderId="0" xfId="1" applyFont="1" applyFill="1"/>
    <xf numFmtId="0" fontId="8" fillId="0" borderId="0" xfId="0" applyFont="1" applyFill="1" applyAlignment="1">
      <alignment wrapText="1"/>
    </xf>
    <xf numFmtId="0" fontId="77" fillId="0" borderId="0" xfId="0" applyFont="1" applyFill="1" applyAlignment="1">
      <alignment horizontal="center"/>
    </xf>
    <xf numFmtId="0" fontId="8" fillId="0" borderId="0" xfId="0" applyFont="1" applyFill="1" applyAlignment="1">
      <alignment vertical="center" wrapText="1"/>
    </xf>
    <xf numFmtId="0" fontId="7" fillId="0" borderId="0" xfId="0" applyFont="1" applyFill="1" applyAlignment="1">
      <alignment wrapText="1"/>
    </xf>
    <xf numFmtId="4" fontId="8" fillId="0" borderId="0" xfId="0" applyNumberFormat="1" applyFont="1" applyFill="1"/>
    <xf numFmtId="0" fontId="8" fillId="0" borderId="11" xfId="0" applyFont="1" applyFill="1" applyBorder="1" applyAlignment="1">
      <alignment vertical="center" wrapText="1"/>
    </xf>
    <xf numFmtId="166" fontId="8" fillId="0" borderId="0" xfId="0" applyNumberFormat="1" applyFont="1" applyFill="1"/>
    <xf numFmtId="0" fontId="8" fillId="0" borderId="0" xfId="0" applyFont="1" applyFill="1" applyAlignment="1">
      <alignment horizontal="center" vertical="center" wrapText="1"/>
    </xf>
    <xf numFmtId="0" fontId="37" fillId="0" borderId="15" xfId="0" applyFont="1" applyFill="1" applyBorder="1" applyAlignment="1">
      <alignment horizontal="center"/>
    </xf>
    <xf numFmtId="0" fontId="8" fillId="0" borderId="4" xfId="0" applyFont="1" applyFill="1" applyBorder="1"/>
    <xf numFmtId="0" fontId="63" fillId="0" borderId="0" xfId="0" applyFont="1" applyFill="1" applyAlignment="1">
      <alignment horizontal="center"/>
    </xf>
    <xf numFmtId="0" fontId="78" fillId="0" borderId="4" xfId="0" applyFont="1" applyFill="1" applyBorder="1" applyAlignment="1">
      <alignment horizontal="center"/>
    </xf>
    <xf numFmtId="0" fontId="79" fillId="0" borderId="0" xfId="0" applyFont="1" applyFill="1" applyAlignment="1">
      <alignment horizontal="center"/>
    </xf>
    <xf numFmtId="0" fontId="79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wrapText="1"/>
    </xf>
    <xf numFmtId="0" fontId="25" fillId="0" borderId="4" xfId="0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8" fillId="0" borderId="29" xfId="0" applyFont="1" applyFill="1" applyBorder="1"/>
    <xf numFmtId="0" fontId="8" fillId="0" borderId="66" xfId="0" applyFont="1" applyBorder="1"/>
    <xf numFmtId="0" fontId="8" fillId="16" borderId="67" xfId="0" applyFont="1" applyFill="1" applyBorder="1" applyAlignment="1">
      <alignment horizontal="center"/>
    </xf>
    <xf numFmtId="16" fontId="40" fillId="0" borderId="68" xfId="0" applyNumberFormat="1" applyFont="1" applyBorder="1" applyAlignment="1">
      <alignment horizontal="center"/>
    </xf>
    <xf numFmtId="0" fontId="8" fillId="0" borderId="62" xfId="0" applyFont="1" applyBorder="1" applyAlignment="1">
      <alignment horizontal="center"/>
    </xf>
    <xf numFmtId="0" fontId="8" fillId="0" borderId="64" xfId="0" applyFont="1" applyBorder="1" applyAlignment="1">
      <alignment horizontal="center"/>
    </xf>
    <xf numFmtId="0" fontId="8" fillId="0" borderId="34" xfId="0" applyFont="1" applyBorder="1"/>
    <xf numFmtId="44" fontId="8" fillId="0" borderId="0" xfId="1" applyFont="1" applyBorder="1"/>
    <xf numFmtId="0" fontId="8" fillId="0" borderId="33" xfId="0" applyFont="1" applyBorder="1"/>
    <xf numFmtId="0" fontId="80" fillId="0" borderId="0" xfId="0" applyFont="1" applyAlignment="1">
      <alignment horizontal="center"/>
    </xf>
    <xf numFmtId="2" fontId="8" fillId="0" borderId="39" xfId="0" applyNumberFormat="1" applyFont="1" applyBorder="1" applyAlignment="1">
      <alignment horizontal="right"/>
    </xf>
    <xf numFmtId="15" fontId="81" fillId="0" borderId="0" xfId="0" applyNumberFormat="1" applyFont="1"/>
    <xf numFmtId="2" fontId="81" fillId="0" borderId="39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167" fontId="81" fillId="0" borderId="0" xfId="0" applyNumberFormat="1" applyFont="1"/>
    <xf numFmtId="44" fontId="81" fillId="0" borderId="0" xfId="1" applyFont="1"/>
    <xf numFmtId="0" fontId="81" fillId="0" borderId="33" xfId="0" applyFont="1" applyBorder="1" applyAlignment="1">
      <alignment horizontal="right"/>
    </xf>
    <xf numFmtId="2" fontId="8" fillId="0" borderId="39" xfId="0" applyNumberFormat="1" applyFont="1" applyFill="1" applyBorder="1" applyAlignment="1">
      <alignment horizontal="right"/>
    </xf>
    <xf numFmtId="15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2" fontId="8" fillId="0" borderId="69" xfId="0" applyNumberFormat="1" applyFont="1" applyBorder="1" applyAlignment="1">
      <alignment horizontal="right"/>
    </xf>
    <xf numFmtId="15" fontId="8" fillId="0" borderId="0" xfId="0" applyNumberFormat="1" applyFont="1"/>
    <xf numFmtId="0" fontId="8" fillId="0" borderId="33" xfId="0" applyFont="1" applyFill="1" applyBorder="1" applyAlignment="1">
      <alignment horizontal="right"/>
    </xf>
    <xf numFmtId="44" fontId="8" fillId="0" borderId="0" xfId="1" applyFont="1" applyFill="1" applyAlignment="1">
      <alignment horizontal="right"/>
    </xf>
    <xf numFmtId="15" fontId="82" fillId="0" borderId="0" xfId="0" applyNumberFormat="1" applyFont="1"/>
    <xf numFmtId="16" fontId="82" fillId="0" borderId="0" xfId="0" applyNumberFormat="1" applyFont="1" applyAlignment="1">
      <alignment horizontal="right"/>
    </xf>
    <xf numFmtId="167" fontId="82" fillId="0" borderId="0" xfId="0" applyNumberFormat="1" applyFont="1"/>
    <xf numFmtId="0" fontId="82" fillId="0" borderId="0" xfId="0" applyFont="1" applyAlignment="1">
      <alignment horizontal="right"/>
    </xf>
    <xf numFmtId="44" fontId="82" fillId="0" borderId="0" xfId="1" applyFont="1"/>
    <xf numFmtId="0" fontId="8" fillId="0" borderId="33" xfId="0" applyFont="1" applyBorder="1" applyAlignment="1">
      <alignment horizontal="center"/>
    </xf>
    <xf numFmtId="0" fontId="8" fillId="0" borderId="33" xfId="0" applyFont="1" applyBorder="1" applyAlignment="1">
      <alignment horizontal="left"/>
    </xf>
    <xf numFmtId="15" fontId="8" fillId="0" borderId="33" xfId="0" applyNumberFormat="1" applyFont="1" applyBorder="1"/>
    <xf numFmtId="0" fontId="8" fillId="0" borderId="61" xfId="0" applyFont="1" applyFill="1" applyBorder="1" applyAlignment="1">
      <alignment horizontal="right"/>
    </xf>
    <xf numFmtId="0" fontId="8" fillId="0" borderId="61" xfId="0" applyFont="1" applyBorder="1" applyAlignment="1">
      <alignment horizontal="right"/>
    </xf>
    <xf numFmtId="0" fontId="8" fillId="0" borderId="33" xfId="0" applyFont="1" applyBorder="1" applyAlignment="1">
      <alignment horizontal="right"/>
    </xf>
    <xf numFmtId="0" fontId="83" fillId="0" borderId="33" xfId="0" applyFont="1" applyBorder="1" applyAlignment="1">
      <alignment horizontal="right"/>
    </xf>
    <xf numFmtId="0" fontId="84" fillId="0" borderId="0" xfId="0" applyFont="1" applyAlignment="1">
      <alignment horizontal="center"/>
    </xf>
    <xf numFmtId="2" fontId="8" fillId="0" borderId="48" xfId="0" applyNumberFormat="1" applyFont="1" applyBorder="1" applyAlignment="1">
      <alignment horizontal="right"/>
    </xf>
    <xf numFmtId="2" fontId="8" fillId="0" borderId="70" xfId="0" applyNumberFormat="1" applyFont="1" applyBorder="1" applyAlignment="1">
      <alignment horizontal="right"/>
    </xf>
    <xf numFmtId="44" fontId="81" fillId="0" borderId="0" xfId="1" applyFont="1" applyFill="1"/>
    <xf numFmtId="2" fontId="8" fillId="0" borderId="35" xfId="0" applyNumberFormat="1" applyFont="1" applyBorder="1" applyAlignment="1">
      <alignment horizontal="right"/>
    </xf>
    <xf numFmtId="2" fontId="8" fillId="0" borderId="61" xfId="0" applyNumberFormat="1" applyFont="1" applyBorder="1" applyAlignment="1">
      <alignment horizontal="right"/>
    </xf>
    <xf numFmtId="2" fontId="8" fillId="0" borderId="39" xfId="0" applyNumberFormat="1" applyFont="1" applyBorder="1"/>
    <xf numFmtId="0" fontId="25" fillId="0" borderId="0" xfId="0" applyFont="1" applyAlignment="1">
      <alignment horizontal="left"/>
    </xf>
    <xf numFmtId="0" fontId="8" fillId="0" borderId="33" xfId="0" applyFont="1" applyFill="1" applyBorder="1"/>
    <xf numFmtId="0" fontId="85" fillId="0" borderId="33" xfId="0" applyFont="1" applyBorder="1" applyAlignment="1">
      <alignment horizontal="right"/>
    </xf>
    <xf numFmtId="0" fontId="8" fillId="0" borderId="33" xfId="0" applyFont="1" applyFill="1" applyBorder="1" applyAlignment="1">
      <alignment horizontal="left"/>
    </xf>
    <xf numFmtId="0" fontId="8" fillId="0" borderId="0" xfId="0" applyFont="1" applyAlignment="1">
      <alignment wrapText="1"/>
    </xf>
    <xf numFmtId="4" fontId="8" fillId="0" borderId="35" xfId="0" applyNumberFormat="1" applyFont="1" applyBorder="1" applyAlignment="1">
      <alignment horizontal="right"/>
    </xf>
    <xf numFmtId="0" fontId="25" fillId="0" borderId="33" xfId="0" applyFont="1" applyBorder="1" applyAlignment="1">
      <alignment horizontal="center"/>
    </xf>
    <xf numFmtId="16" fontId="8" fillId="0" borderId="0" xfId="0" applyNumberFormat="1" applyFont="1"/>
    <xf numFmtId="0" fontId="8" fillId="0" borderId="66" xfId="0" applyFont="1" applyBorder="1" applyAlignment="1">
      <alignment horizontal="center"/>
    </xf>
    <xf numFmtId="0" fontId="80" fillId="0" borderId="34" xfId="0" applyFont="1" applyBorder="1" applyAlignment="1">
      <alignment horizontal="center"/>
    </xf>
    <xf numFmtId="4" fontId="8" fillId="0" borderId="54" xfId="0" applyNumberFormat="1" applyFont="1" applyBorder="1" applyAlignment="1">
      <alignment horizontal="right"/>
    </xf>
    <xf numFmtId="16" fontId="8" fillId="0" borderId="66" xfId="0" applyNumberFormat="1" applyFont="1" applyBorder="1"/>
    <xf numFmtId="0" fontId="8" fillId="0" borderId="34" xfId="0" applyFont="1" applyBorder="1" applyAlignment="1">
      <alignment horizontal="right"/>
    </xf>
    <xf numFmtId="167" fontId="8" fillId="0" borderId="34" xfId="0" applyNumberFormat="1" applyFont="1" applyBorder="1"/>
    <xf numFmtId="4" fontId="8" fillId="0" borderId="71" xfId="0" applyNumberFormat="1" applyFont="1" applyBorder="1" applyAlignment="1">
      <alignment horizontal="right"/>
    </xf>
    <xf numFmtId="16" fontId="8" fillId="0" borderId="34" xfId="0" applyNumberFormat="1" applyFont="1" applyBorder="1"/>
    <xf numFmtId="4" fontId="8" fillId="0" borderId="34" xfId="0" applyNumberFormat="1" applyFont="1" applyBorder="1" applyAlignment="1">
      <alignment horizontal="right"/>
    </xf>
    <xf numFmtId="16" fontId="82" fillId="0" borderId="66" xfId="0" applyNumberFormat="1" applyFont="1" applyBorder="1"/>
    <xf numFmtId="4" fontId="82" fillId="0" borderId="34" xfId="0" applyNumberFormat="1" applyFont="1" applyBorder="1" applyAlignment="1">
      <alignment horizontal="right"/>
    </xf>
    <xf numFmtId="0" fontId="82" fillId="0" borderId="34" xfId="0" applyFont="1" applyBorder="1" applyAlignment="1">
      <alignment horizontal="right"/>
    </xf>
    <xf numFmtId="15" fontId="8" fillId="0" borderId="34" xfId="0" applyNumberFormat="1" applyFont="1" applyBorder="1"/>
    <xf numFmtId="44" fontId="8" fillId="0" borderId="34" xfId="1" applyFont="1" applyBorder="1"/>
    <xf numFmtId="2" fontId="8" fillId="0" borderId="34" xfId="0" applyNumberFormat="1" applyFont="1" applyBorder="1"/>
    <xf numFmtId="0" fontId="8" fillId="0" borderId="50" xfId="0" applyFont="1" applyBorder="1" applyAlignment="1">
      <alignment horizontal="right"/>
    </xf>
    <xf numFmtId="0" fontId="8" fillId="0" borderId="72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4" fontId="8" fillId="0" borderId="50" xfId="0" applyNumberFormat="1" applyFont="1" applyBorder="1" applyAlignment="1">
      <alignment horizontal="right"/>
    </xf>
    <xf numFmtId="4" fontId="8" fillId="0" borderId="34" xfId="0" applyNumberFormat="1" applyFont="1" applyBorder="1"/>
    <xf numFmtId="0" fontId="8" fillId="0" borderId="29" xfId="0" applyFont="1" applyBorder="1" applyAlignment="1">
      <alignment horizontal="center"/>
    </xf>
    <xf numFmtId="0" fontId="80" fillId="0" borderId="4" xfId="0" applyFont="1" applyBorder="1" applyAlignment="1">
      <alignment horizontal="center"/>
    </xf>
    <xf numFmtId="4" fontId="8" fillId="0" borderId="4" xfId="0" applyNumberFormat="1" applyFont="1" applyBorder="1" applyAlignment="1">
      <alignment horizontal="right"/>
    </xf>
    <xf numFmtId="16" fontId="82" fillId="0" borderId="4" xfId="0" applyNumberFormat="1" applyFont="1" applyBorder="1"/>
    <xf numFmtId="2" fontId="82" fillId="0" borderId="59" xfId="0" applyNumberFormat="1" applyFont="1" applyBorder="1" applyAlignment="1">
      <alignment horizontal="right"/>
    </xf>
    <xf numFmtId="0" fontId="82" fillId="0" borderId="4" xfId="0" applyFont="1" applyBorder="1" applyAlignment="1">
      <alignment horizontal="right"/>
    </xf>
    <xf numFmtId="167" fontId="82" fillId="0" borderId="4" xfId="0" applyNumberFormat="1" applyFont="1" applyBorder="1"/>
    <xf numFmtId="44" fontId="82" fillId="0" borderId="0" xfId="1" applyFont="1" applyBorder="1"/>
    <xf numFmtId="0" fontId="8" fillId="0" borderId="9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2" fontId="8" fillId="0" borderId="10" xfId="0" applyNumberFormat="1" applyFont="1" applyBorder="1"/>
    <xf numFmtId="2" fontId="8" fillId="4" borderId="10" xfId="0" applyNumberFormat="1" applyFont="1" applyFill="1" applyBorder="1"/>
    <xf numFmtId="0" fontId="8" fillId="0" borderId="59" xfId="0" applyFont="1" applyBorder="1" applyAlignment="1">
      <alignment horizontal="center"/>
    </xf>
    <xf numFmtId="167" fontId="59" fillId="0" borderId="0" xfId="0" applyNumberFormat="1" applyFont="1"/>
    <xf numFmtId="167" fontId="44" fillId="0" borderId="0" xfId="0" applyNumberFormat="1" applyFont="1"/>
    <xf numFmtId="0" fontId="8" fillId="14" borderId="0" xfId="0" applyFont="1" applyFill="1"/>
    <xf numFmtId="166" fontId="8" fillId="14" borderId="0" xfId="0" applyNumberFormat="1" applyFont="1" applyFill="1"/>
    <xf numFmtId="2" fontId="8" fillId="14" borderId="0" xfId="0" applyNumberFormat="1" applyFont="1" applyFill="1"/>
    <xf numFmtId="0" fontId="8" fillId="14" borderId="0" xfId="0" applyFont="1" applyFill="1" applyAlignment="1">
      <alignment horizontal="center"/>
    </xf>
    <xf numFmtId="167" fontId="44" fillId="14" borderId="0" xfId="0" applyNumberFormat="1" applyFont="1" applyFill="1" applyAlignment="1">
      <alignment horizontal="center"/>
    </xf>
    <xf numFmtId="4" fontId="8" fillId="14" borderId="0" xfId="0" applyNumberFormat="1" applyFont="1" applyFill="1" applyAlignment="1">
      <alignment horizontal="right"/>
    </xf>
    <xf numFmtId="4" fontId="22" fillId="14" borderId="0" xfId="0" applyNumberFormat="1" applyFont="1" applyFill="1"/>
    <xf numFmtId="0" fontId="44" fillId="14" borderId="0" xfId="0" applyFont="1" applyFill="1"/>
    <xf numFmtId="0" fontId="20" fillId="0" borderId="12" xfId="0" applyFont="1" applyFill="1" applyBorder="1" applyAlignment="1">
      <alignment horizontal="left" vertical="center"/>
    </xf>
    <xf numFmtId="0" fontId="20" fillId="0" borderId="14" xfId="0" applyFont="1" applyFill="1" applyBorder="1" applyAlignment="1">
      <alignment horizontal="left"/>
    </xf>
    <xf numFmtId="0" fontId="19" fillId="0" borderId="15" xfId="0" applyFont="1" applyFill="1" applyBorder="1" applyAlignment="1"/>
    <xf numFmtId="0" fontId="2" fillId="0" borderId="12" xfId="0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44" fontId="12" fillId="0" borderId="12" xfId="1" applyFont="1" applyFill="1" applyBorder="1"/>
    <xf numFmtId="164" fontId="12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44" fontId="24" fillId="0" borderId="15" xfId="1" applyFont="1" applyFill="1" applyBorder="1" applyAlignment="1">
      <alignment horizontal="center"/>
    </xf>
    <xf numFmtId="44" fontId="25" fillId="0" borderId="15" xfId="1" applyFont="1" applyFill="1" applyBorder="1" applyAlignment="1">
      <alignment horizontal="center"/>
    </xf>
    <xf numFmtId="44" fontId="28" fillId="0" borderId="15" xfId="1" applyFont="1" applyFill="1" applyBorder="1" applyAlignment="1">
      <alignment horizontal="center"/>
    </xf>
    <xf numFmtId="0" fontId="2" fillId="0" borderId="15" xfId="0" applyFont="1" applyFill="1" applyBorder="1" applyAlignment="1">
      <alignment vertical="center"/>
    </xf>
    <xf numFmtId="164" fontId="12" fillId="0" borderId="15" xfId="0" applyNumberFormat="1" applyFont="1" applyFill="1" applyBorder="1" applyAlignment="1">
      <alignment vertical="center" wrapText="1"/>
    </xf>
    <xf numFmtId="164" fontId="12" fillId="0" borderId="15" xfId="0" applyNumberFormat="1" applyFont="1" applyFill="1" applyBorder="1" applyAlignment="1">
      <alignment horizontal="center"/>
    </xf>
    <xf numFmtId="164" fontId="32" fillId="0" borderId="15" xfId="0" applyNumberFormat="1" applyFont="1" applyBorder="1" applyAlignment="1">
      <alignment horizontal="center" vertical="center"/>
    </xf>
    <xf numFmtId="44" fontId="34" fillId="0" borderId="15" xfId="1" applyFont="1" applyFill="1" applyBorder="1"/>
    <xf numFmtId="164" fontId="32" fillId="0" borderId="15" xfId="0" applyNumberFormat="1" applyFont="1" applyBorder="1" applyAlignment="1">
      <alignment horizontal="center"/>
    </xf>
    <xf numFmtId="164" fontId="7" fillId="12" borderId="15" xfId="0" applyNumberFormat="1" applyFont="1" applyFill="1" applyBorder="1" applyAlignment="1">
      <alignment horizontal="center" vertical="center"/>
    </xf>
    <xf numFmtId="44" fontId="8" fillId="12" borderId="15" xfId="1" applyFont="1" applyFill="1" applyBorder="1"/>
    <xf numFmtId="164" fontId="7" fillId="12" borderId="15" xfId="0" applyNumberFormat="1" applyFont="1" applyFill="1" applyBorder="1" applyAlignment="1">
      <alignment horizontal="center"/>
    </xf>
    <xf numFmtId="44" fontId="7" fillId="12" borderId="15" xfId="1" applyFont="1" applyFill="1" applyBorder="1" applyAlignment="1">
      <alignment horizontal="center" vertical="center" wrapText="1"/>
    </xf>
    <xf numFmtId="0" fontId="19" fillId="0" borderId="12" xfId="0" applyFont="1" applyFill="1" applyBorder="1" applyAlignment="1"/>
    <xf numFmtId="164" fontId="7" fillId="0" borderId="12" xfId="0" applyNumberFormat="1" applyFont="1" applyFill="1" applyBorder="1" applyAlignment="1">
      <alignment horizontal="center" vertical="center"/>
    </xf>
    <xf numFmtId="44" fontId="7" fillId="0" borderId="12" xfId="1" applyFont="1" applyFill="1" applyBorder="1" applyAlignment="1">
      <alignment horizontal="center"/>
    </xf>
    <xf numFmtId="164" fontId="7" fillId="0" borderId="12" xfId="0" applyNumberFormat="1" applyFont="1" applyFill="1" applyBorder="1" applyAlignment="1">
      <alignment horizontal="center" wrapText="1"/>
    </xf>
    <xf numFmtId="44" fontId="18" fillId="0" borderId="12" xfId="1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/>
    </xf>
    <xf numFmtId="165" fontId="11" fillId="0" borderId="12" xfId="0" applyNumberFormat="1" applyFont="1" applyFill="1" applyBorder="1"/>
    <xf numFmtId="0" fontId="2" fillId="0" borderId="12" xfId="0" applyFont="1" applyFill="1" applyBorder="1" applyAlignment="1">
      <alignment horizontal="center" vertical="center" wrapText="1"/>
    </xf>
    <xf numFmtId="44" fontId="7" fillId="0" borderId="12" xfId="1" applyFont="1" applyFill="1" applyBorder="1" applyAlignment="1">
      <alignment horizontal="center" vertical="center"/>
    </xf>
    <xf numFmtId="0" fontId="13" fillId="0" borderId="74" xfId="0" applyFont="1" applyBorder="1" applyAlignment="1">
      <alignment horizontal="center" wrapText="1"/>
    </xf>
    <xf numFmtId="44" fontId="13" fillId="0" borderId="74" xfId="1" applyFont="1" applyBorder="1" applyAlignment="1">
      <alignment horizontal="center" wrapText="1"/>
    </xf>
    <xf numFmtId="1" fontId="14" fillId="0" borderId="74" xfId="1" applyNumberFormat="1" applyFont="1" applyBorder="1" applyAlignment="1">
      <alignment horizontal="center" wrapText="1"/>
    </xf>
    <xf numFmtId="166" fontId="12" fillId="0" borderId="74" xfId="0" applyNumberFormat="1" applyFont="1" applyBorder="1" applyAlignment="1">
      <alignment horizontal="center"/>
    </xf>
    <xf numFmtId="2" fontId="8" fillId="7" borderId="76" xfId="0" applyNumberFormat="1" applyFont="1" applyFill="1" applyBorder="1" applyAlignment="1">
      <alignment horizontal="center"/>
    </xf>
    <xf numFmtId="165" fontId="8" fillId="0" borderId="74" xfId="0" applyNumberFormat="1" applyFont="1" applyBorder="1" applyAlignment="1">
      <alignment horizontal="center"/>
    </xf>
    <xf numFmtId="165" fontId="15" fillId="8" borderId="77" xfId="0" applyNumberFormat="1" applyFont="1" applyFill="1" applyBorder="1" applyAlignment="1">
      <alignment wrapText="1"/>
    </xf>
    <xf numFmtId="165" fontId="8" fillId="8" borderId="77" xfId="0" applyNumberFormat="1" applyFont="1" applyFill="1" applyBorder="1" applyAlignment="1">
      <alignment wrapText="1"/>
    </xf>
    <xf numFmtId="0" fontId="12" fillId="0" borderId="74" xfId="0" applyFont="1" applyBorder="1" applyAlignment="1">
      <alignment horizontal="center" vertical="center"/>
    </xf>
    <xf numFmtId="44" fontId="7" fillId="9" borderId="78" xfId="1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 wrapText="1"/>
    </xf>
    <xf numFmtId="44" fontId="18" fillId="11" borderId="78" xfId="1" applyFont="1" applyFill="1" applyBorder="1" applyAlignment="1">
      <alignment horizontal="center" vertical="center" wrapText="1"/>
    </xf>
    <xf numFmtId="44" fontId="8" fillId="11" borderId="79" xfId="1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165" fontId="11" fillId="0" borderId="4" xfId="0" applyNumberFormat="1" applyFont="1" applyBorder="1"/>
    <xf numFmtId="0" fontId="2" fillId="0" borderId="80" xfId="0" applyFont="1" applyBorder="1" applyAlignment="1">
      <alignment horizontal="center" vertical="center" wrapText="1"/>
    </xf>
    <xf numFmtId="44" fontId="7" fillId="0" borderId="81" xfId="1" applyFont="1" applyFill="1" applyBorder="1" applyAlignment="1">
      <alignment horizontal="center" vertical="center"/>
    </xf>
    <xf numFmtId="0" fontId="86" fillId="0" borderId="74" xfId="0" applyFont="1" applyBorder="1" applyAlignment="1">
      <alignment horizontal="center" wrapText="1"/>
    </xf>
    <xf numFmtId="0" fontId="87" fillId="0" borderId="31" xfId="0" applyFont="1" applyFill="1" applyBorder="1" applyAlignment="1">
      <alignment horizontal="center" vertical="center" wrapText="1"/>
    </xf>
    <xf numFmtId="0" fontId="88" fillId="0" borderId="22" xfId="0" applyFont="1" applyFill="1" applyBorder="1" applyAlignment="1">
      <alignment horizontal="center" vertical="center" wrapText="1"/>
    </xf>
    <xf numFmtId="0" fontId="87" fillId="0" borderId="23" xfId="0" applyFont="1" applyFill="1" applyBorder="1" applyAlignment="1">
      <alignment horizontal="center" vertical="center" wrapText="1"/>
    </xf>
    <xf numFmtId="0" fontId="87" fillId="0" borderId="23" xfId="0" applyFont="1" applyBorder="1" applyAlignment="1">
      <alignment horizontal="center" vertical="center" wrapText="1"/>
    </xf>
    <xf numFmtId="0" fontId="87" fillId="0" borderId="15" xfId="0" applyFont="1" applyBorder="1" applyAlignment="1">
      <alignment horizontal="center" vertical="center" wrapText="1"/>
    </xf>
    <xf numFmtId="0" fontId="87" fillId="12" borderId="18" xfId="0" applyFont="1" applyFill="1" applyBorder="1" applyAlignment="1">
      <alignment horizontal="center" vertical="center" wrapText="1"/>
    </xf>
    <xf numFmtId="0" fontId="88" fillId="0" borderId="15" xfId="0" applyFont="1" applyFill="1" applyBorder="1" applyAlignment="1">
      <alignment horizontal="center"/>
    </xf>
    <xf numFmtId="0" fontId="88" fillId="0" borderId="15" xfId="0" applyFont="1" applyFill="1" applyBorder="1" applyAlignment="1">
      <alignment horizontal="center" vertical="center" wrapText="1"/>
    </xf>
    <xf numFmtId="0" fontId="88" fillId="0" borderId="15" xfId="0" applyFont="1" applyFill="1" applyBorder="1" applyAlignment="1">
      <alignment horizontal="center" vertical="center"/>
    </xf>
    <xf numFmtId="0" fontId="88" fillId="0" borderId="15" xfId="0" applyFont="1" applyFill="1" applyBorder="1" applyAlignment="1">
      <alignment horizontal="center" wrapText="1"/>
    </xf>
    <xf numFmtId="0" fontId="89" fillId="0" borderId="15" xfId="0" applyFont="1" applyFill="1" applyBorder="1" applyAlignment="1">
      <alignment horizontal="center" vertical="center" wrapText="1"/>
    </xf>
    <xf numFmtId="0" fontId="86" fillId="0" borderId="15" xfId="0" applyFont="1" applyFill="1" applyBorder="1" applyAlignment="1">
      <alignment horizontal="center" vertical="center" wrapText="1"/>
    </xf>
    <xf numFmtId="0" fontId="87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86" fillId="0" borderId="15" xfId="0" applyFont="1" applyFill="1" applyBorder="1" applyAlignment="1">
      <alignment horizontal="center" wrapText="1"/>
    </xf>
    <xf numFmtId="4" fontId="8" fillId="7" borderId="13" xfId="0" applyNumberFormat="1" applyFont="1" applyFill="1" applyBorder="1" applyAlignment="1">
      <alignment horizontal="center"/>
    </xf>
    <xf numFmtId="44" fontId="2" fillId="0" borderId="15" xfId="1" applyFont="1" applyFill="1" applyBorder="1" applyAlignment="1">
      <alignment horizontal="center"/>
    </xf>
    <xf numFmtId="165" fontId="11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35" fillId="0" borderId="15" xfId="0" applyFont="1" applyFill="1" applyBorder="1" applyAlignment="1">
      <alignment vertical="center" wrapText="1"/>
    </xf>
    <xf numFmtId="166" fontId="19" fillId="0" borderId="12" xfId="0" applyNumberFormat="1" applyFont="1" applyFill="1" applyBorder="1" applyAlignment="1"/>
    <xf numFmtId="166" fontId="19" fillId="0" borderId="15" xfId="0" applyNumberFormat="1" applyFont="1" applyFill="1" applyBorder="1" applyAlignment="1">
      <alignment horizontal="center"/>
    </xf>
    <xf numFmtId="166" fontId="19" fillId="0" borderId="15" xfId="0" applyNumberFormat="1" applyFont="1" applyFill="1" applyBorder="1" applyAlignment="1"/>
    <xf numFmtId="166" fontId="35" fillId="0" borderId="15" xfId="0" applyNumberFormat="1" applyFont="1" applyFill="1" applyBorder="1" applyAlignment="1">
      <alignment vertical="center"/>
    </xf>
    <xf numFmtId="0" fontId="86" fillId="0" borderId="12" xfId="0" applyFont="1" applyFill="1" applyBorder="1" applyAlignment="1">
      <alignment horizontal="center"/>
    </xf>
    <xf numFmtId="0" fontId="86" fillId="0" borderId="15" xfId="0" applyFont="1" applyFill="1" applyBorder="1" applyAlignment="1">
      <alignment horizontal="center"/>
    </xf>
    <xf numFmtId="0" fontId="89" fillId="0" borderId="15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/>
    </xf>
    <xf numFmtId="0" fontId="35" fillId="0" borderId="15" xfId="0" applyFont="1" applyFill="1" applyBorder="1" applyAlignment="1">
      <alignment horizontal="center" vertical="center"/>
    </xf>
    <xf numFmtId="4" fontId="12" fillId="0" borderId="74" xfId="0" applyNumberFormat="1" applyFont="1" applyBorder="1" applyAlignment="1">
      <alignment horizontal="center"/>
    </xf>
    <xf numFmtId="4" fontId="19" fillId="0" borderId="12" xfId="0" applyNumberFormat="1" applyFont="1" applyFill="1" applyBorder="1" applyAlignment="1"/>
    <xf numFmtId="4" fontId="19" fillId="0" borderId="15" xfId="0" applyNumberFormat="1" applyFont="1" applyFill="1" applyBorder="1" applyAlignment="1">
      <alignment horizontal="center"/>
    </xf>
    <xf numFmtId="4" fontId="19" fillId="0" borderId="15" xfId="0" applyNumberFormat="1" applyFont="1" applyFill="1" applyBorder="1" applyAlignment="1"/>
    <xf numFmtId="4" fontId="2" fillId="0" borderId="13" xfId="0" applyNumberFormat="1" applyFont="1" applyFill="1" applyBorder="1" applyAlignment="1">
      <alignment horizontal="right"/>
    </xf>
    <xf numFmtId="4" fontId="2" fillId="0" borderId="17" xfId="0" applyNumberFormat="1" applyFont="1" applyFill="1" applyBorder="1" applyAlignment="1">
      <alignment horizontal="right"/>
    </xf>
    <xf numFmtId="4" fontId="2" fillId="0" borderId="17" xfId="0" applyNumberFormat="1" applyFont="1" applyBorder="1" applyAlignment="1">
      <alignment horizontal="right"/>
    </xf>
    <xf numFmtId="4" fontId="2" fillId="12" borderId="25" xfId="0" applyNumberFormat="1" applyFont="1" applyFill="1" applyBorder="1" applyAlignment="1">
      <alignment horizontal="right" wrapText="1"/>
    </xf>
    <xf numFmtId="4" fontId="35" fillId="0" borderId="15" xfId="0" applyNumberFormat="1" applyFont="1" applyFill="1" applyBorder="1" applyAlignment="1">
      <alignment vertical="center"/>
    </xf>
    <xf numFmtId="4" fontId="29" fillId="0" borderId="15" xfId="0" applyNumberFormat="1" applyFont="1" applyFill="1" applyBorder="1" applyAlignment="1"/>
    <xf numFmtId="4" fontId="2" fillId="0" borderId="15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8" fillId="0" borderId="75" xfId="0" applyNumberFormat="1" applyFont="1" applyBorder="1" applyAlignment="1">
      <alignment horizontal="right"/>
    </xf>
    <xf numFmtId="4" fontId="2" fillId="0" borderId="12" xfId="0" applyNumberFormat="1" applyFont="1" applyFill="1" applyBorder="1" applyAlignment="1">
      <alignment horizontal="right"/>
    </xf>
    <xf numFmtId="4" fontId="2" fillId="0" borderId="15" xfId="0" applyNumberFormat="1" applyFont="1" applyFill="1" applyBorder="1" applyAlignment="1">
      <alignment horizontal="right"/>
    </xf>
    <xf numFmtId="4" fontId="2" fillId="12" borderId="18" xfId="0" applyNumberFormat="1" applyFont="1" applyFill="1" applyBorder="1" applyAlignment="1">
      <alignment horizontal="right"/>
    </xf>
    <xf numFmtId="4" fontId="2" fillId="0" borderId="15" xfId="0" applyNumberFormat="1" applyFont="1" applyFill="1" applyBorder="1" applyAlignment="1"/>
    <xf numFmtId="4" fontId="37" fillId="0" borderId="36" xfId="0" applyNumberFormat="1" applyFont="1" applyBorder="1" applyAlignment="1">
      <alignment horizontal="right" vertical="center"/>
    </xf>
    <xf numFmtId="4" fontId="37" fillId="0" borderId="37" xfId="0" applyNumberFormat="1" applyFont="1" applyBorder="1" applyAlignment="1">
      <alignment horizontal="right" vertical="center"/>
    </xf>
    <xf numFmtId="4" fontId="11" fillId="0" borderId="40" xfId="0" applyNumberFormat="1" applyFont="1" applyBorder="1" applyAlignment="1">
      <alignment horizontal="right"/>
    </xf>
    <xf numFmtId="4" fontId="11" fillId="0" borderId="0" xfId="0" applyNumberFormat="1" applyFont="1" applyAlignment="1">
      <alignment horizontal="right"/>
    </xf>
    <xf numFmtId="4" fontId="46" fillId="11" borderId="46" xfId="0" applyNumberFormat="1" applyFont="1" applyFill="1" applyBorder="1" applyAlignment="1">
      <alignment horizontal="right" vertical="center"/>
    </xf>
    <xf numFmtId="4" fontId="46" fillId="11" borderId="49" xfId="0" applyNumberFormat="1" applyFont="1" applyFill="1" applyBorder="1" applyAlignment="1">
      <alignment horizontal="right" vertical="center"/>
    </xf>
    <xf numFmtId="0" fontId="37" fillId="18" borderId="0" xfId="0" applyFont="1" applyFill="1" applyAlignment="1">
      <alignment horizontal="center" vertical="center"/>
    </xf>
    <xf numFmtId="0" fontId="35" fillId="0" borderId="17" xfId="0" applyFont="1" applyFill="1" applyBorder="1" applyAlignment="1">
      <alignment vertical="center"/>
    </xf>
    <xf numFmtId="0" fontId="35" fillId="0" borderId="18" xfId="0" applyFont="1" applyFill="1" applyBorder="1" applyAlignment="1">
      <alignment vertical="center" wrapText="1"/>
    </xf>
    <xf numFmtId="0" fontId="35" fillId="0" borderId="12" xfId="0" applyFont="1" applyFill="1" applyBorder="1" applyAlignment="1">
      <alignment vertical="center"/>
    </xf>
    <xf numFmtId="0" fontId="35" fillId="0" borderId="27" xfId="0" applyFont="1" applyFill="1" applyBorder="1" applyAlignment="1">
      <alignment vertical="center"/>
    </xf>
    <xf numFmtId="0" fontId="89" fillId="0" borderId="18" xfId="0" applyFont="1" applyFill="1" applyBorder="1" applyAlignment="1">
      <alignment horizontal="center" vertical="center"/>
    </xf>
    <xf numFmtId="0" fontId="89" fillId="0" borderId="12" xfId="0" applyFont="1" applyFill="1" applyBorder="1" applyAlignment="1">
      <alignment horizontal="center" vertical="center"/>
    </xf>
    <xf numFmtId="4" fontId="35" fillId="0" borderId="21" xfId="0" applyNumberFormat="1" applyFont="1" applyFill="1" applyBorder="1" applyAlignment="1">
      <alignment vertical="center"/>
    </xf>
    <xf numFmtId="166" fontId="35" fillId="0" borderId="18" xfId="0" applyNumberFormat="1" applyFont="1" applyFill="1" applyBorder="1" applyAlignment="1">
      <alignment vertical="center"/>
    </xf>
    <xf numFmtId="166" fontId="35" fillId="0" borderId="12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vertical="center"/>
    </xf>
    <xf numFmtId="0" fontId="12" fillId="0" borderId="18" xfId="0" applyFont="1" applyFill="1" applyBorder="1" applyAlignment="1">
      <alignment vertical="center"/>
    </xf>
    <xf numFmtId="164" fontId="7" fillId="0" borderId="18" xfId="0" applyNumberFormat="1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/>
    </xf>
    <xf numFmtId="0" fontId="9" fillId="0" borderId="12" xfId="0" applyFont="1" applyFill="1" applyBorder="1" applyAlignment="1"/>
    <xf numFmtId="0" fontId="9" fillId="0" borderId="15" xfId="0" applyFont="1" applyFill="1" applyBorder="1" applyAlignment="1">
      <alignment horizontal="left"/>
    </xf>
    <xf numFmtId="0" fontId="9" fillId="0" borderId="15" xfId="0" applyFont="1" applyFill="1" applyBorder="1" applyAlignment="1"/>
    <xf numFmtId="0" fontId="20" fillId="0" borderId="15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26" fillId="0" borderId="0" xfId="0" applyFont="1"/>
    <xf numFmtId="0" fontId="61" fillId="0" borderId="0" xfId="0" applyFont="1"/>
    <xf numFmtId="0" fontId="0" fillId="0" borderId="0" xfId="0" applyFont="1"/>
    <xf numFmtId="0" fontId="91" fillId="14" borderId="74" xfId="0" applyFont="1" applyFill="1" applyBorder="1" applyAlignment="1">
      <alignment horizontal="center"/>
    </xf>
    <xf numFmtId="0" fontId="37" fillId="8" borderId="0" xfId="0" applyFont="1" applyFill="1" applyAlignment="1">
      <alignment horizontal="center"/>
    </xf>
    <xf numFmtId="0" fontId="9" fillId="0" borderId="21" xfId="0" applyFont="1" applyFill="1" applyBorder="1" applyAlignment="1"/>
    <xf numFmtId="0" fontId="19" fillId="0" borderId="17" xfId="0" applyFont="1" applyFill="1" applyBorder="1" applyAlignment="1"/>
    <xf numFmtId="0" fontId="86" fillId="0" borderId="18" xfId="0" applyFont="1" applyFill="1" applyBorder="1" applyAlignment="1">
      <alignment horizontal="center"/>
    </xf>
    <xf numFmtId="0" fontId="9" fillId="0" borderId="14" xfId="0" applyFont="1" applyFill="1" applyBorder="1" applyAlignment="1"/>
    <xf numFmtId="0" fontId="19" fillId="0" borderId="13" xfId="0" applyFont="1" applyFill="1" applyBorder="1" applyAlignment="1"/>
    <xf numFmtId="0" fontId="86" fillId="0" borderId="16" xfId="0" applyFont="1" applyFill="1" applyBorder="1" applyAlignment="1">
      <alignment horizontal="center"/>
    </xf>
    <xf numFmtId="0" fontId="86" fillId="0" borderId="12" xfId="0" applyFont="1" applyFill="1" applyBorder="1" applyAlignment="1">
      <alignment horizontal="center" wrapText="1"/>
    </xf>
    <xf numFmtId="166" fontId="19" fillId="0" borderId="12" xfId="0" applyNumberFormat="1" applyFont="1" applyFill="1" applyBorder="1" applyAlignment="1">
      <alignment horizontal="center"/>
    </xf>
    <xf numFmtId="4" fontId="19" fillId="0" borderId="14" xfId="0" applyNumberFormat="1" applyFont="1" applyFill="1" applyBorder="1" applyAlignment="1"/>
    <xf numFmtId="166" fontId="19" fillId="0" borderId="16" xfId="0" applyNumberFormat="1" applyFont="1" applyFill="1" applyBorder="1" applyAlignment="1"/>
    <xf numFmtId="0" fontId="39" fillId="17" borderId="1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/>
    </xf>
    <xf numFmtId="1" fontId="58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39" xfId="0" applyNumberFormat="1" applyFont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/>
    </xf>
    <xf numFmtId="1" fontId="92" fillId="0" borderId="74" xfId="0" applyNumberFormat="1" applyFont="1" applyBorder="1" applyAlignment="1">
      <alignment horizontal="center" vertical="center" wrapText="1"/>
    </xf>
    <xf numFmtId="0" fontId="37" fillId="18" borderId="0" xfId="0" applyFont="1" applyFill="1" applyAlignment="1">
      <alignment horizontal="center"/>
    </xf>
    <xf numFmtId="0" fontId="12" fillId="0" borderId="10" xfId="0" applyFont="1" applyBorder="1" applyAlignment="1">
      <alignment horizontal="left" wrapText="1"/>
    </xf>
    <xf numFmtId="0" fontId="24" fillId="0" borderId="59" xfId="0" applyFont="1" applyBorder="1" applyAlignment="1">
      <alignment horizontal="center" wrapText="1"/>
    </xf>
    <xf numFmtId="0" fontId="12" fillId="0" borderId="60" xfId="0" applyFont="1" applyBorder="1" applyAlignment="1">
      <alignment horizontal="left" wrapText="1"/>
    </xf>
    <xf numFmtId="165" fontId="12" fillId="0" borderId="15" xfId="0" applyNumberFormat="1" applyFont="1" applyFill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1" fontId="12" fillId="0" borderId="15" xfId="0" applyNumberFormat="1" applyFont="1" applyBorder="1" applyAlignment="1">
      <alignment vertical="center" wrapText="1"/>
    </xf>
    <xf numFmtId="0" fontId="24" fillId="0" borderId="35" xfId="0" applyFont="1" applyBorder="1" applyAlignment="1">
      <alignment horizontal="left" wrapText="1"/>
    </xf>
    <xf numFmtId="0" fontId="93" fillId="0" borderId="0" xfId="0" applyFont="1" applyAlignment="1">
      <alignment horizontal="left" wrapText="1"/>
    </xf>
    <xf numFmtId="0" fontId="93" fillId="0" borderId="35" xfId="0" applyFont="1" applyBorder="1" applyAlignment="1">
      <alignment horizontal="left" wrapText="1"/>
    </xf>
    <xf numFmtId="0" fontId="12" fillId="0" borderId="35" xfId="0" applyFont="1" applyBorder="1" applyAlignment="1">
      <alignment horizontal="left" wrapText="1"/>
    </xf>
    <xf numFmtId="0" fontId="12" fillId="0" borderId="65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  <xf numFmtId="0" fontId="95" fillId="0" borderId="15" xfId="0" applyFont="1" applyFill="1" applyBorder="1" applyAlignment="1">
      <alignment horizontal="left" wrapText="1"/>
    </xf>
    <xf numFmtId="44" fontId="95" fillId="0" borderId="15" xfId="1" applyFont="1" applyFill="1" applyBorder="1" applyAlignment="1">
      <alignment horizontal="right"/>
    </xf>
    <xf numFmtId="0" fontId="7" fillId="8" borderId="0" xfId="0" applyFont="1" applyFill="1" applyAlignment="1">
      <alignment horizontal="center"/>
    </xf>
    <xf numFmtId="0" fontId="96" fillId="0" borderId="0" xfId="0" applyFont="1" applyAlignment="1">
      <alignment horizontal="center"/>
    </xf>
    <xf numFmtId="0" fontId="8" fillId="18" borderId="0" xfId="0" applyFont="1" applyFill="1" applyAlignment="1">
      <alignment horizontal="center"/>
    </xf>
    <xf numFmtId="4" fontId="35" fillId="0" borderId="17" xfId="0" applyNumberFormat="1" applyFont="1" applyFill="1" applyBorder="1" applyAlignment="1">
      <alignment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164" fontId="12" fillId="0" borderId="18" xfId="0" applyNumberFormat="1" applyFont="1" applyFill="1" applyBorder="1" applyAlignment="1">
      <alignment vertical="center" wrapText="1"/>
    </xf>
    <xf numFmtId="164" fontId="7" fillId="0" borderId="12" xfId="0" applyNumberFormat="1" applyFont="1" applyFill="1" applyBorder="1" applyAlignment="1">
      <alignment vertical="center" wrapText="1"/>
    </xf>
    <xf numFmtId="2" fontId="7" fillId="4" borderId="0" xfId="0" applyNumberFormat="1" applyFont="1" applyFill="1"/>
    <xf numFmtId="164" fontId="7" fillId="0" borderId="21" xfId="0" applyNumberFormat="1" applyFont="1" applyFill="1" applyBorder="1" applyAlignment="1">
      <alignment horizontal="center"/>
    </xf>
    <xf numFmtId="44" fontId="7" fillId="0" borderId="18" xfId="1" applyFont="1" applyFill="1" applyBorder="1" applyAlignment="1">
      <alignment vertical="center"/>
    </xf>
    <xf numFmtId="44" fontId="7" fillId="0" borderId="12" xfId="1" applyFont="1" applyFill="1" applyBorder="1" applyAlignment="1">
      <alignment vertical="center"/>
    </xf>
    <xf numFmtId="0" fontId="9" fillId="0" borderId="13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44" fontId="8" fillId="0" borderId="17" xfId="1" applyFont="1" applyFill="1" applyBorder="1" applyAlignment="1">
      <alignment horizontal="center" vertical="center" wrapText="1"/>
    </xf>
    <xf numFmtId="44" fontId="2" fillId="0" borderId="18" xfId="1" applyFont="1" applyFill="1" applyBorder="1"/>
    <xf numFmtId="164" fontId="7" fillId="0" borderId="18" xfId="0" applyNumberFormat="1" applyFont="1" applyBorder="1" applyAlignment="1">
      <alignment horizontal="center"/>
    </xf>
    <xf numFmtId="44" fontId="2" fillId="0" borderId="12" xfId="1" applyFont="1" applyFill="1" applyBorder="1"/>
    <xf numFmtId="164" fontId="7" fillId="0" borderId="12" xfId="0" applyNumberFormat="1" applyFont="1" applyBorder="1" applyAlignment="1">
      <alignment horizontal="center"/>
    </xf>
    <xf numFmtId="0" fontId="94" fillId="0" borderId="3" xfId="0" applyFont="1" applyBorder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44" fontId="7" fillId="4" borderId="0" xfId="1" applyFont="1" applyFill="1"/>
    <xf numFmtId="0" fontId="65" fillId="0" borderId="0" xfId="0" applyFont="1" applyFill="1" applyAlignment="1">
      <alignment horizontal="center" vertical="center" wrapText="1"/>
    </xf>
    <xf numFmtId="0" fontId="8" fillId="0" borderId="78" xfId="0" applyFont="1" applyBorder="1"/>
    <xf numFmtId="168" fontId="53" fillId="15" borderId="0" xfId="0" applyNumberFormat="1" applyFont="1" applyFill="1"/>
    <xf numFmtId="168" fontId="2" fillId="0" borderId="8" xfId="0" applyNumberFormat="1" applyFont="1" applyBorder="1" applyAlignment="1">
      <alignment horizontal="center"/>
    </xf>
    <xf numFmtId="168" fontId="2" fillId="0" borderId="0" xfId="0" applyNumberFormat="1" applyFont="1" applyAlignment="1">
      <alignment horizontal="right"/>
    </xf>
    <xf numFmtId="168" fontId="12" fillId="0" borderId="15" xfId="0" applyNumberFormat="1" applyFont="1" applyBorder="1" applyAlignment="1">
      <alignment horizontal="right"/>
    </xf>
    <xf numFmtId="168" fontId="12" fillId="0" borderId="15" xfId="0" applyNumberFormat="1" applyFont="1" applyFill="1" applyBorder="1" applyAlignment="1">
      <alignment horizontal="right"/>
    </xf>
    <xf numFmtId="168" fontId="2" fillId="0" borderId="15" xfId="0" applyNumberFormat="1" applyFont="1" applyFill="1" applyBorder="1" applyAlignment="1">
      <alignment horizontal="right"/>
    </xf>
    <xf numFmtId="168" fontId="71" fillId="0" borderId="53" xfId="0" applyNumberFormat="1" applyFont="1" applyBorder="1" applyAlignment="1">
      <alignment horizontal="right"/>
    </xf>
    <xf numFmtId="168" fontId="2" fillId="0" borderId="0" xfId="0" applyNumberFormat="1" applyFont="1"/>
    <xf numFmtId="168" fontId="26" fillId="0" borderId="8" xfId="0" applyNumberFormat="1" applyFont="1" applyBorder="1" applyAlignment="1">
      <alignment horizontal="center"/>
    </xf>
    <xf numFmtId="168" fontId="58" fillId="0" borderId="0" xfId="0" applyNumberFormat="1" applyFont="1"/>
    <xf numFmtId="168" fontId="60" fillId="0" borderId="15" xfId="0" applyNumberFormat="1" applyFont="1" applyBorder="1"/>
    <xf numFmtId="168" fontId="60" fillId="0" borderId="15" xfId="0" applyNumberFormat="1" applyFont="1" applyFill="1" applyBorder="1"/>
    <xf numFmtId="168" fontId="58" fillId="0" borderId="15" xfId="0" applyNumberFormat="1" applyFont="1" applyFill="1" applyBorder="1"/>
    <xf numFmtId="168" fontId="72" fillId="0" borderId="7" xfId="0" applyNumberFormat="1" applyFont="1" applyBorder="1"/>
    <xf numFmtId="0" fontId="63" fillId="0" borderId="0" xfId="0" applyFont="1" applyFill="1" applyAlignment="1">
      <alignment horizontal="center" vertical="center" wrapText="1"/>
    </xf>
    <xf numFmtId="0" fontId="12" fillId="0" borderId="15" xfId="0" applyFont="1" applyFill="1" applyBorder="1" applyAlignment="1">
      <alignment vertical="center" wrapText="1"/>
    </xf>
    <xf numFmtId="0" fontId="35" fillId="20" borderId="15" xfId="0" applyFont="1" applyFill="1" applyBorder="1" applyAlignment="1">
      <alignment vertical="center"/>
    </xf>
    <xf numFmtId="44" fontId="7" fillId="0" borderId="15" xfId="1" applyFont="1" applyFill="1" applyBorder="1" applyAlignment="1">
      <alignment horizontal="center"/>
    </xf>
    <xf numFmtId="164" fontId="7" fillId="0" borderId="15" xfId="0" applyNumberFormat="1" applyFont="1" applyFill="1" applyBorder="1" applyAlignment="1">
      <alignment horizontal="center" wrapText="1"/>
    </xf>
    <xf numFmtId="44" fontId="18" fillId="0" borderId="15" xfId="1" applyFont="1" applyFill="1" applyBorder="1" applyAlignment="1">
      <alignment horizontal="center" vertical="center" wrapText="1"/>
    </xf>
    <xf numFmtId="164" fontId="7" fillId="0" borderId="15" xfId="0" applyNumberFormat="1" applyFont="1" applyBorder="1" applyAlignment="1">
      <alignment vertical="center"/>
    </xf>
    <xf numFmtId="0" fontId="35" fillId="0" borderId="15" xfId="0" applyFont="1" applyFill="1" applyBorder="1" applyAlignment="1">
      <alignment horizontal="center" vertical="center" wrapText="1"/>
    </xf>
    <xf numFmtId="165" fontId="36" fillId="0" borderId="15" xfId="0" applyNumberFormat="1" applyFont="1" applyFill="1" applyBorder="1" applyAlignment="1">
      <alignment vertical="center" wrapText="1"/>
    </xf>
    <xf numFmtId="0" fontId="40" fillId="0" borderId="15" xfId="0" applyFont="1" applyFill="1" applyBorder="1" applyAlignment="1">
      <alignment horizontal="left" wrapText="1"/>
    </xf>
    <xf numFmtId="1" fontId="37" fillId="0" borderId="15" xfId="0" applyNumberFormat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center" wrapText="1"/>
    </xf>
    <xf numFmtId="44" fontId="7" fillId="0" borderId="15" xfId="1" applyFont="1" applyFill="1" applyBorder="1" applyAlignment="1">
      <alignment horizontal="right"/>
    </xf>
    <xf numFmtId="0" fontId="7" fillId="0" borderId="15" xfId="0" applyFont="1" applyFill="1" applyBorder="1" applyAlignment="1">
      <alignment wrapText="1"/>
    </xf>
    <xf numFmtId="1" fontId="37" fillId="0" borderId="15" xfId="0" applyNumberFormat="1" applyFont="1" applyFill="1" applyBorder="1" applyAlignment="1">
      <alignment horizontal="center" vertical="center" wrapText="1"/>
    </xf>
    <xf numFmtId="166" fontId="40" fillId="0" borderId="15" xfId="0" applyNumberFormat="1" applyFont="1" applyFill="1" applyBorder="1" applyAlignment="1">
      <alignment horizontal="left" wrapText="1"/>
    </xf>
    <xf numFmtId="0" fontId="39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 wrapText="1"/>
    </xf>
    <xf numFmtId="0" fontId="39" fillId="0" borderId="15" xfId="0" applyFont="1" applyFill="1" applyBorder="1" applyAlignment="1">
      <alignment horizontal="center"/>
    </xf>
    <xf numFmtId="1" fontId="37" fillId="0" borderId="21" xfId="0" applyNumberFormat="1" applyFont="1" applyFill="1" applyBorder="1" applyAlignment="1">
      <alignment horizontal="center"/>
    </xf>
    <xf numFmtId="1" fontId="7" fillId="0" borderId="21" xfId="0" applyNumberFormat="1" applyFont="1" applyFill="1" applyBorder="1" applyAlignment="1">
      <alignment horizontal="center"/>
    </xf>
    <xf numFmtId="1" fontId="37" fillId="0" borderId="21" xfId="0" applyNumberFormat="1" applyFont="1" applyFill="1" applyBorder="1" applyAlignment="1">
      <alignment horizontal="center" vertical="center" wrapText="1"/>
    </xf>
    <xf numFmtId="167" fontId="44" fillId="0" borderId="0" xfId="0" applyNumberFormat="1" applyFont="1" applyFill="1" applyAlignment="1">
      <alignment horizontal="center"/>
    </xf>
    <xf numFmtId="2" fontId="8" fillId="0" borderId="0" xfId="0" applyNumberFormat="1" applyFont="1" applyFill="1"/>
    <xf numFmtId="0" fontId="9" fillId="0" borderId="17" xfId="0" applyFont="1" applyFill="1" applyBorder="1" applyAlignment="1"/>
    <xf numFmtId="4" fontId="9" fillId="0" borderId="15" xfId="0" applyNumberFormat="1" applyFont="1" applyFill="1" applyBorder="1" applyAlignment="1"/>
    <xf numFmtId="0" fontId="84" fillId="0" borderId="34" xfId="0" applyFont="1" applyBorder="1" applyAlignment="1">
      <alignment horizontal="center"/>
    </xf>
    <xf numFmtId="165" fontId="36" fillId="14" borderId="15" xfId="0" applyNumberFormat="1" applyFont="1" applyFill="1" applyBorder="1" applyAlignment="1">
      <alignment vertical="center"/>
    </xf>
    <xf numFmtId="165" fontId="37" fillId="14" borderId="15" xfId="0" applyNumberFormat="1" applyFont="1" applyFill="1" applyBorder="1" applyAlignment="1">
      <alignment horizontal="center" vertical="center"/>
    </xf>
    <xf numFmtId="164" fontId="12" fillId="0" borderId="74" xfId="0" applyNumberFormat="1" applyFont="1" applyBorder="1" applyAlignment="1">
      <alignment horizontal="center"/>
    </xf>
    <xf numFmtId="164" fontId="9" fillId="0" borderId="15" xfId="0" applyNumberFormat="1" applyFont="1" applyFill="1" applyBorder="1" applyAlignment="1"/>
    <xf numFmtId="164" fontId="19" fillId="0" borderId="15" xfId="0" applyNumberFormat="1" applyFont="1" applyFill="1" applyBorder="1" applyAlignment="1"/>
    <xf numFmtId="164" fontId="12" fillId="0" borderId="12" xfId="0" applyNumberFormat="1" applyFont="1" applyFill="1" applyBorder="1" applyAlignment="1">
      <alignment horizontal="center" vertical="center"/>
    </xf>
    <xf numFmtId="164" fontId="12" fillId="0" borderId="15" xfId="0" applyNumberFormat="1" applyFont="1" applyFill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/>
    </xf>
    <xf numFmtId="164" fontId="12" fillId="12" borderId="18" xfId="0" applyNumberFormat="1" applyFont="1" applyFill="1" applyBorder="1" applyAlignment="1">
      <alignment horizontal="center" vertical="center"/>
    </xf>
    <xf numFmtId="164" fontId="35" fillId="0" borderId="15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vertical="center"/>
    </xf>
    <xf numFmtId="164" fontId="2" fillId="0" borderId="15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vertical="center" wrapText="1"/>
    </xf>
    <xf numFmtId="164" fontId="2" fillId="0" borderId="15" xfId="0" applyNumberFormat="1" applyFont="1" applyFill="1" applyBorder="1" applyAlignment="1">
      <alignment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9" fillId="0" borderId="12" xfId="0" applyNumberFormat="1" applyFont="1" applyFill="1" applyBorder="1" applyAlignment="1"/>
    <xf numFmtId="164" fontId="9" fillId="0" borderId="12" xfId="0" applyNumberFormat="1" applyFont="1" applyFill="1" applyBorder="1" applyAlignment="1"/>
    <xf numFmtId="0" fontId="97" fillId="2" borderId="0" xfId="0" applyFont="1" applyFill="1"/>
    <xf numFmtId="4" fontId="98" fillId="0" borderId="14" xfId="0" applyNumberFormat="1" applyFont="1" applyBorder="1"/>
    <xf numFmtId="4" fontId="98" fillId="0" borderId="26" xfId="0" applyNumberFormat="1" applyFont="1" applyBorder="1"/>
    <xf numFmtId="4" fontId="98" fillId="14" borderId="26" xfId="0" applyNumberFormat="1" applyFont="1" applyFill="1" applyBorder="1" applyAlignment="1">
      <alignment horizontal="right" vertical="center"/>
    </xf>
    <xf numFmtId="4" fontId="98" fillId="0" borderId="26" xfId="0" applyNumberFormat="1" applyFont="1" applyFill="1" applyBorder="1"/>
    <xf numFmtId="4" fontId="98" fillId="0" borderId="0" xfId="0" applyNumberFormat="1" applyFont="1" applyFill="1" applyBorder="1"/>
    <xf numFmtId="4" fontId="98" fillId="0" borderId="30" xfId="0" applyNumberFormat="1" applyFont="1" applyFill="1" applyBorder="1"/>
    <xf numFmtId="4" fontId="98" fillId="0" borderId="42" xfId="0" applyNumberFormat="1" applyFont="1" applyBorder="1"/>
    <xf numFmtId="4" fontId="98" fillId="0" borderId="0" xfId="0" applyNumberFormat="1" applyFont="1"/>
    <xf numFmtId="4" fontId="98" fillId="11" borderId="47" xfId="0" applyNumberFormat="1" applyFont="1" applyFill="1" applyBorder="1" applyAlignment="1">
      <alignment vertical="center"/>
    </xf>
    <xf numFmtId="4" fontId="98" fillId="11" borderId="34" xfId="0" applyNumberFormat="1" applyFont="1" applyFill="1" applyBorder="1" applyAlignment="1">
      <alignment vertical="center"/>
    </xf>
    <xf numFmtId="0" fontId="97" fillId="0" borderId="0" xfId="0" applyFont="1"/>
    <xf numFmtId="0" fontId="35" fillId="0" borderId="74" xfId="0" applyFont="1" applyBorder="1" applyAlignment="1">
      <alignment horizontal="center" vertical="center"/>
    </xf>
    <xf numFmtId="0" fontId="99" fillId="0" borderId="0" xfId="0" applyFont="1" applyAlignment="1">
      <alignment horizontal="center"/>
    </xf>
    <xf numFmtId="0" fontId="100" fillId="0" borderId="12" xfId="0" applyFont="1" applyFill="1" applyBorder="1" applyAlignment="1">
      <alignment horizontal="center"/>
    </xf>
    <xf numFmtId="0" fontId="100" fillId="0" borderId="15" xfId="0" applyFont="1" applyFill="1" applyBorder="1" applyAlignment="1">
      <alignment horizontal="center"/>
    </xf>
    <xf numFmtId="0" fontId="35" fillId="0" borderId="18" xfId="0" applyFont="1" applyFill="1" applyBorder="1" applyAlignment="1">
      <alignment vertical="center"/>
    </xf>
    <xf numFmtId="164" fontId="35" fillId="0" borderId="18" xfId="0" applyNumberFormat="1" applyFont="1" applyFill="1" applyBorder="1" applyAlignment="1">
      <alignment vertical="center"/>
    </xf>
    <xf numFmtId="164" fontId="35" fillId="0" borderId="12" xfId="0" applyNumberFormat="1" applyFont="1" applyFill="1" applyBorder="1" applyAlignment="1">
      <alignment vertical="center"/>
    </xf>
    <xf numFmtId="0" fontId="35" fillId="14" borderId="18" xfId="0" applyFont="1" applyFill="1" applyBorder="1" applyAlignment="1">
      <alignment horizontal="center" vertical="center" wrapText="1"/>
    </xf>
    <xf numFmtId="164" fontId="7" fillId="0" borderId="18" xfId="0" applyNumberFormat="1" applyFont="1" applyFill="1" applyBorder="1" applyAlignment="1">
      <alignment horizontal="center" vertical="center" wrapText="1"/>
    </xf>
    <xf numFmtId="164" fontId="12" fillId="0" borderId="12" xfId="0" applyNumberFormat="1" applyFont="1" applyFill="1" applyBorder="1" applyAlignment="1">
      <alignment vertical="center" wrapText="1"/>
    </xf>
    <xf numFmtId="4" fontId="98" fillId="0" borderId="26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7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4" fontId="76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0" fontId="7" fillId="0" borderId="7" xfId="0" applyFont="1" applyBorder="1" applyAlignment="1">
      <alignment horizontal="right" vertical="center"/>
    </xf>
    <xf numFmtId="44" fontId="7" fillId="0" borderId="0" xfId="1" applyFont="1" applyAlignment="1">
      <alignment vertical="center"/>
    </xf>
    <xf numFmtId="0" fontId="7" fillId="0" borderId="7" xfId="0" applyFont="1" applyBorder="1" applyAlignment="1">
      <alignment horizontal="center" vertical="center" wrapText="1"/>
    </xf>
    <xf numFmtId="167" fontId="44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16" borderId="67" xfId="0" applyFont="1" applyFill="1" applyBorder="1" applyAlignment="1">
      <alignment horizontal="center" vertical="center"/>
    </xf>
    <xf numFmtId="16" fontId="40" fillId="0" borderId="68" xfId="0" applyNumberFormat="1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166" fontId="8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4" fontId="22" fillId="0" borderId="0" xfId="0" applyNumberFormat="1" applyFont="1" applyFill="1" applyAlignment="1">
      <alignment horizontal="center" vertical="center"/>
    </xf>
    <xf numFmtId="2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44" fontId="8" fillId="0" borderId="0" xfId="1" applyFont="1" applyBorder="1" applyAlignment="1">
      <alignment horizontal="center" vertical="center"/>
    </xf>
    <xf numFmtId="44" fontId="8" fillId="0" borderId="0" xfId="1" applyFont="1" applyAlignment="1">
      <alignment horizontal="center" vertical="center"/>
    </xf>
    <xf numFmtId="0" fontId="8" fillId="0" borderId="78" xfId="0" applyFont="1" applyBorder="1" applyAlignment="1">
      <alignment horizontal="center" vertical="center"/>
    </xf>
    <xf numFmtId="0" fontId="35" fillId="0" borderId="21" xfId="0" applyFont="1" applyFill="1" applyBorder="1" applyAlignment="1">
      <alignment vertical="center"/>
    </xf>
    <xf numFmtId="0" fontId="89" fillId="0" borderId="16" xfId="0" applyFont="1" applyFill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vertical="center"/>
    </xf>
    <xf numFmtId="2" fontId="7" fillId="0" borderId="39" xfId="0" applyNumberFormat="1" applyFont="1" applyBorder="1" applyAlignment="1">
      <alignment horizontal="right"/>
    </xf>
    <xf numFmtId="2" fontId="7" fillId="0" borderId="0" xfId="0" applyNumberFormat="1" applyFont="1" applyAlignment="1">
      <alignment horizontal="right"/>
    </xf>
    <xf numFmtId="4" fontId="7" fillId="0" borderId="34" xfId="0" applyNumberFormat="1" applyFont="1" applyBorder="1" applyAlignment="1">
      <alignment horizontal="right"/>
    </xf>
    <xf numFmtId="44" fontId="101" fillId="0" borderId="15" xfId="1" applyFont="1" applyFill="1" applyBorder="1" applyAlignment="1">
      <alignment horizontal="right"/>
    </xf>
    <xf numFmtId="0" fontId="101" fillId="0" borderId="15" xfId="0" applyFont="1" applyFill="1" applyBorder="1" applyAlignment="1">
      <alignment horizontal="left" wrapText="1"/>
    </xf>
    <xf numFmtId="0" fontId="91" fillId="0" borderId="55" xfId="0" applyFont="1" applyBorder="1" applyAlignment="1">
      <alignment horizontal="center" wrapText="1"/>
    </xf>
    <xf numFmtId="0" fontId="9" fillId="0" borderId="50" xfId="0" applyFont="1" applyBorder="1" applyAlignment="1">
      <alignment horizontal="center" wrapText="1"/>
    </xf>
    <xf numFmtId="44" fontId="25" fillId="14" borderId="0" xfId="1" applyFont="1" applyFill="1" applyAlignment="1">
      <alignment horizontal="center" vertical="center" wrapText="1"/>
    </xf>
    <xf numFmtId="44" fontId="25" fillId="14" borderId="57" xfId="1" applyFont="1" applyFill="1" applyBorder="1" applyAlignment="1">
      <alignment horizontal="center"/>
    </xf>
    <xf numFmtId="0" fontId="8" fillId="0" borderId="15" xfId="0" applyFont="1" applyFill="1" applyBorder="1" applyAlignment="1">
      <alignment horizontal="left" wrapText="1"/>
    </xf>
    <xf numFmtId="0" fontId="7" fillId="18" borderId="0" xfId="0" applyFont="1" applyFill="1" applyAlignment="1">
      <alignment horizontal="center"/>
    </xf>
    <xf numFmtId="2" fontId="8" fillId="0" borderId="0" xfId="0" applyNumberFormat="1" applyFont="1" applyFill="1" applyAlignment="1">
      <alignment horizontal="right"/>
    </xf>
    <xf numFmtId="4" fontId="8" fillId="0" borderId="34" xfId="0" applyNumberFormat="1" applyFont="1" applyFill="1" applyBorder="1" applyAlignment="1">
      <alignment horizontal="right"/>
    </xf>
    <xf numFmtId="15" fontId="8" fillId="0" borderId="34" xfId="0" applyNumberFormat="1" applyFont="1" applyFill="1" applyBorder="1"/>
    <xf numFmtId="0" fontId="8" fillId="0" borderId="34" xfId="0" applyFont="1" applyFill="1" applyBorder="1" applyAlignment="1">
      <alignment horizontal="right"/>
    </xf>
    <xf numFmtId="167" fontId="8" fillId="0" borderId="34" xfId="0" applyNumberFormat="1" applyFont="1" applyFill="1" applyBorder="1"/>
    <xf numFmtId="0" fontId="63" fillId="21" borderId="0" xfId="0" applyFont="1" applyFill="1" applyAlignment="1">
      <alignment horizontal="center" wrapText="1"/>
    </xf>
    <xf numFmtId="0" fontId="19" fillId="14" borderId="15" xfId="0" applyFont="1" applyFill="1" applyBorder="1" applyAlignment="1">
      <alignment horizontal="center" vertical="center"/>
    </xf>
    <xf numFmtId="0" fontId="103" fillId="14" borderId="15" xfId="0" applyFont="1" applyFill="1" applyBorder="1" applyAlignment="1">
      <alignment horizontal="center" vertical="center"/>
    </xf>
    <xf numFmtId="164" fontId="24" fillId="14" borderId="15" xfId="0" applyNumberFormat="1" applyFont="1" applyFill="1" applyBorder="1" applyAlignment="1">
      <alignment horizontal="center" vertical="center"/>
    </xf>
    <xf numFmtId="0" fontId="23" fillId="14" borderId="15" xfId="0" applyFont="1" applyFill="1" applyBorder="1" applyAlignment="1">
      <alignment horizontal="center" vertical="center"/>
    </xf>
    <xf numFmtId="0" fontId="19" fillId="14" borderId="15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03" fillId="14" borderId="15" xfId="0" applyFont="1" applyFill="1" applyBorder="1" applyAlignment="1">
      <alignment horizontal="center" vertical="center" wrapText="1"/>
    </xf>
    <xf numFmtId="164" fontId="24" fillId="14" borderId="21" xfId="0" applyNumberFormat="1" applyFont="1" applyFill="1" applyBorder="1" applyAlignment="1">
      <alignment horizontal="center" vertical="center" wrapText="1"/>
    </xf>
    <xf numFmtId="44" fontId="6" fillId="2" borderId="0" xfId="1" applyFont="1" applyFill="1" applyAlignment="1">
      <alignment horizontal="center"/>
    </xf>
    <xf numFmtId="44" fontId="2" fillId="2" borderId="0" xfId="1" applyFont="1" applyFill="1" applyAlignment="1">
      <alignment horizontal="center"/>
    </xf>
    <xf numFmtId="44" fontId="12" fillId="0" borderId="12" xfId="1" applyFont="1" applyBorder="1" applyAlignment="1">
      <alignment horizontal="center" vertical="center"/>
    </xf>
    <xf numFmtId="44" fontId="26" fillId="0" borderId="15" xfId="1" applyFont="1" applyBorder="1" applyAlignment="1">
      <alignment horizontal="center" vertical="center"/>
    </xf>
    <xf numFmtId="44" fontId="33" fillId="0" borderId="15" xfId="1" applyFont="1" applyBorder="1" applyAlignment="1">
      <alignment horizontal="center" vertical="center"/>
    </xf>
    <xf numFmtId="44" fontId="26" fillId="12" borderId="18" xfId="1" applyFont="1" applyFill="1" applyBorder="1" applyAlignment="1">
      <alignment horizontal="center" vertical="center"/>
    </xf>
    <xf numFmtId="44" fontId="12" fillId="0" borderId="15" xfId="1" applyFont="1" applyFill="1" applyBorder="1" applyAlignment="1">
      <alignment vertical="center"/>
    </xf>
    <xf numFmtId="44" fontId="26" fillId="0" borderId="15" xfId="1" applyFont="1" applyFill="1" applyBorder="1" applyAlignment="1">
      <alignment vertical="center"/>
    </xf>
    <xf numFmtId="44" fontId="24" fillId="0" borderId="15" xfId="1" applyFont="1" applyFill="1" applyBorder="1" applyAlignment="1">
      <alignment vertical="center" wrapText="1"/>
    </xf>
    <xf numFmtId="44" fontId="12" fillId="0" borderId="15" xfId="1" applyFont="1" applyFill="1" applyBorder="1" applyAlignment="1">
      <alignment horizontal="center" vertical="center"/>
    </xf>
    <xf numFmtId="44" fontId="43" fillId="0" borderId="15" xfId="1" applyFont="1" applyBorder="1" applyAlignment="1">
      <alignment horizontal="center"/>
    </xf>
    <xf numFmtId="44" fontId="4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23" fillId="0" borderId="0" xfId="1" applyFont="1" applyAlignment="1">
      <alignment horizontal="center"/>
    </xf>
    <xf numFmtId="44" fontId="47" fillId="11" borderId="48" xfId="1" applyFont="1" applyFill="1" applyBorder="1" applyAlignment="1">
      <alignment horizontal="center" vertical="center"/>
    </xf>
    <xf numFmtId="44" fontId="47" fillId="11" borderId="50" xfId="1" applyFont="1" applyFill="1" applyBorder="1" applyAlignment="1">
      <alignment horizontal="center" vertical="center"/>
    </xf>
    <xf numFmtId="44" fontId="48" fillId="14" borderId="56" xfId="1" applyFont="1" applyFill="1" applyBorder="1" applyAlignment="1">
      <alignment horizontal="center"/>
    </xf>
    <xf numFmtId="44" fontId="25" fillId="20" borderId="15" xfId="1" applyFont="1" applyFill="1" applyBorder="1" applyAlignment="1">
      <alignment horizontal="right"/>
    </xf>
    <xf numFmtId="16" fontId="11" fillId="0" borderId="12" xfId="0" applyNumberFormat="1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 vertical="center" wrapText="1"/>
    </xf>
    <xf numFmtId="44" fontId="24" fillId="0" borderId="12" xfId="1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 wrapText="1"/>
    </xf>
    <xf numFmtId="44" fontId="24" fillId="0" borderId="15" xfId="1" applyFont="1" applyFill="1" applyBorder="1" applyAlignment="1">
      <alignment horizontal="center" vertical="center"/>
    </xf>
    <xf numFmtId="1" fontId="39" fillId="0" borderId="15" xfId="0" applyNumberFormat="1" applyFont="1" applyFill="1" applyBorder="1" applyAlignment="1">
      <alignment horizontal="center" vertical="center" wrapText="1"/>
    </xf>
    <xf numFmtId="165" fontId="11" fillId="0" borderId="21" xfId="0" applyNumberFormat="1" applyFont="1" applyBorder="1" applyAlignment="1"/>
    <xf numFmtId="165" fontId="11" fillId="0" borderId="21" xfId="0" applyNumberFormat="1" applyFont="1" applyFill="1" applyBorder="1" applyAlignment="1"/>
    <xf numFmtId="0" fontId="2" fillId="0" borderId="18" xfId="0" applyFont="1" applyBorder="1" applyAlignment="1">
      <alignment horizontal="center"/>
    </xf>
    <xf numFmtId="0" fontId="9" fillId="0" borderId="12" xfId="0" applyFont="1" applyBorder="1" applyAlignment="1">
      <alignment vertical="center"/>
    </xf>
    <xf numFmtId="0" fontId="0" fillId="0" borderId="17" xfId="0" applyBorder="1"/>
    <xf numFmtId="0" fontId="0" fillId="0" borderId="17" xfId="0" applyFill="1" applyBorder="1"/>
    <xf numFmtId="44" fontId="7" fillId="0" borderId="18" xfId="1" applyFont="1" applyBorder="1" applyAlignment="1"/>
    <xf numFmtId="44" fontId="12" fillId="0" borderId="12" xfId="1" applyFont="1" applyBorder="1" applyAlignment="1">
      <alignment vertical="center"/>
    </xf>
    <xf numFmtId="0" fontId="9" fillId="0" borderId="18" xfId="0" applyFont="1" applyFill="1" applyBorder="1" applyAlignment="1">
      <alignment vertical="center"/>
    </xf>
    <xf numFmtId="0" fontId="2" fillId="0" borderId="12" xfId="0" applyFont="1" applyBorder="1" applyAlignment="1">
      <alignment horizontal="center"/>
    </xf>
    <xf numFmtId="0" fontId="12" fillId="0" borderId="78" xfId="0" applyFont="1" applyBorder="1" applyAlignment="1">
      <alignment horizontal="center" vertical="center"/>
    </xf>
    <xf numFmtId="44" fontId="7" fillId="0" borderId="12" xfId="1" applyFont="1" applyBorder="1" applyAlignment="1"/>
    <xf numFmtId="44" fontId="7" fillId="0" borderId="78" xfId="1" applyFont="1" applyBorder="1" applyAlignment="1">
      <alignment vertical="center"/>
    </xf>
    <xf numFmtId="44" fontId="12" fillId="0" borderId="18" xfId="1" applyFont="1" applyFill="1" applyBorder="1" applyAlignment="1">
      <alignment vertical="center" wrapText="1"/>
    </xf>
    <xf numFmtId="164" fontId="12" fillId="0" borderId="21" xfId="0" applyNumberFormat="1" applyFont="1" applyFill="1" applyBorder="1" applyAlignment="1">
      <alignment horizontal="center"/>
    </xf>
    <xf numFmtId="44" fontId="8" fillId="0" borderId="12" xfId="1" applyFont="1" applyFill="1" applyBorder="1" applyAlignment="1">
      <alignment vertical="center" wrapText="1"/>
    </xf>
    <xf numFmtId="44" fontId="7" fillId="0" borderId="12" xfId="1" applyFont="1" applyFill="1" applyBorder="1" applyAlignment="1">
      <alignment vertical="center" wrapText="1"/>
    </xf>
    <xf numFmtId="4" fontId="98" fillId="0" borderId="14" xfId="0" applyNumberFormat="1" applyFont="1" applyFill="1" applyBorder="1"/>
    <xf numFmtId="0" fontId="9" fillId="0" borderId="12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wrapText="1"/>
    </xf>
    <xf numFmtId="0" fontId="20" fillId="0" borderId="15" xfId="0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 wrapText="1"/>
    </xf>
    <xf numFmtId="0" fontId="100" fillId="0" borderId="18" xfId="0" applyFont="1" applyFill="1" applyBorder="1" applyAlignment="1">
      <alignment horizontal="center"/>
    </xf>
    <xf numFmtId="0" fontId="63" fillId="3" borderId="0" xfId="0" applyFont="1" applyFill="1" applyAlignment="1">
      <alignment horizontal="center"/>
    </xf>
    <xf numFmtId="44" fontId="12" fillId="0" borderId="12" xfId="1" applyFont="1" applyFill="1" applyBorder="1" applyAlignment="1">
      <alignment vertical="center"/>
    </xf>
    <xf numFmtId="44" fontId="2" fillId="0" borderId="17" xfId="1" applyFont="1" applyFill="1" applyBorder="1"/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Border="1" applyAlignment="1"/>
    <xf numFmtId="165" fontId="11" fillId="0" borderId="12" xfId="0" applyNumberFormat="1" applyFont="1" applyFill="1" applyBorder="1" applyAlignment="1"/>
    <xf numFmtId="44" fontId="25" fillId="4" borderId="15" xfId="1" applyFont="1" applyFill="1" applyBorder="1" applyAlignment="1">
      <alignment horizontal="right"/>
    </xf>
    <xf numFmtId="165" fontId="11" fillId="4" borderId="15" xfId="0" applyNumberFormat="1" applyFont="1" applyFill="1" applyBorder="1"/>
    <xf numFmtId="165" fontId="11" fillId="4" borderId="21" xfId="0" applyNumberFormat="1" applyFont="1" applyFill="1" applyBorder="1" applyAlignment="1"/>
    <xf numFmtId="0" fontId="35" fillId="0" borderId="12" xfId="0" applyFont="1" applyFill="1" applyBorder="1" applyAlignment="1">
      <alignment horizontal="center" vertical="center"/>
    </xf>
    <xf numFmtId="44" fontId="9" fillId="0" borderId="15" xfId="1" applyFont="1" applyBorder="1" applyAlignment="1">
      <alignment horizontal="center" vertical="center"/>
    </xf>
    <xf numFmtId="44" fontId="9" fillId="0" borderId="15" xfId="1" applyFont="1" applyBorder="1" applyAlignment="1">
      <alignment horizontal="center" vertical="center" wrapText="1"/>
    </xf>
    <xf numFmtId="44" fontId="106" fillId="0" borderId="15" xfId="1" applyFont="1" applyBorder="1" applyAlignment="1">
      <alignment horizontal="center" vertical="center"/>
    </xf>
    <xf numFmtId="44" fontId="20" fillId="0" borderId="15" xfId="1" applyFont="1" applyBorder="1" applyAlignment="1">
      <alignment horizontal="center" vertical="center"/>
    </xf>
    <xf numFmtId="44" fontId="20" fillId="0" borderId="15" xfId="1" applyFont="1" applyFill="1" applyBorder="1" applyAlignment="1">
      <alignment horizontal="center" vertical="center" wrapText="1"/>
    </xf>
    <xf numFmtId="44" fontId="20" fillId="0" borderId="15" xfId="1" applyFont="1" applyFill="1" applyBorder="1" applyAlignment="1">
      <alignment horizontal="center" vertical="center"/>
    </xf>
    <xf numFmtId="44" fontId="20" fillId="0" borderId="15" xfId="1" applyFont="1" applyFill="1" applyBorder="1" applyAlignment="1">
      <alignment vertical="center"/>
    </xf>
    <xf numFmtId="44" fontId="29" fillId="0" borderId="15" xfId="1" applyFont="1" applyFill="1" applyBorder="1" applyAlignment="1">
      <alignment horizontal="center" vertical="center"/>
    </xf>
    <xf numFmtId="44" fontId="29" fillId="0" borderId="15" xfId="1" applyFont="1" applyBorder="1" applyAlignment="1">
      <alignment horizontal="center" vertical="center"/>
    </xf>
    <xf numFmtId="44" fontId="20" fillId="0" borderId="12" xfId="1" applyFont="1" applyBorder="1" applyAlignment="1">
      <alignment horizontal="center" vertical="center"/>
    </xf>
    <xf numFmtId="165" fontId="10" fillId="0" borderId="15" xfId="0" applyNumberFormat="1" applyFont="1" applyBorder="1" applyAlignment="1">
      <alignment horizontal="center" wrapText="1"/>
    </xf>
    <xf numFmtId="165" fontId="8" fillId="0" borderId="15" xfId="0" applyNumberFormat="1" applyFont="1" applyBorder="1" applyAlignment="1">
      <alignment horizontal="center" wrapText="1"/>
    </xf>
    <xf numFmtId="165" fontId="25" fillId="0" borderId="15" xfId="0" applyNumberFormat="1" applyFont="1" applyFill="1" applyBorder="1" applyAlignment="1">
      <alignment horizontal="center" wrapText="1"/>
    </xf>
    <xf numFmtId="44" fontId="12" fillId="0" borderId="12" xfId="1" applyFont="1" applyBorder="1" applyAlignment="1">
      <alignment horizontal="center" vertical="center"/>
    </xf>
    <xf numFmtId="0" fontId="91" fillId="14" borderId="47" xfId="0" applyFont="1" applyFill="1" applyBorder="1" applyAlignment="1">
      <alignment horizontal="center"/>
    </xf>
    <xf numFmtId="0" fontId="86" fillId="0" borderId="47" xfId="0" applyFont="1" applyBorder="1" applyAlignment="1">
      <alignment horizontal="center" wrapText="1"/>
    </xf>
    <xf numFmtId="0" fontId="13" fillId="0" borderId="47" xfId="0" applyFont="1" applyBorder="1" applyAlignment="1">
      <alignment horizontal="center" wrapText="1"/>
    </xf>
    <xf numFmtId="44" fontId="13" fillId="0" borderId="47" xfId="1" applyFont="1" applyBorder="1" applyAlignment="1">
      <alignment horizontal="center" wrapText="1"/>
    </xf>
    <xf numFmtId="1" fontId="14" fillId="0" borderId="47" xfId="1" applyNumberFormat="1" applyFont="1" applyBorder="1" applyAlignment="1">
      <alignment horizontal="center" wrapText="1"/>
    </xf>
    <xf numFmtId="4" fontId="12" fillId="0" borderId="47" xfId="0" applyNumberFormat="1" applyFont="1" applyBorder="1" applyAlignment="1">
      <alignment horizontal="center"/>
    </xf>
    <xf numFmtId="164" fontId="12" fillId="0" borderId="47" xfId="0" applyNumberFormat="1" applyFont="1" applyBorder="1" applyAlignment="1">
      <alignment horizontal="center"/>
    </xf>
    <xf numFmtId="1" fontId="92" fillId="0" borderId="47" xfId="0" applyNumberFormat="1" applyFont="1" applyBorder="1" applyAlignment="1">
      <alignment horizontal="center" vertical="center" wrapText="1"/>
    </xf>
    <xf numFmtId="4" fontId="8" fillId="0" borderId="123" xfId="0" applyNumberFormat="1" applyFont="1" applyBorder="1" applyAlignment="1">
      <alignment horizontal="right"/>
    </xf>
    <xf numFmtId="165" fontId="25" fillId="0" borderId="15" xfId="0" applyNumberFormat="1" applyFont="1" applyFill="1" applyBorder="1" applyAlignment="1">
      <alignment vertical="center" wrapText="1"/>
    </xf>
    <xf numFmtId="44" fontId="8" fillId="0" borderId="17" xfId="1" applyFont="1" applyFill="1" applyBorder="1"/>
    <xf numFmtId="44" fontId="14" fillId="0" borderId="17" xfId="1" applyFont="1" applyFill="1" applyBorder="1" applyAlignment="1">
      <alignment horizontal="center" vertical="center"/>
    </xf>
    <xf numFmtId="44" fontId="12" fillId="0" borderId="15" xfId="1" applyFont="1" applyFill="1" applyBorder="1" applyAlignment="1">
      <alignment vertical="center" wrapText="1"/>
    </xf>
    <xf numFmtId="0" fontId="23" fillId="0" borderId="15" xfId="0" applyFont="1" applyFill="1" applyBorder="1" applyAlignment="1">
      <alignment horizontal="center"/>
    </xf>
    <xf numFmtId="0" fontId="27" fillId="0" borderId="15" xfId="0" applyFont="1" applyFill="1" applyBorder="1" applyAlignment="1">
      <alignment horizontal="center"/>
    </xf>
    <xf numFmtId="0" fontId="44" fillId="14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167" fontId="44" fillId="14" borderId="0" xfId="0" applyNumberFormat="1" applyFont="1" applyFill="1" applyAlignment="1">
      <alignment horizontal="center" vertical="center"/>
    </xf>
    <xf numFmtId="166" fontId="8" fillId="14" borderId="0" xfId="0" applyNumberFormat="1" applyFont="1" applyFill="1" applyAlignment="1">
      <alignment horizontal="center" vertical="center"/>
    </xf>
    <xf numFmtId="4" fontId="8" fillId="14" borderId="0" xfId="0" applyNumberFormat="1" applyFont="1" applyFill="1" applyAlignment="1">
      <alignment horizontal="center" vertical="center"/>
    </xf>
    <xf numFmtId="4" fontId="22" fillId="14" borderId="0" xfId="0" applyNumberFormat="1" applyFont="1" applyFill="1" applyAlignment="1">
      <alignment horizontal="center" vertical="center"/>
    </xf>
    <xf numFmtId="2" fontId="8" fillId="14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vertical="center" wrapText="1"/>
    </xf>
    <xf numFmtId="0" fontId="19" fillId="0" borderId="17" xfId="0" applyFont="1" applyFill="1" applyBorder="1" applyAlignment="1">
      <alignment horizontal="center"/>
    </xf>
    <xf numFmtId="0" fontId="9" fillId="0" borderId="27" xfId="0" applyFont="1" applyFill="1" applyBorder="1" applyAlignment="1">
      <alignment horizontal="left"/>
    </xf>
    <xf numFmtId="4" fontId="9" fillId="0" borderId="21" xfId="0" applyNumberFormat="1" applyFont="1" applyFill="1" applyBorder="1" applyAlignment="1">
      <alignment horizontal="right"/>
    </xf>
    <xf numFmtId="4" fontId="9" fillId="0" borderId="17" xfId="0" applyNumberFormat="1" applyFont="1" applyFill="1" applyBorder="1" applyAlignment="1">
      <alignment horizontal="right"/>
    </xf>
    <xf numFmtId="0" fontId="20" fillId="0" borderId="0" xfId="0" applyFont="1" applyFill="1" applyBorder="1"/>
    <xf numFmtId="0" fontId="20" fillId="0" borderId="124" xfId="0" applyFont="1" applyFill="1" applyBorder="1" applyAlignment="1">
      <alignment horizontal="left"/>
    </xf>
    <xf numFmtId="0" fontId="12" fillId="0" borderId="25" xfId="0" applyFont="1" applyFill="1" applyBorder="1" applyAlignment="1">
      <alignment horizontal="center" vertical="center" wrapText="1"/>
    </xf>
    <xf numFmtId="1" fontId="21" fillId="0" borderId="18" xfId="1" applyNumberFormat="1" applyFont="1" applyFill="1" applyBorder="1" applyAlignment="1">
      <alignment horizontal="center" vertical="center" wrapText="1"/>
    </xf>
    <xf numFmtId="4" fontId="2" fillId="0" borderId="124" xfId="0" applyNumberFormat="1" applyFont="1" applyFill="1" applyBorder="1" applyAlignment="1">
      <alignment horizontal="right" wrapText="1"/>
    </xf>
    <xf numFmtId="164" fontId="12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 wrapText="1"/>
    </xf>
    <xf numFmtId="4" fontId="2" fillId="0" borderId="25" xfId="0" applyNumberFormat="1" applyFont="1" applyFill="1" applyBorder="1" applyAlignment="1">
      <alignment horizontal="right"/>
    </xf>
    <xf numFmtId="165" fontId="8" fillId="0" borderId="18" xfId="0" applyNumberFormat="1" applyFont="1" applyFill="1" applyBorder="1" applyAlignment="1">
      <alignment horizontal="center"/>
    </xf>
    <xf numFmtId="44" fontId="26" fillId="0" borderId="18" xfId="1" applyFont="1" applyFill="1" applyBorder="1" applyAlignment="1">
      <alignment horizontal="center" vertical="center"/>
    </xf>
    <xf numFmtId="44" fontId="7" fillId="0" borderId="18" xfId="1" applyFont="1" applyFill="1" applyBorder="1" applyAlignment="1">
      <alignment horizontal="center" vertical="center" wrapText="1"/>
    </xf>
    <xf numFmtId="165" fontId="11" fillId="0" borderId="18" xfId="0" applyNumberFormat="1" applyFont="1" applyFill="1" applyBorder="1"/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86" fillId="0" borderId="0" xfId="0" applyFont="1" applyFill="1" applyBorder="1" applyAlignment="1">
      <alignment horizontal="center" vertical="center" wrapText="1"/>
    </xf>
    <xf numFmtId="0" fontId="37" fillId="14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35" fillId="0" borderId="16" xfId="0" applyFont="1" applyFill="1" applyBorder="1" applyAlignment="1">
      <alignment vertical="center"/>
    </xf>
    <xf numFmtId="0" fontId="35" fillId="0" borderId="12" xfId="0" applyFont="1" applyFill="1" applyBorder="1" applyAlignment="1">
      <alignment vertical="center" wrapText="1"/>
    </xf>
    <xf numFmtId="0" fontId="37" fillId="8" borderId="0" xfId="0" applyFont="1" applyFill="1" applyAlignment="1">
      <alignment horizontal="center" vertical="center"/>
    </xf>
    <xf numFmtId="44" fontId="28" fillId="0" borderId="15" xfId="1" applyFont="1" applyFill="1" applyBorder="1" applyAlignment="1">
      <alignment horizontal="right"/>
    </xf>
    <xf numFmtId="0" fontId="28" fillId="0" borderId="15" xfId="0" applyFont="1" applyFill="1" applyBorder="1" applyAlignment="1">
      <alignment horizontal="left" wrapText="1"/>
    </xf>
    <xf numFmtId="165" fontId="8" fillId="0" borderId="21" xfId="0" applyNumberFormat="1" applyFont="1" applyFill="1" applyBorder="1" applyAlignment="1">
      <alignment horizontal="center"/>
    </xf>
    <xf numFmtId="165" fontId="36" fillId="0" borderId="18" xfId="0" applyNumberFormat="1" applyFont="1" applyFill="1" applyBorder="1" applyAlignment="1">
      <alignment vertical="center" wrapText="1"/>
    </xf>
    <xf numFmtId="165" fontId="36" fillId="0" borderId="12" xfId="0" applyNumberFormat="1" applyFont="1" applyFill="1" applyBorder="1" applyAlignment="1">
      <alignment vertical="center"/>
    </xf>
    <xf numFmtId="165" fontId="37" fillId="0" borderId="12" xfId="0" applyNumberFormat="1" applyFont="1" applyFill="1" applyBorder="1" applyAlignment="1">
      <alignment horizontal="center" vertical="center"/>
    </xf>
    <xf numFmtId="164" fontId="7" fillId="0" borderId="18" xfId="0" applyNumberFormat="1" applyFont="1" applyFill="1" applyBorder="1" applyAlignment="1">
      <alignment horizontal="center" vertical="center"/>
    </xf>
    <xf numFmtId="44" fontId="26" fillId="0" borderId="12" xfId="1" applyFont="1" applyFill="1" applyBorder="1" applyAlignment="1">
      <alignment vertical="center"/>
    </xf>
    <xf numFmtId="4" fontId="35" fillId="14" borderId="21" xfId="0" applyNumberFormat="1" applyFont="1" applyFill="1" applyBorder="1" applyAlignment="1">
      <alignment vertical="center"/>
    </xf>
    <xf numFmtId="0" fontId="100" fillId="0" borderId="15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left" wrapText="1"/>
    </xf>
    <xf numFmtId="0" fontId="20" fillId="0" borderId="27" xfId="0" applyFont="1" applyFill="1" applyBorder="1" applyAlignment="1"/>
    <xf numFmtId="0" fontId="29" fillId="0" borderId="17" xfId="0" applyFont="1" applyFill="1" applyBorder="1" applyAlignment="1"/>
    <xf numFmtId="0" fontId="88" fillId="0" borderId="12" xfId="0" applyFont="1" applyFill="1" applyBorder="1" applyAlignment="1">
      <alignment horizontal="center" vertical="center" wrapText="1"/>
    </xf>
    <xf numFmtId="4" fontId="29" fillId="0" borderId="21" xfId="0" applyNumberFormat="1" applyFont="1" applyFill="1" applyBorder="1" applyAlignment="1"/>
    <xf numFmtId="164" fontId="9" fillId="0" borderId="12" xfId="0" applyNumberFormat="1" applyFont="1" applyFill="1" applyBorder="1" applyAlignment="1">
      <alignment horizontal="center"/>
    </xf>
    <xf numFmtId="4" fontId="2" fillId="0" borderId="17" xfId="0" applyNumberFormat="1" applyFont="1" applyFill="1" applyBorder="1" applyAlignment="1"/>
    <xf numFmtId="0" fontId="35" fillId="0" borderId="16" xfId="0" applyFont="1" applyFill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/>
    </xf>
    <xf numFmtId="165" fontId="8" fillId="0" borderId="14" xfId="0" applyNumberFormat="1" applyFont="1" applyFill="1" applyBorder="1" applyAlignment="1">
      <alignment horizontal="center"/>
    </xf>
    <xf numFmtId="165" fontId="10" fillId="0" borderId="18" xfId="0" applyNumberFormat="1" applyFont="1" applyFill="1" applyBorder="1" applyAlignment="1">
      <alignment horizontal="center" wrapText="1"/>
    </xf>
    <xf numFmtId="165" fontId="8" fillId="0" borderId="18" xfId="0" applyNumberFormat="1" applyFont="1" applyFill="1" applyBorder="1" applyAlignment="1">
      <alignment horizontal="center" wrapText="1"/>
    </xf>
    <xf numFmtId="1" fontId="39" fillId="14" borderId="15" xfId="0" applyNumberFormat="1" applyFont="1" applyFill="1" applyBorder="1" applyAlignment="1">
      <alignment horizontal="center" vertical="center" wrapText="1"/>
    </xf>
    <xf numFmtId="0" fontId="11" fillId="14" borderId="15" xfId="0" applyFont="1" applyFill="1" applyBorder="1" applyAlignment="1">
      <alignment horizontal="center"/>
    </xf>
    <xf numFmtId="1" fontId="37" fillId="14" borderId="15" xfId="0" applyNumberFormat="1" applyFont="1" applyFill="1" applyBorder="1" applyAlignment="1">
      <alignment horizontal="center" vertical="center"/>
    </xf>
    <xf numFmtId="0" fontId="37" fillId="14" borderId="3" xfId="0" applyFont="1" applyFill="1" applyBorder="1" applyAlignment="1">
      <alignment horizontal="center" wrapText="1"/>
    </xf>
    <xf numFmtId="4" fontId="98" fillId="14" borderId="26" xfId="0" applyNumberFormat="1" applyFont="1" applyFill="1" applyBorder="1"/>
    <xf numFmtId="44" fontId="26" fillId="14" borderId="15" xfId="1" applyFont="1" applyFill="1" applyBorder="1" applyAlignment="1">
      <alignment vertical="center"/>
    </xf>
    <xf numFmtId="164" fontId="7" fillId="14" borderId="15" xfId="0" applyNumberFormat="1" applyFont="1" applyFill="1" applyBorder="1" applyAlignment="1">
      <alignment vertical="center" wrapText="1"/>
    </xf>
    <xf numFmtId="44" fontId="12" fillId="0" borderId="18" xfId="1" applyFont="1" applyFill="1" applyBorder="1" applyAlignment="1">
      <alignment vertical="center"/>
    </xf>
    <xf numFmtId="0" fontId="20" fillId="0" borderId="17" xfId="0" applyFont="1" applyFill="1" applyBorder="1" applyAlignment="1"/>
    <xf numFmtId="0" fontId="20" fillId="0" borderId="18" xfId="0" applyFont="1" applyFill="1" applyBorder="1" applyAlignment="1">
      <alignment vertical="center" wrapText="1"/>
    </xf>
    <xf numFmtId="1" fontId="12" fillId="0" borderId="18" xfId="0" applyNumberFormat="1" applyFont="1" applyFill="1" applyBorder="1" applyAlignment="1">
      <alignment horizontal="center" vertical="center" wrapText="1"/>
    </xf>
    <xf numFmtId="165" fontId="8" fillId="0" borderId="12" xfId="0" applyNumberFormat="1" applyFont="1" applyFill="1" applyBorder="1" applyAlignment="1">
      <alignment horizontal="center"/>
    </xf>
    <xf numFmtId="165" fontId="38" fillId="0" borderId="18" xfId="0" applyNumberFormat="1" applyFont="1" applyFill="1" applyBorder="1" applyAlignment="1">
      <alignment vertical="center"/>
    </xf>
    <xf numFmtId="165" fontId="38" fillId="0" borderId="12" xfId="0" applyNumberFormat="1" applyFont="1" applyFill="1" applyBorder="1" applyAlignment="1">
      <alignment horizontal="center"/>
    </xf>
    <xf numFmtId="44" fontId="8" fillId="20" borderId="15" xfId="1" applyFont="1" applyFill="1" applyBorder="1" applyAlignment="1">
      <alignment horizontal="right"/>
    </xf>
    <xf numFmtId="0" fontId="11" fillId="20" borderId="17" xfId="0" applyFont="1" applyFill="1" applyBorder="1" applyAlignment="1">
      <alignment horizontal="center"/>
    </xf>
    <xf numFmtId="165" fontId="11" fillId="20" borderId="15" xfId="0" applyNumberFormat="1" applyFont="1" applyFill="1" applyBorder="1" applyAlignment="1"/>
    <xf numFmtId="165" fontId="11" fillId="20" borderId="15" xfId="0" applyNumberFormat="1" applyFont="1" applyFill="1" applyBorder="1"/>
    <xf numFmtId="0" fontId="11" fillId="20" borderId="15" xfId="0" applyFont="1" applyFill="1" applyBorder="1" applyAlignment="1">
      <alignment horizontal="center"/>
    </xf>
    <xf numFmtId="44" fontId="12" fillId="0" borderId="12" xfId="1" applyFont="1" applyBorder="1" applyAlignment="1">
      <alignment horizontal="center" vertical="center"/>
    </xf>
    <xf numFmtId="0" fontId="29" fillId="0" borderId="12" xfId="0" applyFont="1" applyFill="1" applyBorder="1" applyAlignment="1"/>
    <xf numFmtId="1" fontId="29" fillId="0" borderId="12" xfId="0" applyNumberFormat="1" applyFont="1" applyFill="1" applyBorder="1" applyAlignment="1">
      <alignment horizontal="center"/>
    </xf>
    <xf numFmtId="4" fontId="2" fillId="0" borderId="15" xfId="0" applyNumberFormat="1" applyFont="1" applyFill="1" applyBorder="1" applyAlignment="1">
      <alignment horizontal="right" wrapText="1"/>
    </xf>
    <xf numFmtId="0" fontId="37" fillId="0" borderId="0" xfId="0" applyFont="1" applyFill="1" applyAlignment="1">
      <alignment horizontal="center"/>
    </xf>
    <xf numFmtId="0" fontId="8" fillId="0" borderId="15" xfId="0" applyFont="1" applyFill="1" applyBorder="1" applyAlignment="1">
      <alignment horizontal="center" vertical="center"/>
    </xf>
    <xf numFmtId="167" fontId="44" fillId="0" borderId="15" xfId="0" applyNumberFormat="1" applyFont="1" applyBorder="1" applyAlignment="1">
      <alignment horizontal="center"/>
    </xf>
    <xf numFmtId="166" fontId="8" fillId="0" borderId="15" xfId="0" applyNumberFormat="1" applyFont="1" applyBorder="1"/>
    <xf numFmtId="4" fontId="8" fillId="0" borderId="15" xfId="0" applyNumberFormat="1" applyFont="1" applyBorder="1" applyAlignment="1">
      <alignment horizontal="right"/>
    </xf>
    <xf numFmtId="4" fontId="22" fillId="0" borderId="15" xfId="0" applyNumberFormat="1" applyFont="1" applyBorder="1"/>
    <xf numFmtId="2" fontId="8" fillId="0" borderId="15" xfId="0" applyNumberFormat="1" applyFont="1" applyBorder="1"/>
    <xf numFmtId="0" fontId="40" fillId="0" borderId="15" xfId="0" applyFont="1" applyBorder="1"/>
    <xf numFmtId="1" fontId="44" fillId="0" borderId="15" xfId="0" applyNumberFormat="1" applyFont="1" applyBorder="1" applyAlignment="1">
      <alignment horizontal="center"/>
    </xf>
    <xf numFmtId="0" fontId="12" fillId="16" borderId="7" xfId="0" applyFont="1" applyFill="1" applyBorder="1" applyAlignment="1">
      <alignment horizontal="center"/>
    </xf>
    <xf numFmtId="0" fontId="8" fillId="22" borderId="15" xfId="0" applyFont="1" applyFill="1" applyBorder="1"/>
    <xf numFmtId="167" fontId="44" fillId="22" borderId="15" xfId="0" applyNumberFormat="1" applyFont="1" applyFill="1" applyBorder="1" applyAlignment="1">
      <alignment horizontal="center"/>
    </xf>
    <xf numFmtId="166" fontId="8" fillId="22" borderId="15" xfId="0" applyNumberFormat="1" applyFont="1" applyFill="1" applyBorder="1"/>
    <xf numFmtId="4" fontId="8" fillId="22" borderId="15" xfId="0" applyNumberFormat="1" applyFont="1" applyFill="1" applyBorder="1" applyAlignment="1">
      <alignment horizontal="right"/>
    </xf>
    <xf numFmtId="0" fontId="8" fillId="22" borderId="15" xfId="0" applyFont="1" applyFill="1" applyBorder="1" applyAlignment="1">
      <alignment horizontal="center"/>
    </xf>
    <xf numFmtId="4" fontId="22" fillId="22" borderId="15" xfId="0" applyNumberFormat="1" applyFont="1" applyFill="1" applyBorder="1"/>
    <xf numFmtId="2" fontId="8" fillId="22" borderId="15" xfId="0" applyNumberFormat="1" applyFont="1" applyFill="1" applyBorder="1"/>
    <xf numFmtId="0" fontId="44" fillId="22" borderId="15" xfId="0" applyFont="1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167" fontId="44" fillId="22" borderId="15" xfId="0" applyNumberFormat="1" applyFont="1" applyFill="1" applyBorder="1" applyAlignment="1">
      <alignment horizontal="center" vertical="center"/>
    </xf>
    <xf numFmtId="166" fontId="8" fillId="22" borderId="15" xfId="0" applyNumberFormat="1" applyFont="1" applyFill="1" applyBorder="1" applyAlignment="1">
      <alignment horizontal="center" vertical="center"/>
    </xf>
    <xf numFmtId="4" fontId="8" fillId="22" borderId="15" xfId="0" applyNumberFormat="1" applyFont="1" applyFill="1" applyBorder="1" applyAlignment="1">
      <alignment horizontal="center" vertical="center"/>
    </xf>
    <xf numFmtId="4" fontId="22" fillId="22" borderId="15" xfId="0" applyNumberFormat="1" applyFont="1" applyFill="1" applyBorder="1" applyAlignment="1">
      <alignment horizontal="center" vertical="center"/>
    </xf>
    <xf numFmtId="2" fontId="8" fillId="22" borderId="15" xfId="0" applyNumberFormat="1" applyFont="1" applyFill="1" applyBorder="1" applyAlignment="1">
      <alignment horizontal="center" vertical="center"/>
    </xf>
    <xf numFmtId="0" fontId="20" fillId="0" borderId="12" xfId="0" applyFont="1" applyFill="1" applyBorder="1"/>
    <xf numFmtId="164" fontId="2" fillId="0" borderId="12" xfId="0" applyNumberFormat="1" applyFont="1" applyFill="1" applyBorder="1" applyAlignment="1">
      <alignment horizontal="center"/>
    </xf>
    <xf numFmtId="164" fontId="7" fillId="0" borderId="12" xfId="0" applyNumberFormat="1" applyFont="1" applyFill="1" applyBorder="1" applyAlignment="1">
      <alignment vertical="center"/>
    </xf>
    <xf numFmtId="0" fontId="9" fillId="0" borderId="17" xfId="0" applyFont="1" applyFill="1" applyBorder="1" applyAlignment="1">
      <alignment horizontal="left"/>
    </xf>
    <xf numFmtId="0" fontId="20" fillId="0" borderId="18" xfId="0" applyFont="1" applyFill="1" applyBorder="1"/>
    <xf numFmtId="164" fontId="12" fillId="0" borderId="18" xfId="0" applyNumberFormat="1" applyFont="1" applyFill="1" applyBorder="1" applyAlignment="1">
      <alignment horizontal="center" vertical="center"/>
    </xf>
    <xf numFmtId="0" fontId="39" fillId="4" borderId="15" xfId="0" applyFont="1" applyFill="1" applyBorder="1" applyAlignment="1">
      <alignment horizontal="center"/>
    </xf>
    <xf numFmtId="0" fontId="35" fillId="0" borderId="16" xfId="0" applyFont="1" applyFill="1" applyBorder="1" applyAlignment="1">
      <alignment vertical="center" wrapText="1"/>
    </xf>
    <xf numFmtId="164" fontId="3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vertical="center" wrapText="1"/>
    </xf>
    <xf numFmtId="0" fontId="35" fillId="0" borderId="158" xfId="0" applyFont="1" applyFill="1" applyBorder="1" applyAlignment="1">
      <alignment vertical="center"/>
    </xf>
    <xf numFmtId="0" fontId="35" fillId="0" borderId="12" xfId="0" applyFont="1" applyFill="1" applyBorder="1" applyAlignment="1">
      <alignment horizontal="center" vertical="center"/>
    </xf>
    <xf numFmtId="3" fontId="89" fillId="0" borderId="16" xfId="0" applyNumberFormat="1" applyFont="1" applyFill="1" applyBorder="1" applyAlignment="1">
      <alignment horizontal="center" vertical="center"/>
    </xf>
    <xf numFmtId="44" fontId="103" fillId="14" borderId="12" xfId="1" applyFont="1" applyFill="1" applyBorder="1" applyAlignment="1">
      <alignment vertical="center"/>
    </xf>
    <xf numFmtId="164" fontId="24" fillId="14" borderId="12" xfId="0" applyNumberFormat="1" applyFont="1" applyFill="1" applyBorder="1" applyAlignment="1">
      <alignment vertical="center" wrapText="1"/>
    </xf>
    <xf numFmtId="44" fontId="29" fillId="14" borderId="15" xfId="1" applyFont="1" applyFill="1" applyBorder="1" applyAlignment="1">
      <alignment horizontal="center" vertical="center" wrapText="1"/>
    </xf>
    <xf numFmtId="164" fontId="24" fillId="14" borderId="15" xfId="0" applyNumberFormat="1" applyFont="1" applyFill="1" applyBorder="1" applyAlignment="1">
      <alignment horizontal="center" vertical="center" wrapText="1"/>
    </xf>
    <xf numFmtId="44" fontId="29" fillId="14" borderId="15" xfId="1" applyFont="1" applyFill="1" applyBorder="1" applyAlignment="1">
      <alignment horizontal="center" vertical="center"/>
    </xf>
    <xf numFmtId="164" fontId="24" fillId="14" borderId="15" xfId="0" applyNumberFormat="1" applyFont="1" applyFill="1" applyBorder="1" applyAlignment="1">
      <alignment vertical="center"/>
    </xf>
    <xf numFmtId="4" fontId="98" fillId="20" borderId="26" xfId="0" applyNumberFormat="1" applyFont="1" applyFill="1" applyBorder="1"/>
    <xf numFmtId="44" fontId="2" fillId="20" borderId="15" xfId="1" applyFont="1" applyFill="1" applyBorder="1" applyAlignment="1">
      <alignment vertical="center"/>
    </xf>
    <xf numFmtId="164" fontId="7" fillId="20" borderId="15" xfId="0" applyNumberFormat="1" applyFont="1" applyFill="1" applyBorder="1" applyAlignment="1">
      <alignment vertical="center" wrapText="1"/>
    </xf>
    <xf numFmtId="44" fontId="12" fillId="20" borderId="15" xfId="1" applyFont="1" applyFill="1" applyBorder="1" applyAlignment="1">
      <alignment vertical="center"/>
    </xf>
    <xf numFmtId="164" fontId="7" fillId="20" borderId="15" xfId="0" applyNumberFormat="1" applyFont="1" applyFill="1" applyBorder="1" applyAlignment="1">
      <alignment vertical="center"/>
    </xf>
    <xf numFmtId="4" fontId="35" fillId="20" borderId="17" xfId="0" applyNumberFormat="1" applyFont="1" applyFill="1" applyBorder="1" applyAlignment="1">
      <alignment vertical="center"/>
    </xf>
    <xf numFmtId="165" fontId="8" fillId="20" borderId="15" xfId="0" applyNumberFormat="1" applyFont="1" applyFill="1" applyBorder="1" applyAlignment="1">
      <alignment horizontal="center"/>
    </xf>
    <xf numFmtId="165" fontId="10" fillId="0" borderId="12" xfId="0" applyNumberFormat="1" applyFont="1" applyFill="1" applyBorder="1" applyAlignment="1">
      <alignment horizontal="center" wrapText="1"/>
    </xf>
    <xf numFmtId="165" fontId="8" fillId="0" borderId="12" xfId="0" applyNumberFormat="1" applyFont="1" applyFill="1" applyBorder="1" applyAlignment="1">
      <alignment horizontal="center" wrapText="1"/>
    </xf>
    <xf numFmtId="0" fontId="9" fillId="0" borderId="160" xfId="0" applyFont="1" applyBorder="1" applyAlignment="1">
      <alignment horizontal="center"/>
    </xf>
    <xf numFmtId="164" fontId="24" fillId="14" borderId="15" xfId="0" applyNumberFormat="1" applyFont="1" applyFill="1" applyBorder="1" applyAlignment="1">
      <alignment vertical="center" wrapText="1"/>
    </xf>
    <xf numFmtId="44" fontId="23" fillId="14" borderId="15" xfId="1" applyFont="1" applyFill="1" applyBorder="1" applyAlignment="1">
      <alignment vertical="center"/>
    </xf>
    <xf numFmtId="44" fontId="24" fillId="14" borderId="15" xfId="1" applyFont="1" applyFill="1" applyBorder="1" applyAlignment="1">
      <alignment horizontal="center" vertical="center" wrapText="1"/>
    </xf>
    <xf numFmtId="167" fontId="8" fillId="23" borderId="15" xfId="0" applyNumberFormat="1" applyFont="1" applyFill="1" applyBorder="1" applyAlignment="1">
      <alignment vertical="center"/>
    </xf>
    <xf numFmtId="166" fontId="8" fillId="23" borderId="15" xfId="0" applyNumberFormat="1" applyFont="1" applyFill="1" applyBorder="1" applyAlignment="1">
      <alignment wrapText="1"/>
    </xf>
    <xf numFmtId="167" fontId="7" fillId="23" borderId="15" xfId="0" applyNumberFormat="1" applyFont="1" applyFill="1" applyBorder="1" applyAlignment="1">
      <alignment vertical="center"/>
    </xf>
    <xf numFmtId="0" fontId="40" fillId="23" borderId="15" xfId="0" applyFont="1" applyFill="1" applyBorder="1" applyAlignment="1">
      <alignment horizontal="left" wrapText="1"/>
    </xf>
    <xf numFmtId="1" fontId="37" fillId="23" borderId="15" xfId="0" applyNumberFormat="1" applyFont="1" applyFill="1" applyBorder="1" applyAlignment="1">
      <alignment horizontal="center" vertical="center"/>
    </xf>
    <xf numFmtId="44" fontId="8" fillId="23" borderId="15" xfId="1" applyFont="1" applyFill="1" applyBorder="1" applyAlignment="1">
      <alignment horizontal="right"/>
    </xf>
    <xf numFmtId="44" fontId="7" fillId="23" borderId="15" xfId="1" applyFont="1" applyFill="1" applyBorder="1"/>
    <xf numFmtId="0" fontId="7" fillId="23" borderId="15" xfId="0" applyFont="1" applyFill="1" applyBorder="1" applyAlignment="1">
      <alignment horizontal="left" wrapText="1"/>
    </xf>
    <xf numFmtId="165" fontId="7" fillId="0" borderId="21" xfId="0" applyNumberFormat="1" applyFont="1" applyFill="1" applyBorder="1" applyAlignment="1">
      <alignment horizontal="center"/>
    </xf>
    <xf numFmtId="165" fontId="8" fillId="0" borderId="18" xfId="0" applyNumberFormat="1" applyFont="1" applyFill="1" applyBorder="1" applyAlignment="1">
      <alignment vertical="center" wrapText="1"/>
    </xf>
    <xf numFmtId="0" fontId="9" fillId="24" borderId="15" xfId="0" applyFont="1" applyFill="1" applyBorder="1" applyAlignment="1">
      <alignment horizontal="center"/>
    </xf>
    <xf numFmtId="44" fontId="20" fillId="24" borderId="15" xfId="1" applyFont="1" applyFill="1" applyBorder="1" applyAlignment="1">
      <alignment horizontal="center" vertical="center"/>
    </xf>
    <xf numFmtId="165" fontId="25" fillId="24" borderId="15" xfId="0" applyNumberFormat="1" applyFont="1" applyFill="1" applyBorder="1" applyAlignment="1">
      <alignment vertical="center" wrapText="1"/>
    </xf>
    <xf numFmtId="44" fontId="12" fillId="0" borderId="12" xfId="1" applyFont="1" applyFill="1" applyBorder="1" applyAlignment="1">
      <alignment vertical="center" wrapText="1"/>
    </xf>
    <xf numFmtId="44" fontId="11" fillId="0" borderId="15" xfId="1" applyFont="1" applyFill="1" applyBorder="1" applyAlignment="1">
      <alignment horizontal="right"/>
    </xf>
    <xf numFmtId="44" fontId="11" fillId="20" borderId="15" xfId="1" applyFont="1" applyFill="1" applyBorder="1" applyAlignment="1">
      <alignment horizontal="right"/>
    </xf>
    <xf numFmtId="1" fontId="86" fillId="0" borderId="47" xfId="0" applyNumberFormat="1" applyFont="1" applyBorder="1" applyAlignment="1">
      <alignment horizontal="center" wrapText="1"/>
    </xf>
    <xf numFmtId="1" fontId="100" fillId="0" borderId="12" xfId="0" applyNumberFormat="1" applyFont="1" applyFill="1" applyBorder="1" applyAlignment="1">
      <alignment horizontal="center"/>
    </xf>
    <xf numFmtId="1" fontId="100" fillId="0" borderId="15" xfId="0" applyNumberFormat="1" applyFont="1" applyFill="1" applyBorder="1" applyAlignment="1">
      <alignment horizontal="center"/>
    </xf>
    <xf numFmtId="1" fontId="100" fillId="0" borderId="15" xfId="0" applyNumberFormat="1" applyFont="1" applyFill="1" applyBorder="1" applyAlignment="1">
      <alignment horizontal="center" vertical="center"/>
    </xf>
    <xf numFmtId="1" fontId="86" fillId="0" borderId="15" xfId="0" applyNumberFormat="1" applyFont="1" applyFill="1" applyBorder="1" applyAlignment="1">
      <alignment horizontal="center"/>
    </xf>
    <xf numFmtId="1" fontId="87" fillId="0" borderId="31" xfId="0" applyNumberFormat="1" applyFont="1" applyFill="1" applyBorder="1" applyAlignment="1">
      <alignment horizontal="center" vertical="center" wrapText="1"/>
    </xf>
    <xf numFmtId="1" fontId="88" fillId="0" borderId="22" xfId="0" applyNumberFormat="1" applyFont="1" applyFill="1" applyBorder="1" applyAlignment="1">
      <alignment horizontal="center" vertical="center" wrapText="1"/>
    </xf>
    <xf numFmtId="1" fontId="87" fillId="0" borderId="23" xfId="0" applyNumberFormat="1" applyFont="1" applyFill="1" applyBorder="1" applyAlignment="1">
      <alignment horizontal="center" vertical="center" wrapText="1"/>
    </xf>
    <xf numFmtId="1" fontId="87" fillId="0" borderId="23" xfId="0" applyNumberFormat="1" applyFont="1" applyBorder="1" applyAlignment="1">
      <alignment horizontal="center" vertical="center" wrapText="1"/>
    </xf>
    <xf numFmtId="1" fontId="87" fillId="0" borderId="15" xfId="0" applyNumberFormat="1" applyFont="1" applyBorder="1" applyAlignment="1">
      <alignment horizontal="center" vertical="center" wrapText="1"/>
    </xf>
    <xf numFmtId="1" fontId="87" fillId="12" borderId="18" xfId="0" applyNumberFormat="1" applyFont="1" applyFill="1" applyBorder="1" applyAlignment="1">
      <alignment horizontal="center" vertical="center" wrapText="1"/>
    </xf>
    <xf numFmtId="1" fontId="86" fillId="0" borderId="15" xfId="0" applyNumberFormat="1" applyFont="1" applyFill="1" applyBorder="1" applyAlignment="1">
      <alignment horizontal="center" vertical="center" wrapText="1"/>
    </xf>
    <xf numFmtId="1" fontId="89" fillId="0" borderId="15" xfId="0" applyNumberFormat="1" applyFont="1" applyFill="1" applyBorder="1" applyAlignment="1">
      <alignment horizontal="center" vertical="center"/>
    </xf>
    <xf numFmtId="1" fontId="88" fillId="0" borderId="15" xfId="0" applyNumberFormat="1" applyFont="1" applyFill="1" applyBorder="1" applyAlignment="1">
      <alignment horizontal="center" vertical="center" wrapText="1"/>
    </xf>
    <xf numFmtId="1" fontId="88" fillId="0" borderId="15" xfId="0" applyNumberFormat="1" applyFont="1" applyFill="1" applyBorder="1" applyAlignment="1">
      <alignment horizontal="center" vertical="center"/>
    </xf>
    <xf numFmtId="1" fontId="88" fillId="0" borderId="12" xfId="0" applyNumberFormat="1" applyFont="1" applyFill="1" applyBorder="1" applyAlignment="1">
      <alignment horizontal="center" vertical="center"/>
    </xf>
    <xf numFmtId="1" fontId="88" fillId="0" borderId="15" xfId="0" applyNumberFormat="1" applyFont="1" applyFill="1" applyBorder="1" applyAlignment="1">
      <alignment horizontal="center" wrapText="1"/>
    </xf>
    <xf numFmtId="1" fontId="89" fillId="0" borderId="15" xfId="0" applyNumberFormat="1" applyFont="1" applyFill="1" applyBorder="1" applyAlignment="1">
      <alignment horizontal="center" vertical="center" wrapText="1"/>
    </xf>
    <xf numFmtId="1" fontId="87" fillId="0" borderId="0" xfId="0" applyNumberFormat="1" applyFont="1" applyAlignment="1">
      <alignment horizontal="center"/>
    </xf>
    <xf numFmtId="1" fontId="90" fillId="0" borderId="0" xfId="0" applyNumberFormat="1" applyFont="1" applyAlignment="1">
      <alignment horizontal="center"/>
    </xf>
    <xf numFmtId="1" fontId="86" fillId="0" borderId="78" xfId="0" applyNumberFormat="1" applyFont="1" applyFill="1" applyBorder="1" applyAlignment="1">
      <alignment horizontal="center" vertical="center"/>
    </xf>
    <xf numFmtId="1" fontId="86" fillId="0" borderId="82" xfId="0" applyNumberFormat="1" applyFont="1" applyFill="1" applyBorder="1" applyAlignment="1">
      <alignment horizontal="center" vertical="center"/>
    </xf>
    <xf numFmtId="165" fontId="7" fillId="0" borderId="15" xfId="0" applyNumberFormat="1" applyFont="1" applyFill="1" applyBorder="1" applyAlignment="1">
      <alignment wrapText="1"/>
    </xf>
    <xf numFmtId="0" fontId="11" fillId="0" borderId="17" xfId="0" applyFont="1" applyFill="1" applyBorder="1" applyAlignment="1">
      <alignment horizontal="center"/>
    </xf>
    <xf numFmtId="44" fontId="2" fillId="0" borderId="12" xfId="1" applyFont="1" applyFill="1" applyBorder="1" applyAlignment="1">
      <alignment vertical="center"/>
    </xf>
    <xf numFmtId="44" fontId="2" fillId="0" borderId="18" xfId="1" applyFont="1" applyFill="1" applyBorder="1" applyAlignment="1">
      <alignment vertical="center"/>
    </xf>
    <xf numFmtId="165" fontId="25" fillId="24" borderId="15" xfId="0" applyNumberFormat="1" applyFont="1" applyFill="1" applyBorder="1" applyAlignment="1">
      <alignment horizontal="center" vertical="center" wrapText="1"/>
    </xf>
    <xf numFmtId="164" fontId="7" fillId="24" borderId="15" xfId="0" applyNumberFormat="1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65" fontId="38" fillId="0" borderId="12" xfId="0" applyNumberFormat="1" applyFont="1" applyFill="1" applyBorder="1" applyAlignment="1">
      <alignment vertical="center" wrapText="1"/>
    </xf>
    <xf numFmtId="165" fontId="37" fillId="0" borderId="12" xfId="0" applyNumberFormat="1" applyFont="1" applyFill="1" applyBorder="1" applyAlignment="1">
      <alignment vertical="center" wrapText="1"/>
    </xf>
    <xf numFmtId="0" fontId="35" fillId="0" borderId="18" xfId="0" applyFont="1" applyFill="1" applyBorder="1" applyAlignment="1">
      <alignment horizontal="center" vertical="center"/>
    </xf>
    <xf numFmtId="44" fontId="7" fillId="0" borderId="21" xfId="1" applyFont="1" applyFill="1" applyBorder="1" applyAlignment="1">
      <alignment vertical="center" wrapText="1"/>
    </xf>
    <xf numFmtId="0" fontId="23" fillId="0" borderId="17" xfId="0" applyFont="1" applyFill="1" applyBorder="1" applyAlignment="1">
      <alignment horizontal="center"/>
    </xf>
    <xf numFmtId="1" fontId="7" fillId="0" borderId="15" xfId="0" applyNumberFormat="1" applyFont="1" applyFill="1" applyBorder="1" applyAlignment="1">
      <alignment horizontal="center" vertical="center" wrapText="1"/>
    </xf>
    <xf numFmtId="44" fontId="108" fillId="22" borderId="15" xfId="1" applyFont="1" applyFill="1" applyBorder="1" applyAlignment="1">
      <alignment horizontal="right"/>
    </xf>
    <xf numFmtId="1" fontId="37" fillId="22" borderId="21" xfId="0" applyNumberFormat="1" applyFont="1" applyFill="1" applyBorder="1" applyAlignment="1">
      <alignment horizontal="center"/>
    </xf>
    <xf numFmtId="0" fontId="20" fillId="0" borderId="13" xfId="0" applyFont="1" applyFill="1" applyBorder="1" applyAlignment="1"/>
    <xf numFmtId="4" fontId="29" fillId="0" borderId="14" xfId="0" applyNumberFormat="1" applyFont="1" applyFill="1" applyBorder="1" applyAlignment="1"/>
    <xf numFmtId="4" fontId="2" fillId="0" borderId="13" xfId="0" applyNumberFormat="1" applyFont="1" applyFill="1" applyBorder="1" applyAlignment="1"/>
    <xf numFmtId="44" fontId="8" fillId="0" borderId="18" xfId="1" applyFont="1" applyFill="1" applyBorder="1" applyAlignment="1">
      <alignment vertical="center" wrapText="1"/>
    </xf>
    <xf numFmtId="44" fontId="7" fillId="0" borderId="18" xfId="1" applyFont="1" applyFill="1" applyBorder="1" applyAlignment="1">
      <alignment vertical="center" wrapText="1"/>
    </xf>
    <xf numFmtId="44" fontId="24" fillId="0" borderId="12" xfId="1" applyFont="1" applyFill="1" applyBorder="1" applyAlignment="1">
      <alignment vertical="center" wrapText="1"/>
    </xf>
    <xf numFmtId="164" fontId="24" fillId="0" borderId="12" xfId="0" applyNumberFormat="1" applyFont="1" applyFill="1" applyBorder="1" applyAlignment="1">
      <alignment vertical="center" wrapText="1"/>
    </xf>
    <xf numFmtId="44" fontId="12" fillId="0" borderId="12" xfId="1" applyFont="1" applyBorder="1" applyAlignment="1">
      <alignment horizontal="center" vertical="center"/>
    </xf>
    <xf numFmtId="4" fontId="9" fillId="0" borderId="15" xfId="0" applyNumberFormat="1" applyFont="1" applyFill="1" applyBorder="1" applyAlignment="1">
      <alignment horizontal="right"/>
    </xf>
    <xf numFmtId="0" fontId="107" fillId="0" borderId="15" xfId="0" applyFont="1" applyFill="1" applyBorder="1" applyAlignment="1">
      <alignment vertical="center" wrapText="1"/>
    </xf>
    <xf numFmtId="164" fontId="35" fillId="0" borderId="15" xfId="0" applyNumberFormat="1" applyFont="1" applyFill="1" applyBorder="1" applyAlignment="1">
      <alignment vertical="center" wrapText="1"/>
    </xf>
    <xf numFmtId="1" fontId="35" fillId="0" borderId="15" xfId="0" applyNumberFormat="1" applyFont="1" applyFill="1" applyBorder="1" applyAlignment="1">
      <alignment vertical="center" wrapText="1"/>
    </xf>
    <xf numFmtId="1" fontId="12" fillId="0" borderId="15" xfId="0" applyNumberFormat="1" applyFont="1" applyFill="1" applyBorder="1" applyAlignment="1">
      <alignment vertical="center" wrapText="1"/>
    </xf>
    <xf numFmtId="165" fontId="7" fillId="0" borderId="15" xfId="0" applyNumberFormat="1" applyFont="1" applyFill="1" applyBorder="1" applyAlignment="1">
      <alignment vertical="center" wrapText="1"/>
    </xf>
    <xf numFmtId="165" fontId="11" fillId="0" borderId="15" xfId="0" applyNumberFormat="1" applyFont="1" applyFill="1" applyBorder="1" applyAlignment="1">
      <alignment vertical="center" wrapText="1"/>
    </xf>
    <xf numFmtId="44" fontId="8" fillId="0" borderId="18" xfId="1" applyFont="1" applyFill="1" applyBorder="1"/>
    <xf numFmtId="164" fontId="7" fillId="0" borderId="18" xfId="0" applyNumberFormat="1" applyFont="1" applyFill="1" applyBorder="1" applyAlignment="1">
      <alignment horizontal="center"/>
    </xf>
    <xf numFmtId="0" fontId="26" fillId="0" borderId="0" xfId="0" applyFont="1" applyBorder="1"/>
    <xf numFmtId="0" fontId="12" fillId="0" borderId="0" xfId="0" applyFont="1" applyBorder="1" applyAlignment="1">
      <alignment horizontal="left"/>
    </xf>
    <xf numFmtId="0" fontId="37" fillId="14" borderId="15" xfId="0" applyFont="1" applyFill="1" applyBorder="1" applyAlignment="1">
      <alignment horizontal="left" wrapText="1"/>
    </xf>
    <xf numFmtId="0" fontId="37" fillId="14" borderId="15" xfId="0" applyFont="1" applyFill="1" applyBorder="1"/>
    <xf numFmtId="167" fontId="12" fillId="14" borderId="15" xfId="0" applyNumberFormat="1" applyFont="1" applyFill="1" applyBorder="1" applyAlignment="1">
      <alignment horizontal="center"/>
    </xf>
    <xf numFmtId="164" fontId="12" fillId="14" borderId="15" xfId="0" applyNumberFormat="1" applyFont="1" applyFill="1" applyBorder="1"/>
    <xf numFmtId="168" fontId="12" fillId="14" borderId="15" xfId="0" applyNumberFormat="1" applyFont="1" applyFill="1" applyBorder="1" applyAlignment="1">
      <alignment horizontal="right"/>
    </xf>
    <xf numFmtId="0" fontId="12" fillId="14" borderId="15" xfId="0" applyFont="1" applyFill="1" applyBorder="1" applyAlignment="1">
      <alignment horizontal="center"/>
    </xf>
    <xf numFmtId="168" fontId="60" fillId="14" borderId="15" xfId="0" applyNumberFormat="1" applyFont="1" applyFill="1" applyBorder="1"/>
    <xf numFmtId="2" fontId="12" fillId="14" borderId="21" xfId="0" applyNumberFormat="1" applyFont="1" applyFill="1" applyBorder="1"/>
    <xf numFmtId="0" fontId="37" fillId="14" borderId="15" xfId="0" applyFont="1" applyFill="1" applyBorder="1" applyAlignment="1">
      <alignment horizontal="left"/>
    </xf>
    <xf numFmtId="0" fontId="39" fillId="14" borderId="15" xfId="0" applyFont="1" applyFill="1" applyBorder="1" applyAlignment="1">
      <alignment horizontal="center" vertical="center" wrapText="1"/>
    </xf>
    <xf numFmtId="0" fontId="39" fillId="14" borderId="15" xfId="0" applyFont="1" applyFill="1" applyBorder="1" applyAlignment="1">
      <alignment horizontal="center"/>
    </xf>
    <xf numFmtId="0" fontId="37" fillId="14" borderId="15" xfId="0" applyFont="1" applyFill="1" applyBorder="1" applyAlignment="1">
      <alignment wrapText="1"/>
    </xf>
    <xf numFmtId="1" fontId="37" fillId="14" borderId="21" xfId="0" applyNumberFormat="1" applyFont="1" applyFill="1" applyBorder="1" applyAlignment="1">
      <alignment horizontal="center"/>
    </xf>
    <xf numFmtId="1" fontId="37" fillId="14" borderId="21" xfId="0" applyNumberFormat="1" applyFont="1" applyFill="1" applyBorder="1" applyAlignment="1">
      <alignment horizontal="center" vertical="center" wrapText="1"/>
    </xf>
    <xf numFmtId="0" fontId="37" fillId="25" borderId="0" xfId="0" applyFont="1" applyFill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44" fontId="12" fillId="0" borderId="18" xfId="1" applyFont="1" applyBorder="1" applyAlignment="1">
      <alignment horizontal="center" vertical="center"/>
    </xf>
    <xf numFmtId="44" fontId="12" fillId="0" borderId="16" xfId="1" applyFont="1" applyBorder="1" applyAlignment="1">
      <alignment horizontal="center" vertical="center"/>
    </xf>
    <xf numFmtId="44" fontId="12" fillId="0" borderId="12" xfId="1" applyFont="1" applyBorder="1" applyAlignment="1">
      <alignment horizontal="center" vertical="center"/>
    </xf>
    <xf numFmtId="44" fontId="8" fillId="6" borderId="1" xfId="1" applyFont="1" applyFill="1" applyBorder="1" applyAlignment="1">
      <alignment horizontal="center"/>
    </xf>
    <xf numFmtId="44" fontId="8" fillId="6" borderId="2" xfId="1" applyFont="1" applyFill="1" applyBorder="1" applyAlignment="1">
      <alignment horizontal="center"/>
    </xf>
    <xf numFmtId="0" fontId="16" fillId="0" borderId="40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165" fontId="25" fillId="0" borderId="19" xfId="0" applyNumberFormat="1" applyFont="1" applyFill="1" applyBorder="1" applyAlignment="1">
      <alignment horizontal="center" wrapText="1"/>
    </xf>
    <xf numFmtId="165" fontId="25" fillId="0" borderId="20" xfId="0" applyNumberFormat="1" applyFont="1" applyFill="1" applyBorder="1" applyAlignment="1">
      <alignment horizontal="center" wrapText="1"/>
    </xf>
    <xf numFmtId="164" fontId="7" fillId="0" borderId="93" xfId="0" applyNumberFormat="1" applyFont="1" applyBorder="1" applyAlignment="1">
      <alignment horizontal="center" vertical="center"/>
    </xf>
    <xf numFmtId="164" fontId="7" fillId="0" borderId="95" xfId="0" applyNumberFormat="1" applyFont="1" applyBorder="1" applyAlignment="1">
      <alignment horizontal="center" vertical="center"/>
    </xf>
    <xf numFmtId="0" fontId="11" fillId="14" borderId="92" xfId="0" applyFont="1" applyFill="1" applyBorder="1" applyAlignment="1">
      <alignment horizontal="center" vertical="center"/>
    </xf>
    <xf numFmtId="0" fontId="11" fillId="14" borderId="118" xfId="0" applyFont="1" applyFill="1" applyBorder="1" applyAlignment="1">
      <alignment horizontal="center" vertical="center"/>
    </xf>
    <xf numFmtId="0" fontId="11" fillId="14" borderId="94" xfId="0" applyFont="1" applyFill="1" applyBorder="1" applyAlignment="1">
      <alignment horizontal="center" vertical="center"/>
    </xf>
    <xf numFmtId="165" fontId="11" fillId="4" borderId="93" xfId="0" applyNumberFormat="1" applyFont="1" applyFill="1" applyBorder="1" applyAlignment="1">
      <alignment horizontal="center" vertical="center"/>
    </xf>
    <xf numFmtId="165" fontId="11" fillId="4" borderId="117" xfId="0" applyNumberFormat="1" applyFont="1" applyFill="1" applyBorder="1" applyAlignment="1">
      <alignment horizontal="center" vertical="center"/>
    </xf>
    <xf numFmtId="165" fontId="11" fillId="4" borderId="95" xfId="0" applyNumberFormat="1" applyFont="1" applyFill="1" applyBorder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66" fontId="9" fillId="0" borderId="35" xfId="0" applyNumberFormat="1" applyFont="1" applyBorder="1" applyAlignment="1">
      <alignment horizontal="center"/>
    </xf>
    <xf numFmtId="0" fontId="86" fillId="0" borderId="11" xfId="0" applyFont="1" applyFill="1" applyBorder="1" applyAlignment="1">
      <alignment horizontal="center" vertical="center"/>
    </xf>
    <xf numFmtId="0" fontId="86" fillId="0" borderId="82" xfId="0" applyFont="1" applyFill="1" applyBorder="1" applyAlignment="1">
      <alignment horizontal="center" vertical="center"/>
    </xf>
    <xf numFmtId="166" fontId="19" fillId="0" borderId="11" xfId="0" applyNumberFormat="1" applyFont="1" applyFill="1" applyBorder="1" applyAlignment="1">
      <alignment horizontal="center" vertical="center"/>
    </xf>
    <xf numFmtId="166" fontId="19" fillId="0" borderId="82" xfId="0" applyNumberFormat="1" applyFont="1" applyFill="1" applyBorder="1" applyAlignment="1">
      <alignment horizontal="center" vertical="center"/>
    </xf>
    <xf numFmtId="0" fontId="89" fillId="0" borderId="11" xfId="0" applyFont="1" applyFill="1" applyBorder="1" applyAlignment="1">
      <alignment horizontal="center" vertical="center"/>
    </xf>
    <xf numFmtId="0" fontId="89" fillId="0" borderId="82" xfId="0" applyFont="1" applyFill="1" applyBorder="1" applyAlignment="1">
      <alignment horizontal="center" vertical="center"/>
    </xf>
    <xf numFmtId="166" fontId="35" fillId="0" borderId="11" xfId="0" applyNumberFormat="1" applyFont="1" applyFill="1" applyBorder="1" applyAlignment="1">
      <alignment horizontal="center" vertical="center"/>
    </xf>
    <xf numFmtId="166" fontId="35" fillId="0" borderId="82" xfId="0" applyNumberFormat="1" applyFont="1" applyFill="1" applyBorder="1" applyAlignment="1">
      <alignment horizontal="center" vertical="center"/>
    </xf>
    <xf numFmtId="0" fontId="35" fillId="0" borderId="11" xfId="0" applyFont="1" applyFill="1" applyBorder="1" applyAlignment="1">
      <alignment horizontal="center" vertical="center" wrapText="1"/>
    </xf>
    <xf numFmtId="0" fontId="35" fillId="0" borderId="8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44" fontId="9" fillId="3" borderId="0" xfId="1" applyFont="1" applyFill="1" applyAlignment="1">
      <alignment horizontal="center" wrapText="1"/>
    </xf>
    <xf numFmtId="44" fontId="9" fillId="3" borderId="4" xfId="1" applyFont="1" applyFill="1" applyBorder="1" applyAlignment="1">
      <alignment horizontal="center" wrapText="1"/>
    </xf>
    <xf numFmtId="164" fontId="12" fillId="0" borderId="86" xfId="0" applyNumberFormat="1" applyFont="1" applyFill="1" applyBorder="1" applyAlignment="1">
      <alignment horizontal="center" vertical="center" wrapText="1"/>
    </xf>
    <xf numFmtId="164" fontId="12" fillId="0" borderId="87" xfId="0" applyNumberFormat="1" applyFont="1" applyFill="1" applyBorder="1" applyAlignment="1">
      <alignment horizontal="center" vertical="center" wrapText="1"/>
    </xf>
    <xf numFmtId="164" fontId="12" fillId="0" borderId="88" xfId="0" applyNumberFormat="1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82" xfId="0" applyFont="1" applyFill="1" applyBorder="1" applyAlignment="1">
      <alignment horizontal="center" vertical="center"/>
    </xf>
    <xf numFmtId="0" fontId="89" fillId="0" borderId="3" xfId="0" applyFont="1" applyFill="1" applyBorder="1" applyAlignment="1">
      <alignment horizontal="center" vertical="center"/>
    </xf>
    <xf numFmtId="166" fontId="35" fillId="0" borderId="3" xfId="0" applyNumberFormat="1" applyFont="1" applyFill="1" applyBorder="1" applyAlignment="1">
      <alignment horizontal="center" vertical="center"/>
    </xf>
    <xf numFmtId="0" fontId="35" fillId="0" borderId="83" xfId="0" applyFont="1" applyFill="1" applyBorder="1" applyAlignment="1">
      <alignment horizontal="center" vertical="center" wrapText="1"/>
    </xf>
    <xf numFmtId="0" fontId="35" fillId="0" borderId="84" xfId="0" applyFont="1" applyFill="1" applyBorder="1" applyAlignment="1">
      <alignment horizontal="center" vertical="center" wrapText="1"/>
    </xf>
    <xf numFmtId="0" fontId="35" fillId="0" borderId="85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82" xfId="0" applyFont="1" applyFill="1" applyBorder="1" applyAlignment="1">
      <alignment horizontal="center" vertical="center"/>
    </xf>
    <xf numFmtId="0" fontId="86" fillId="0" borderId="18" xfId="0" applyFont="1" applyFill="1" applyBorder="1" applyAlignment="1">
      <alignment horizontal="center" vertical="center"/>
    </xf>
    <xf numFmtId="0" fontId="86" fillId="0" borderId="12" xfId="0" applyFont="1" applyFill="1" applyBorder="1" applyAlignment="1">
      <alignment horizontal="center" vertical="center"/>
    </xf>
    <xf numFmtId="44" fontId="7" fillId="0" borderId="89" xfId="1" applyFont="1" applyFill="1" applyBorder="1" applyAlignment="1">
      <alignment horizontal="center" vertical="center"/>
    </xf>
    <xf numFmtId="44" fontId="7" fillId="0" borderId="90" xfId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44" fontId="7" fillId="0" borderId="119" xfId="1" applyFont="1" applyFill="1" applyBorder="1" applyAlignment="1">
      <alignment horizontal="center" vertical="center"/>
    </xf>
    <xf numFmtId="44" fontId="7" fillId="0" borderId="120" xfId="1" applyFont="1" applyFill="1" applyBorder="1" applyAlignment="1">
      <alignment horizontal="center" vertical="center"/>
    </xf>
    <xf numFmtId="44" fontId="7" fillId="0" borderId="121" xfId="1" applyFont="1" applyFill="1" applyBorder="1" applyAlignment="1">
      <alignment horizontal="center" vertical="center"/>
    </xf>
    <xf numFmtId="165" fontId="36" fillId="14" borderId="18" xfId="0" applyNumberFormat="1" applyFont="1" applyFill="1" applyBorder="1" applyAlignment="1">
      <alignment horizontal="center" vertical="center" wrapText="1"/>
    </xf>
    <xf numFmtId="165" fontId="36" fillId="14" borderId="16" xfId="0" applyNumberFormat="1" applyFont="1" applyFill="1" applyBorder="1" applyAlignment="1">
      <alignment horizontal="center" vertical="center" wrapText="1"/>
    </xf>
    <xf numFmtId="165" fontId="36" fillId="14" borderId="12" xfId="0" applyNumberFormat="1" applyFont="1" applyFill="1" applyBorder="1" applyAlignment="1">
      <alignment horizontal="center" vertical="center" wrapText="1"/>
    </xf>
    <xf numFmtId="44" fontId="2" fillId="0" borderId="92" xfId="1" applyFont="1" applyFill="1" applyBorder="1" applyAlignment="1">
      <alignment horizontal="center" vertical="center"/>
    </xf>
    <xf numFmtId="44" fontId="2" fillId="0" borderId="94" xfId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 wrapText="1"/>
    </xf>
    <xf numFmtId="0" fontId="12" fillId="0" borderId="82" xfId="0" applyFont="1" applyFill="1" applyBorder="1" applyAlignment="1">
      <alignment horizontal="center" vertical="center" wrapText="1"/>
    </xf>
    <xf numFmtId="164" fontId="7" fillId="0" borderId="11" xfId="0" applyNumberFormat="1" applyFont="1" applyFill="1" applyBorder="1" applyAlignment="1">
      <alignment horizontal="center" vertical="center" wrapText="1"/>
    </xf>
    <xf numFmtId="164" fontId="7" fillId="0" borderId="82" xfId="0" applyNumberFormat="1" applyFont="1" applyFill="1" applyBorder="1" applyAlignment="1">
      <alignment horizontal="center" vertical="center" wrapText="1"/>
    </xf>
    <xf numFmtId="0" fontId="55" fillId="0" borderId="9" xfId="0" applyFont="1" applyBorder="1" applyAlignment="1">
      <alignment horizontal="center" vertical="center" wrapText="1"/>
    </xf>
    <xf numFmtId="0" fontId="55" fillId="0" borderId="29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44" fontId="2" fillId="0" borderId="52" xfId="1" applyFont="1" applyBorder="1" applyAlignment="1">
      <alignment horizontal="center" vertical="center" wrapText="1"/>
    </xf>
    <xf numFmtId="44" fontId="2" fillId="0" borderId="58" xfId="1" applyFont="1" applyBorder="1" applyAlignment="1">
      <alignment horizontal="center" vertical="center" wrapText="1"/>
    </xf>
    <xf numFmtId="0" fontId="39" fillId="14" borderId="0" xfId="0" applyFont="1" applyFill="1" applyAlignment="1">
      <alignment horizontal="center"/>
    </xf>
    <xf numFmtId="0" fontId="74" fillId="14" borderId="0" xfId="0" applyFont="1" applyFill="1" applyAlignment="1">
      <alignment horizontal="center"/>
    </xf>
    <xf numFmtId="164" fontId="35" fillId="0" borderId="11" xfId="0" applyNumberFormat="1" applyFont="1" applyFill="1" applyBorder="1" applyAlignment="1">
      <alignment horizontal="center" vertical="center"/>
    </xf>
    <xf numFmtId="164" fontId="35" fillId="0" borderId="3" xfId="0" applyNumberFormat="1" applyFont="1" applyFill="1" applyBorder="1" applyAlignment="1">
      <alignment horizontal="center" vertical="center"/>
    </xf>
    <xf numFmtId="164" fontId="35" fillId="0" borderId="82" xfId="0" applyNumberFormat="1" applyFont="1" applyFill="1" applyBorder="1" applyAlignment="1">
      <alignment horizontal="center" vertical="center"/>
    </xf>
    <xf numFmtId="0" fontId="35" fillId="0" borderId="96" xfId="0" applyFont="1" applyFill="1" applyBorder="1" applyAlignment="1">
      <alignment horizontal="center" vertical="center" wrapText="1"/>
    </xf>
    <xf numFmtId="0" fontId="35" fillId="0" borderId="97" xfId="0" applyFont="1" applyFill="1" applyBorder="1" applyAlignment="1">
      <alignment horizontal="center" vertical="center" wrapText="1"/>
    </xf>
    <xf numFmtId="0" fontId="35" fillId="0" borderId="98" xfId="0" applyFont="1" applyFill="1" applyBorder="1" applyAlignment="1">
      <alignment horizontal="center" vertical="center" wrapText="1"/>
    </xf>
    <xf numFmtId="0" fontId="35" fillId="0" borderId="99" xfId="0" applyFont="1" applyFill="1" applyBorder="1" applyAlignment="1">
      <alignment horizontal="center" vertical="center" wrapText="1"/>
    </xf>
    <xf numFmtId="0" fontId="89" fillId="19" borderId="100" xfId="0" applyFont="1" applyFill="1" applyBorder="1" applyAlignment="1">
      <alignment horizontal="center" vertical="center"/>
    </xf>
    <xf numFmtId="0" fontId="89" fillId="19" borderId="101" xfId="0" applyFont="1" applyFill="1" applyBorder="1" applyAlignment="1">
      <alignment horizontal="center" vertical="center"/>
    </xf>
    <xf numFmtId="164" fontId="35" fillId="0" borderId="104" xfId="0" applyNumberFormat="1" applyFont="1" applyFill="1" applyBorder="1" applyAlignment="1">
      <alignment horizontal="center" vertical="center"/>
    </xf>
    <xf numFmtId="164" fontId="35" fillId="0" borderId="105" xfId="0" applyNumberFormat="1" applyFont="1" applyFill="1" applyBorder="1" applyAlignment="1">
      <alignment horizontal="center" vertical="center"/>
    </xf>
    <xf numFmtId="0" fontId="35" fillId="0" borderId="102" xfId="0" applyFont="1" applyFill="1" applyBorder="1" applyAlignment="1">
      <alignment horizontal="center" vertical="center" wrapText="1"/>
    </xf>
    <xf numFmtId="0" fontId="35" fillId="0" borderId="103" xfId="0" applyFont="1" applyFill="1" applyBorder="1" applyAlignment="1">
      <alignment horizontal="center" vertical="center" wrapText="1"/>
    </xf>
    <xf numFmtId="0" fontId="35" fillId="0" borderId="18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9" fillId="0" borderId="122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89" fillId="0" borderId="122" xfId="0" applyFont="1" applyFill="1" applyBorder="1" applyAlignment="1">
      <alignment horizontal="center" vertical="center"/>
    </xf>
    <xf numFmtId="0" fontId="89" fillId="0" borderId="28" xfId="0" applyFont="1" applyFill="1" applyBorder="1" applyAlignment="1">
      <alignment horizontal="center" vertical="center"/>
    </xf>
    <xf numFmtId="44" fontId="9" fillId="14" borderId="106" xfId="1" applyFont="1" applyFill="1" applyBorder="1" applyAlignment="1">
      <alignment horizontal="center" vertical="center" wrapText="1"/>
    </xf>
    <xf numFmtId="44" fontId="9" fillId="14" borderId="107" xfId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82" xfId="0" applyFont="1" applyFill="1" applyBorder="1" applyAlignment="1">
      <alignment horizontal="center" vertical="center"/>
    </xf>
    <xf numFmtId="44" fontId="7" fillId="0" borderId="11" xfId="1" applyFont="1" applyFill="1" applyBorder="1" applyAlignment="1">
      <alignment horizontal="center" vertical="center"/>
    </xf>
    <xf numFmtId="44" fontId="7" fillId="0" borderId="3" xfId="1" applyFont="1" applyFill="1" applyBorder="1" applyAlignment="1">
      <alignment horizontal="center" vertical="center"/>
    </xf>
    <xf numFmtId="44" fontId="7" fillId="0" borderId="82" xfId="1" applyFont="1" applyFill="1" applyBorder="1" applyAlignment="1">
      <alignment horizontal="center" vertical="center"/>
    </xf>
    <xf numFmtId="44" fontId="12" fillId="0" borderId="11" xfId="1" applyFont="1" applyFill="1" applyBorder="1" applyAlignment="1">
      <alignment horizontal="center" vertical="center" wrapText="1"/>
    </xf>
    <xf numFmtId="44" fontId="12" fillId="0" borderId="82" xfId="1" applyFont="1" applyFill="1" applyBorder="1" applyAlignment="1">
      <alignment horizontal="center" vertical="center" wrapText="1"/>
    </xf>
    <xf numFmtId="0" fontId="100" fillId="0" borderId="11" xfId="0" applyFont="1" applyFill="1" applyBorder="1" applyAlignment="1">
      <alignment horizontal="center" vertical="center"/>
    </xf>
    <xf numFmtId="0" fontId="100" fillId="0" borderId="82" xfId="0" applyFont="1" applyFill="1" applyBorder="1" applyAlignment="1">
      <alignment horizontal="center" vertical="center"/>
    </xf>
    <xf numFmtId="165" fontId="25" fillId="14" borderId="15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44" fontId="9" fillId="0" borderId="18" xfId="1" applyFont="1" applyFill="1" applyBorder="1" applyAlignment="1">
      <alignment horizontal="center" vertical="center"/>
    </xf>
    <xf numFmtId="44" fontId="9" fillId="0" borderId="12" xfId="1" applyFont="1" applyFill="1" applyBorder="1" applyAlignment="1">
      <alignment horizontal="center" vertical="center"/>
    </xf>
    <xf numFmtId="164" fontId="12" fillId="0" borderId="18" xfId="0" applyNumberFormat="1" applyFont="1" applyFill="1" applyBorder="1" applyAlignment="1">
      <alignment horizontal="center" vertical="center" wrapText="1"/>
    </xf>
    <xf numFmtId="164" fontId="12" fillId="0" borderId="12" xfId="0" applyNumberFormat="1" applyFont="1" applyFill="1" applyBorder="1" applyAlignment="1">
      <alignment horizontal="center" vertical="center" wrapText="1"/>
    </xf>
    <xf numFmtId="164" fontId="7" fillId="0" borderId="18" xfId="0" applyNumberFormat="1" applyFont="1" applyFill="1" applyBorder="1" applyAlignment="1">
      <alignment horizontal="center" vertical="center" wrapText="1"/>
    </xf>
    <xf numFmtId="164" fontId="7" fillId="0" borderId="16" xfId="0" applyNumberFormat="1" applyFont="1" applyFill="1" applyBorder="1" applyAlignment="1">
      <alignment horizontal="center" vertical="center" wrapText="1"/>
    </xf>
    <xf numFmtId="0" fontId="35" fillId="0" borderId="114" xfId="0" applyFont="1" applyFill="1" applyBorder="1" applyAlignment="1">
      <alignment horizontal="center" vertical="center"/>
    </xf>
    <xf numFmtId="0" fontId="35" fillId="0" borderId="84" xfId="0" applyFont="1" applyFill="1" applyBorder="1" applyAlignment="1">
      <alignment horizontal="center" vertical="center"/>
    </xf>
    <xf numFmtId="0" fontId="35" fillId="0" borderId="85" xfId="0" applyFont="1" applyFill="1" applyBorder="1" applyAlignment="1">
      <alignment horizontal="center" vertical="center"/>
    </xf>
    <xf numFmtId="44" fontId="2" fillId="0" borderId="115" xfId="1" applyFont="1" applyFill="1" applyBorder="1" applyAlignment="1">
      <alignment horizontal="center" vertical="center"/>
    </xf>
    <xf numFmtId="44" fontId="2" fillId="0" borderId="117" xfId="1" applyFont="1" applyFill="1" applyBorder="1" applyAlignment="1">
      <alignment horizontal="center" vertical="center"/>
    </xf>
    <xf numFmtId="164" fontId="7" fillId="0" borderId="116" xfId="0" applyNumberFormat="1" applyFont="1" applyFill="1" applyBorder="1" applyAlignment="1">
      <alignment horizontal="center" vertical="center" wrapText="1"/>
    </xf>
    <xf numFmtId="164" fontId="7" fillId="0" borderId="118" xfId="0" applyNumberFormat="1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44" fontId="12" fillId="24" borderId="130" xfId="1" applyFont="1" applyFill="1" applyBorder="1" applyAlignment="1">
      <alignment horizontal="center" vertical="center"/>
    </xf>
    <xf numFmtId="44" fontId="12" fillId="24" borderId="132" xfId="1" applyFont="1" applyFill="1" applyBorder="1" applyAlignment="1">
      <alignment horizontal="center" vertical="center"/>
    </xf>
    <xf numFmtId="164" fontId="7" fillId="24" borderId="131" xfId="0" applyNumberFormat="1" applyFont="1" applyFill="1" applyBorder="1" applyAlignment="1">
      <alignment horizontal="center" vertical="center" wrapText="1"/>
    </xf>
    <xf numFmtId="164" fontId="7" fillId="24" borderId="133" xfId="0" applyNumberFormat="1" applyFont="1" applyFill="1" applyBorder="1" applyAlignment="1">
      <alignment horizontal="center" vertical="center" wrapText="1"/>
    </xf>
    <xf numFmtId="44" fontId="7" fillId="0" borderId="111" xfId="1" applyFont="1" applyFill="1" applyBorder="1" applyAlignment="1">
      <alignment horizontal="center" vertical="center" wrapText="1"/>
    </xf>
    <xf numFmtId="44" fontId="7" fillId="0" borderId="113" xfId="1" applyFont="1" applyFill="1" applyBorder="1" applyAlignment="1">
      <alignment horizontal="center" vertical="center" wrapText="1"/>
    </xf>
    <xf numFmtId="0" fontId="35" fillId="0" borderId="108" xfId="0" applyFont="1" applyFill="1" applyBorder="1" applyAlignment="1">
      <alignment horizontal="center" vertical="center"/>
    </xf>
    <xf numFmtId="0" fontId="35" fillId="0" borderId="109" xfId="0" applyFont="1" applyFill="1" applyBorder="1" applyAlignment="1">
      <alignment horizontal="center" vertical="center"/>
    </xf>
    <xf numFmtId="0" fontId="89" fillId="0" borderId="108" xfId="0" applyFont="1" applyFill="1" applyBorder="1" applyAlignment="1">
      <alignment horizontal="center" vertical="center"/>
    </xf>
    <xf numFmtId="0" fontId="89" fillId="0" borderId="109" xfId="0" applyFont="1" applyFill="1" applyBorder="1" applyAlignment="1">
      <alignment horizontal="center" vertical="center"/>
    </xf>
    <xf numFmtId="164" fontId="35" fillId="0" borderId="108" xfId="0" applyNumberFormat="1" applyFont="1" applyFill="1" applyBorder="1" applyAlignment="1">
      <alignment horizontal="center" vertical="center"/>
    </xf>
    <xf numFmtId="164" fontId="35" fillId="0" borderId="109" xfId="0" applyNumberFormat="1" applyFont="1" applyFill="1" applyBorder="1" applyAlignment="1">
      <alignment horizontal="center" vertical="center"/>
    </xf>
    <xf numFmtId="0" fontId="35" fillId="0" borderId="93" xfId="0" applyFont="1" applyFill="1" applyBorder="1" applyAlignment="1">
      <alignment horizontal="center" vertical="center" wrapText="1"/>
    </xf>
    <xf numFmtId="0" fontId="35" fillId="0" borderId="95" xfId="0" applyFont="1" applyFill="1" applyBorder="1" applyAlignment="1">
      <alignment horizontal="center" vertical="center" wrapText="1"/>
    </xf>
    <xf numFmtId="44" fontId="9" fillId="14" borderId="18" xfId="1" applyFont="1" applyFill="1" applyBorder="1" applyAlignment="1">
      <alignment horizontal="center" vertical="center"/>
    </xf>
    <xf numFmtId="44" fontId="9" fillId="14" borderId="16" xfId="1" applyFont="1" applyFill="1" applyBorder="1" applyAlignment="1">
      <alignment horizontal="center" vertical="center"/>
    </xf>
    <xf numFmtId="0" fontId="11" fillId="14" borderId="18" xfId="0" applyFont="1" applyFill="1" applyBorder="1" applyAlignment="1">
      <alignment horizontal="center"/>
    </xf>
    <xf numFmtId="0" fontId="11" fillId="14" borderId="12" xfId="0" applyFont="1" applyFill="1" applyBorder="1" applyAlignment="1">
      <alignment horizontal="center"/>
    </xf>
    <xf numFmtId="165" fontId="11" fillId="0" borderId="18" xfId="0" applyNumberFormat="1" applyFont="1" applyBorder="1" applyAlignment="1">
      <alignment horizontal="center"/>
    </xf>
    <xf numFmtId="165" fontId="11" fillId="0" borderId="12" xfId="0" applyNumberFormat="1" applyFont="1" applyBorder="1" applyAlignment="1">
      <alignment horizontal="center"/>
    </xf>
    <xf numFmtId="164" fontId="35" fillId="24" borderId="122" xfId="0" applyNumberFormat="1" applyFont="1" applyFill="1" applyBorder="1" applyAlignment="1">
      <alignment horizontal="center" vertical="center"/>
    </xf>
    <xf numFmtId="164" fontId="35" fillId="24" borderId="28" xfId="0" applyNumberFormat="1" applyFont="1" applyFill="1" applyBorder="1" applyAlignment="1">
      <alignment horizontal="center" vertical="center"/>
    </xf>
    <xf numFmtId="0" fontId="35" fillId="24" borderId="104" xfId="0" applyFont="1" applyFill="1" applyBorder="1" applyAlignment="1">
      <alignment horizontal="center" vertical="center"/>
    </xf>
    <xf numFmtId="0" fontId="35" fillId="24" borderId="95" xfId="0" applyFont="1" applyFill="1" applyBorder="1" applyAlignment="1">
      <alignment horizontal="center" vertical="center"/>
    </xf>
    <xf numFmtId="44" fontId="8" fillId="0" borderId="110" xfId="1" applyFont="1" applyFill="1" applyBorder="1" applyAlignment="1">
      <alignment horizontal="center" vertical="center" wrapText="1"/>
    </xf>
    <xf numFmtId="44" fontId="8" fillId="0" borderId="112" xfId="1" applyFont="1" applyFill="1" applyBorder="1" applyAlignment="1">
      <alignment horizontal="center" vertical="center" wrapText="1"/>
    </xf>
    <xf numFmtId="0" fontId="102" fillId="0" borderId="9" xfId="0" applyFont="1" applyBorder="1" applyAlignment="1">
      <alignment horizontal="center" vertical="center" wrapText="1"/>
    </xf>
    <xf numFmtId="0" fontId="102" fillId="0" borderId="29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44" fontId="35" fillId="0" borderId="52" xfId="1" applyFont="1" applyBorder="1" applyAlignment="1">
      <alignment horizontal="center" vertical="center" wrapText="1"/>
    </xf>
    <xf numFmtId="44" fontId="35" fillId="0" borderId="58" xfId="1" applyFont="1" applyBorder="1" applyAlignment="1">
      <alignment horizontal="center" vertical="center" wrapText="1"/>
    </xf>
    <xf numFmtId="0" fontId="20" fillId="0" borderId="108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28" xfId="0" applyFont="1" applyFill="1" applyBorder="1" applyAlignment="1">
      <alignment horizontal="center" vertical="center" wrapText="1"/>
    </xf>
    <xf numFmtId="1" fontId="12" fillId="0" borderId="122" xfId="0" applyNumberFormat="1" applyFont="1" applyFill="1" applyBorder="1" applyAlignment="1">
      <alignment horizontal="center" vertical="center" wrapText="1"/>
    </xf>
    <xf numFmtId="1" fontId="12" fillId="0" borderId="38" xfId="0" applyNumberFormat="1" applyFont="1" applyFill="1" applyBorder="1" applyAlignment="1">
      <alignment horizontal="center" vertical="center" wrapText="1"/>
    </xf>
    <xf numFmtId="1" fontId="12" fillId="0" borderId="28" xfId="0" applyNumberFormat="1" applyFont="1" applyFill="1" applyBorder="1" applyAlignment="1">
      <alignment horizontal="center" vertical="center" wrapText="1"/>
    </xf>
    <xf numFmtId="164" fontId="9" fillId="0" borderId="92" xfId="0" applyNumberFormat="1" applyFont="1" applyFill="1" applyBorder="1" applyAlignment="1">
      <alignment horizontal="center" vertical="center"/>
    </xf>
    <xf numFmtId="164" fontId="9" fillId="0" borderId="118" xfId="0" applyNumberFormat="1" applyFont="1" applyFill="1" applyBorder="1" applyAlignment="1">
      <alignment horizontal="center" vertical="center"/>
    </xf>
    <xf numFmtId="164" fontId="9" fillId="0" borderId="94" xfId="0" applyNumberFormat="1" applyFont="1" applyFill="1" applyBorder="1" applyAlignment="1">
      <alignment horizontal="center" vertical="center"/>
    </xf>
    <xf numFmtId="44" fontId="24" fillId="14" borderId="108" xfId="1" applyFont="1" applyFill="1" applyBorder="1" applyAlignment="1">
      <alignment horizontal="center" vertical="center"/>
    </xf>
    <xf numFmtId="44" fontId="24" fillId="14" borderId="38" xfId="1" applyFont="1" applyFill="1" applyBorder="1" applyAlignment="1">
      <alignment horizontal="center" vertical="center"/>
    </xf>
    <xf numFmtId="44" fontId="24" fillId="14" borderId="28" xfId="1" applyFont="1" applyFill="1" applyBorder="1" applyAlignment="1">
      <alignment horizontal="center" vertical="center"/>
    </xf>
    <xf numFmtId="164" fontId="24" fillId="14" borderId="142" xfId="0" applyNumberFormat="1" applyFont="1" applyFill="1" applyBorder="1" applyAlignment="1">
      <alignment horizontal="center" vertical="center" wrapText="1"/>
    </xf>
    <xf numFmtId="164" fontId="24" fillId="14" borderId="143" xfId="0" applyNumberFormat="1" applyFont="1" applyFill="1" applyBorder="1" applyAlignment="1">
      <alignment horizontal="center" vertical="center" wrapText="1"/>
    </xf>
    <xf numFmtId="164" fontId="24" fillId="14" borderId="144" xfId="0" applyNumberFormat="1" applyFont="1" applyFill="1" applyBorder="1" applyAlignment="1">
      <alignment horizontal="center" vertical="center" wrapText="1"/>
    </xf>
    <xf numFmtId="164" fontId="35" fillId="0" borderId="125" xfId="0" applyNumberFormat="1" applyFont="1" applyFill="1" applyBorder="1" applyAlignment="1">
      <alignment horizontal="center" vertical="center"/>
    </xf>
    <xf numFmtId="164" fontId="35" fillId="0" borderId="126" xfId="0" applyNumberFormat="1" applyFont="1" applyFill="1" applyBorder="1" applyAlignment="1">
      <alignment horizontal="center" vertical="center"/>
    </xf>
    <xf numFmtId="0" fontId="35" fillId="0" borderId="127" xfId="0" applyFont="1" applyFill="1" applyBorder="1" applyAlignment="1">
      <alignment horizontal="center" vertical="center" wrapText="1"/>
    </xf>
    <xf numFmtId="0" fontId="35" fillId="0" borderId="56" xfId="0" applyFont="1" applyFill="1" applyBorder="1" applyAlignment="1">
      <alignment horizontal="center" vertical="center" wrapText="1"/>
    </xf>
    <xf numFmtId="0" fontId="107" fillId="0" borderId="11" xfId="0" applyFont="1" applyFill="1" applyBorder="1" applyAlignment="1">
      <alignment horizontal="center" vertical="center" wrapText="1"/>
    </xf>
    <xf numFmtId="0" fontId="107" fillId="0" borderId="3" xfId="0" applyFont="1" applyFill="1" applyBorder="1" applyAlignment="1">
      <alignment horizontal="center" vertical="center" wrapText="1"/>
    </xf>
    <xf numFmtId="0" fontId="107" fillId="0" borderId="82" xfId="0" applyFont="1" applyFill="1" applyBorder="1" applyAlignment="1">
      <alignment horizontal="center" vertical="center" wrapText="1"/>
    </xf>
    <xf numFmtId="0" fontId="35" fillId="0" borderId="122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165" fontId="36" fillId="0" borderId="92" xfId="0" applyNumberFormat="1" applyFont="1" applyFill="1" applyBorder="1" applyAlignment="1">
      <alignment horizontal="center" vertical="center" wrapText="1"/>
    </xf>
    <xf numFmtId="165" fontId="36" fillId="0" borderId="94" xfId="0" applyNumberFormat="1" applyFont="1" applyFill="1" applyBorder="1" applyAlignment="1">
      <alignment horizontal="center" vertical="center" wrapText="1"/>
    </xf>
    <xf numFmtId="165" fontId="8" fillId="0" borderId="128" xfId="0" applyNumberFormat="1" applyFont="1" applyFill="1" applyBorder="1" applyAlignment="1">
      <alignment horizontal="center" vertical="center" wrapText="1"/>
    </xf>
    <xf numFmtId="165" fontId="8" fillId="0" borderId="129" xfId="0" applyNumberFormat="1" applyFont="1" applyFill="1" applyBorder="1" applyAlignment="1">
      <alignment horizontal="center" vertical="center" wrapText="1"/>
    </xf>
    <xf numFmtId="44" fontId="12" fillId="0" borderId="11" xfId="1" applyFont="1" applyFill="1" applyBorder="1" applyAlignment="1">
      <alignment horizontal="center" vertical="center"/>
    </xf>
    <xf numFmtId="44" fontId="12" fillId="0" borderId="3" xfId="1" applyFont="1" applyFill="1" applyBorder="1" applyAlignment="1">
      <alignment horizontal="center" vertical="center"/>
    </xf>
    <xf numFmtId="44" fontId="12" fillId="0" borderId="82" xfId="1" applyFont="1" applyFill="1" applyBorder="1" applyAlignment="1">
      <alignment horizontal="center" vertical="center"/>
    </xf>
    <xf numFmtId="164" fontId="7" fillId="0" borderId="83" xfId="0" applyNumberFormat="1" applyFont="1" applyFill="1" applyBorder="1" applyAlignment="1">
      <alignment horizontal="center" vertical="center" wrapText="1"/>
    </xf>
    <xf numFmtId="164" fontId="7" fillId="0" borderId="84" xfId="0" applyNumberFormat="1" applyFont="1" applyFill="1" applyBorder="1" applyAlignment="1">
      <alignment horizontal="center" vertical="center" wrapText="1"/>
    </xf>
    <xf numFmtId="164" fontId="7" fillId="0" borderId="85" xfId="0" applyNumberFormat="1" applyFont="1" applyFill="1" applyBorder="1" applyAlignment="1">
      <alignment horizontal="center" vertical="center" wrapText="1"/>
    </xf>
    <xf numFmtId="0" fontId="20" fillId="0" borderId="83" xfId="0" applyFont="1" applyFill="1" applyBorder="1" applyAlignment="1">
      <alignment horizontal="center" vertical="center"/>
    </xf>
    <xf numFmtId="0" fontId="20" fillId="0" borderId="84" xfId="0" applyFont="1" applyFill="1" applyBorder="1" applyAlignment="1">
      <alignment horizontal="center" vertical="center"/>
    </xf>
    <xf numFmtId="0" fontId="20" fillId="0" borderId="85" xfId="0" applyFont="1" applyFill="1" applyBorder="1" applyAlignment="1">
      <alignment horizontal="center" vertical="center"/>
    </xf>
    <xf numFmtId="1" fontId="35" fillId="0" borderId="11" xfId="0" applyNumberFormat="1" applyFont="1" applyFill="1" applyBorder="1" applyAlignment="1">
      <alignment horizontal="center" vertical="center"/>
    </xf>
    <xf numFmtId="1" fontId="35" fillId="0" borderId="3" xfId="0" applyNumberFormat="1" applyFont="1" applyFill="1" applyBorder="1" applyAlignment="1">
      <alignment horizontal="center" vertical="center"/>
    </xf>
    <xf numFmtId="1" fontId="35" fillId="0" borderId="82" xfId="0" applyNumberFormat="1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89" fillId="0" borderId="38" xfId="0" applyFont="1" applyFill="1" applyBorder="1" applyAlignment="1">
      <alignment horizontal="center" vertical="center"/>
    </xf>
    <xf numFmtId="164" fontId="35" fillId="0" borderId="38" xfId="0" applyNumberFormat="1" applyFont="1" applyFill="1" applyBorder="1" applyAlignment="1">
      <alignment horizontal="center" vertical="center"/>
    </xf>
    <xf numFmtId="164" fontId="35" fillId="0" borderId="28" xfId="0" applyNumberFormat="1" applyFont="1" applyFill="1" applyBorder="1" applyAlignment="1">
      <alignment horizontal="center" vertical="center"/>
    </xf>
    <xf numFmtId="0" fontId="35" fillId="0" borderId="131" xfId="0" applyFont="1" applyFill="1" applyBorder="1" applyAlignment="1">
      <alignment horizontal="center" vertical="center"/>
    </xf>
    <xf numFmtId="0" fontId="35" fillId="0" borderId="137" xfId="0" applyFont="1" applyFill="1" applyBorder="1" applyAlignment="1">
      <alignment horizontal="center" vertical="center"/>
    </xf>
    <xf numFmtId="0" fontId="35" fillId="0" borderId="133" xfId="0" applyFont="1" applyFill="1" applyBorder="1" applyAlignment="1">
      <alignment horizontal="center" vertical="center"/>
    </xf>
    <xf numFmtId="0" fontId="35" fillId="0" borderId="134" xfId="0" applyFont="1" applyFill="1" applyBorder="1" applyAlignment="1">
      <alignment horizontal="center" vertical="center" wrapText="1"/>
    </xf>
    <xf numFmtId="0" fontId="35" fillId="0" borderId="105" xfId="0" applyFont="1" applyFill="1" applyBorder="1" applyAlignment="1">
      <alignment horizontal="center" vertical="center" wrapText="1"/>
    </xf>
    <xf numFmtId="165" fontId="8" fillId="14" borderId="116" xfId="0" applyNumberFormat="1" applyFont="1" applyFill="1" applyBorder="1" applyAlignment="1">
      <alignment horizontal="center" vertical="center" wrapText="1"/>
    </xf>
    <xf numFmtId="165" fontId="8" fillId="14" borderId="136" xfId="0" applyNumberFormat="1" applyFont="1" applyFill="1" applyBorder="1" applyAlignment="1">
      <alignment horizontal="center" vertical="center" wrapText="1"/>
    </xf>
    <xf numFmtId="165" fontId="36" fillId="14" borderId="104" xfId="0" applyNumberFormat="1" applyFont="1" applyFill="1" applyBorder="1" applyAlignment="1">
      <alignment horizontal="center" vertical="center" wrapText="1"/>
    </xf>
    <xf numFmtId="165" fontId="36" fillId="14" borderId="135" xfId="0" applyNumberFormat="1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165" fontId="11" fillId="0" borderId="18" xfId="0" applyNumberFormat="1" applyFont="1" applyFill="1" applyBorder="1" applyAlignment="1">
      <alignment horizontal="center" vertical="center"/>
    </xf>
    <xf numFmtId="165" fontId="11" fillId="0" borderId="12" xfId="0" applyNumberFormat="1" applyFont="1" applyFill="1" applyBorder="1" applyAlignment="1">
      <alignment horizontal="center" vertical="center"/>
    </xf>
    <xf numFmtId="44" fontId="2" fillId="0" borderId="118" xfId="1" applyFont="1" applyFill="1" applyBorder="1" applyAlignment="1">
      <alignment horizontal="center" vertical="center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44" fontId="2" fillId="0" borderId="138" xfId="1" applyFont="1" applyFill="1" applyBorder="1" applyAlignment="1">
      <alignment horizontal="center" vertical="center"/>
    </xf>
    <xf numFmtId="44" fontId="2" fillId="0" borderId="140" xfId="1" applyFont="1" applyFill="1" applyBorder="1" applyAlignment="1">
      <alignment horizontal="center" vertical="center"/>
    </xf>
    <xf numFmtId="164" fontId="7" fillId="0" borderId="139" xfId="0" applyNumberFormat="1" applyFont="1" applyFill="1" applyBorder="1" applyAlignment="1">
      <alignment horizontal="center" vertical="center" wrapText="1"/>
    </xf>
    <xf numFmtId="164" fontId="7" fillId="0" borderId="141" xfId="0" applyNumberFormat="1" applyFont="1" applyFill="1" applyBorder="1" applyAlignment="1">
      <alignment horizontal="center" vertical="center" wrapText="1"/>
    </xf>
    <xf numFmtId="0" fontId="108" fillId="14" borderId="177" xfId="0" applyFont="1" applyFill="1" applyBorder="1" applyAlignment="1">
      <alignment horizontal="center" vertical="center"/>
    </xf>
    <xf numFmtId="0" fontId="108" fillId="14" borderId="179" xfId="0" applyFont="1" applyFill="1" applyBorder="1" applyAlignment="1">
      <alignment horizontal="center" vertical="center"/>
    </xf>
    <xf numFmtId="165" fontId="108" fillId="14" borderId="178" xfId="0" applyNumberFormat="1" applyFont="1" applyFill="1" applyBorder="1" applyAlignment="1">
      <alignment horizontal="center" vertical="center"/>
    </xf>
    <xf numFmtId="165" fontId="108" fillId="14" borderId="180" xfId="0" applyNumberFormat="1" applyFont="1" applyFill="1" applyBorder="1" applyAlignment="1">
      <alignment horizontal="center" vertical="center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17" xfId="1" applyFont="1" applyFill="1" applyBorder="1" applyAlignment="1">
      <alignment horizontal="center" vertical="center" wrapText="1"/>
    </xf>
    <xf numFmtId="44" fontId="12" fillId="0" borderId="135" xfId="1" applyFont="1" applyFill="1" applyBorder="1" applyAlignment="1">
      <alignment horizontal="center" vertical="center" wrapText="1"/>
    </xf>
    <xf numFmtId="164" fontId="7" fillId="0" borderId="136" xfId="0" applyNumberFormat="1" applyFont="1" applyFill="1" applyBorder="1" applyAlignment="1">
      <alignment horizontal="center" vertical="center" wrapText="1"/>
    </xf>
    <xf numFmtId="0" fontId="20" fillId="14" borderId="18" xfId="0" applyFont="1" applyFill="1" applyBorder="1" applyAlignment="1">
      <alignment horizontal="center" vertical="center" wrapText="1"/>
    </xf>
    <xf numFmtId="0" fontId="20" fillId="14" borderId="16" xfId="0" applyFont="1" applyFill="1" applyBorder="1" applyAlignment="1">
      <alignment horizontal="center" vertical="center" wrapText="1"/>
    </xf>
    <xf numFmtId="0" fontId="20" fillId="14" borderId="12" xfId="0" applyFont="1" applyFill="1" applyBorder="1" applyAlignment="1">
      <alignment horizontal="center" vertical="center" wrapText="1"/>
    </xf>
    <xf numFmtId="164" fontId="2" fillId="14" borderId="9" xfId="0" applyNumberFormat="1" applyFont="1" applyFill="1" applyBorder="1" applyAlignment="1">
      <alignment horizontal="center" vertical="center"/>
    </xf>
    <xf numFmtId="164" fontId="2" fillId="14" borderId="33" xfId="0" applyNumberFormat="1" applyFont="1" applyFill="1" applyBorder="1" applyAlignment="1">
      <alignment horizontal="center" vertical="center"/>
    </xf>
    <xf numFmtId="164" fontId="2" fillId="14" borderId="29" xfId="0" applyNumberFormat="1" applyFont="1" applyFill="1" applyBorder="1" applyAlignment="1">
      <alignment horizontal="center" vertical="center"/>
    </xf>
    <xf numFmtId="1" fontId="12" fillId="0" borderId="174" xfId="0" applyNumberFormat="1" applyFont="1" applyFill="1" applyBorder="1" applyAlignment="1">
      <alignment horizontal="center" vertical="center" wrapText="1"/>
    </xf>
    <xf numFmtId="1" fontId="12" fillId="0" borderId="175" xfId="0" applyNumberFormat="1" applyFont="1" applyFill="1" applyBorder="1" applyAlignment="1">
      <alignment horizontal="center" vertical="center" wrapText="1"/>
    </xf>
    <xf numFmtId="1" fontId="12" fillId="0" borderId="176" xfId="0" applyNumberFormat="1" applyFont="1" applyFill="1" applyBorder="1" applyAlignment="1">
      <alignment horizontal="center" vertical="center" wrapText="1"/>
    </xf>
    <xf numFmtId="165" fontId="38" fillId="0" borderId="167" xfId="0" applyNumberFormat="1" applyFont="1" applyFill="1" applyBorder="1" applyAlignment="1">
      <alignment horizontal="center" vertical="center"/>
    </xf>
    <xf numFmtId="165" fontId="38" fillId="0" borderId="118" xfId="0" applyNumberFormat="1" applyFont="1" applyFill="1" applyBorder="1" applyAlignment="1">
      <alignment horizontal="center" vertical="center"/>
    </xf>
    <xf numFmtId="165" fontId="38" fillId="0" borderId="169" xfId="0" applyNumberFormat="1" applyFont="1" applyFill="1" applyBorder="1" applyAlignment="1">
      <alignment horizontal="center" vertical="center"/>
    </xf>
    <xf numFmtId="165" fontId="8" fillId="0" borderId="166" xfId="0" applyNumberFormat="1" applyFont="1" applyFill="1" applyBorder="1" applyAlignment="1">
      <alignment horizontal="center" vertical="center" wrapText="1"/>
    </xf>
    <xf numFmtId="165" fontId="8" fillId="0" borderId="117" xfId="0" applyNumberFormat="1" applyFont="1" applyFill="1" applyBorder="1" applyAlignment="1">
      <alignment horizontal="center" vertical="center" wrapText="1"/>
    </xf>
    <xf numFmtId="165" fontId="8" fillId="0" borderId="168" xfId="0" applyNumberFormat="1" applyFont="1" applyFill="1" applyBorder="1" applyAlignment="1">
      <alignment horizontal="center" vertical="center" wrapText="1"/>
    </xf>
    <xf numFmtId="44" fontId="26" fillId="0" borderId="172" xfId="1" applyFont="1" applyFill="1" applyBorder="1" applyAlignment="1">
      <alignment horizontal="center" vertical="center"/>
    </xf>
    <xf numFmtId="44" fontId="26" fillId="0" borderId="36" xfId="1" applyFont="1" applyFill="1" applyBorder="1" applyAlignment="1">
      <alignment horizontal="center" vertical="center"/>
    </xf>
    <xf numFmtId="164" fontId="7" fillId="0" borderId="146" xfId="0" applyNumberFormat="1" applyFont="1" applyFill="1" applyBorder="1" applyAlignment="1">
      <alignment horizontal="center" vertical="center" wrapText="1"/>
    </xf>
    <xf numFmtId="164" fontId="7" fillId="0" borderId="151" xfId="0" applyNumberFormat="1" applyFont="1" applyFill="1" applyBorder="1" applyAlignment="1">
      <alignment horizontal="center" vertical="center" wrapText="1"/>
    </xf>
    <xf numFmtId="0" fontId="107" fillId="0" borderId="122" xfId="0" applyFont="1" applyFill="1" applyBorder="1" applyAlignment="1">
      <alignment horizontal="center" vertical="center" wrapText="1"/>
    </xf>
    <xf numFmtId="0" fontId="107" fillId="0" borderId="38" xfId="0" applyFont="1" applyFill="1" applyBorder="1" applyAlignment="1">
      <alignment horizontal="center" vertical="center" wrapText="1"/>
    </xf>
    <xf numFmtId="0" fontId="107" fillId="0" borderId="28" xfId="0" applyFont="1" applyFill="1" applyBorder="1" applyAlignment="1">
      <alignment horizontal="center" vertical="center" wrapText="1"/>
    </xf>
    <xf numFmtId="164" fontId="35" fillId="0" borderId="104" xfId="0" applyNumberFormat="1" applyFont="1" applyFill="1" applyBorder="1" applyAlignment="1">
      <alignment horizontal="center" vertical="center" wrapText="1"/>
    </xf>
    <xf numFmtId="164" fontId="35" fillId="0" borderId="117" xfId="0" applyNumberFormat="1" applyFont="1" applyFill="1" applyBorder="1" applyAlignment="1">
      <alignment horizontal="center" vertical="center" wrapText="1"/>
    </xf>
    <xf numFmtId="164" fontId="35" fillId="0" borderId="135" xfId="0" applyNumberFormat="1" applyFont="1" applyFill="1" applyBorder="1" applyAlignment="1">
      <alignment horizontal="center" vertical="center" wrapText="1"/>
    </xf>
    <xf numFmtId="0" fontId="35" fillId="0" borderId="116" xfId="0" applyFont="1" applyFill="1" applyBorder="1" applyAlignment="1">
      <alignment horizontal="center" vertical="center" wrapText="1"/>
    </xf>
    <xf numFmtId="0" fontId="35" fillId="0" borderId="118" xfId="0" applyFont="1" applyFill="1" applyBorder="1" applyAlignment="1">
      <alignment horizontal="center" vertical="center" wrapText="1"/>
    </xf>
    <xf numFmtId="0" fontId="35" fillId="0" borderId="136" xfId="0" applyFont="1" applyFill="1" applyBorder="1" applyAlignment="1">
      <alignment horizontal="center" vertical="center" wrapText="1"/>
    </xf>
    <xf numFmtId="164" fontId="35" fillId="0" borderId="153" xfId="0" applyNumberFormat="1" applyFont="1" applyFill="1" applyBorder="1" applyAlignment="1">
      <alignment horizontal="center" vertical="center"/>
    </xf>
    <xf numFmtId="164" fontId="35" fillId="0" borderId="155" xfId="0" applyNumberFormat="1" applyFont="1" applyFill="1" applyBorder="1" applyAlignment="1">
      <alignment horizontal="center" vertical="center"/>
    </xf>
    <xf numFmtId="164" fontId="35" fillId="0" borderId="156" xfId="0" applyNumberFormat="1" applyFont="1" applyFill="1" applyBorder="1" applyAlignment="1">
      <alignment horizontal="center" vertical="center"/>
    </xf>
    <xf numFmtId="0" fontId="35" fillId="0" borderId="154" xfId="0" applyFont="1" applyFill="1" applyBorder="1" applyAlignment="1">
      <alignment horizontal="center" vertical="center" wrapText="1"/>
    </xf>
    <xf numFmtId="0" fontId="35" fillId="0" borderId="90" xfId="0" applyFont="1" applyFill="1" applyBorder="1" applyAlignment="1">
      <alignment horizontal="center" vertical="center" wrapText="1"/>
    </xf>
    <xf numFmtId="0" fontId="35" fillId="0" borderId="157" xfId="0" applyFont="1" applyFill="1" applyBorder="1" applyAlignment="1">
      <alignment horizontal="center" vertical="center" wrapText="1"/>
    </xf>
    <xf numFmtId="0" fontId="107" fillId="0" borderId="145" xfId="0" applyFont="1" applyFill="1" applyBorder="1" applyAlignment="1">
      <alignment horizontal="center" vertical="center" wrapText="1"/>
    </xf>
    <xf numFmtId="0" fontId="107" fillId="0" borderId="150" xfId="0" applyFont="1" applyFill="1" applyBorder="1" applyAlignment="1">
      <alignment horizontal="center" vertical="center" wrapText="1"/>
    </xf>
    <xf numFmtId="0" fontId="107" fillId="0" borderId="56" xfId="0" applyFont="1" applyFill="1" applyBorder="1" applyAlignment="1">
      <alignment horizontal="center" vertical="center" wrapText="1"/>
    </xf>
    <xf numFmtId="164" fontId="35" fillId="0" borderId="146" xfId="0" applyNumberFormat="1" applyFont="1" applyFill="1" applyBorder="1" applyAlignment="1">
      <alignment horizontal="center" vertical="center"/>
    </xf>
    <xf numFmtId="164" fontId="35" fillId="0" borderId="151" xfId="0" applyNumberFormat="1" applyFont="1" applyFill="1" applyBorder="1" applyAlignment="1">
      <alignment horizontal="center" vertical="center"/>
    </xf>
    <xf numFmtId="164" fontId="35" fillId="0" borderId="148" xfId="0" applyNumberFormat="1" applyFont="1" applyFill="1" applyBorder="1" applyAlignment="1">
      <alignment horizontal="center" vertical="center"/>
    </xf>
    <xf numFmtId="164" fontId="7" fillId="0" borderId="147" xfId="0" applyNumberFormat="1" applyFont="1" applyFill="1" applyBorder="1" applyAlignment="1">
      <alignment horizontal="center" vertical="center" wrapText="1"/>
    </xf>
    <xf numFmtId="164" fontId="7" fillId="0" borderId="152" xfId="0" applyNumberFormat="1" applyFont="1" applyFill="1" applyBorder="1" applyAlignment="1">
      <alignment horizontal="center" vertical="center" wrapText="1"/>
    </xf>
    <xf numFmtId="164" fontId="7" fillId="0" borderId="171" xfId="0" applyNumberFormat="1" applyFont="1" applyFill="1" applyBorder="1" applyAlignment="1">
      <alignment horizontal="center" vertical="center" wrapText="1"/>
    </xf>
    <xf numFmtId="165" fontId="36" fillId="0" borderId="166" xfId="0" applyNumberFormat="1" applyFont="1" applyFill="1" applyBorder="1" applyAlignment="1">
      <alignment horizontal="center" vertical="center" wrapText="1"/>
    </xf>
    <xf numFmtId="165" fontId="36" fillId="0" borderId="117" xfId="0" applyNumberFormat="1" applyFont="1" applyFill="1" applyBorder="1" applyAlignment="1">
      <alignment horizontal="center" vertical="center" wrapText="1"/>
    </xf>
    <xf numFmtId="165" fontId="36" fillId="0" borderId="168" xfId="0" applyNumberFormat="1" applyFont="1" applyFill="1" applyBorder="1" applyAlignment="1">
      <alignment horizontal="center" vertical="center" wrapText="1"/>
    </xf>
    <xf numFmtId="165" fontId="11" fillId="0" borderId="167" xfId="0" applyNumberFormat="1" applyFont="1" applyFill="1" applyBorder="1" applyAlignment="1">
      <alignment horizontal="center" vertical="center" wrapText="1"/>
    </xf>
    <xf numFmtId="165" fontId="11" fillId="0" borderId="118" xfId="0" applyNumberFormat="1" applyFont="1" applyFill="1" applyBorder="1" applyAlignment="1">
      <alignment horizontal="center" vertical="center" wrapText="1"/>
    </xf>
    <xf numFmtId="165" fontId="11" fillId="0" borderId="169" xfId="0" applyNumberFormat="1" applyFont="1" applyFill="1" applyBorder="1" applyAlignment="1">
      <alignment horizontal="center" vertical="center" wrapText="1"/>
    </xf>
    <xf numFmtId="44" fontId="2" fillId="0" borderId="147" xfId="1" applyFont="1" applyFill="1" applyBorder="1" applyAlignment="1">
      <alignment horizontal="center" vertical="center"/>
    </xf>
    <xf numFmtId="44" fontId="2" fillId="0" borderId="171" xfId="1" applyFont="1" applyFill="1" applyBorder="1" applyAlignment="1">
      <alignment horizontal="center" vertical="center"/>
    </xf>
    <xf numFmtId="164" fontId="7" fillId="0" borderId="170" xfId="0" applyNumberFormat="1" applyFont="1" applyFill="1" applyBorder="1" applyAlignment="1">
      <alignment horizontal="center" vertical="center" wrapText="1"/>
    </xf>
    <xf numFmtId="165" fontId="38" fillId="4" borderId="11" xfId="0" applyNumberFormat="1" applyFont="1" applyFill="1" applyBorder="1" applyAlignment="1">
      <alignment horizontal="center" vertical="center"/>
    </xf>
    <xf numFmtId="165" fontId="38" fillId="4" borderId="3" xfId="0" applyNumberFormat="1" applyFont="1" applyFill="1" applyBorder="1" applyAlignment="1">
      <alignment horizontal="center" vertical="center"/>
    </xf>
    <xf numFmtId="165" fontId="38" fillId="4" borderId="82" xfId="0" applyNumberFormat="1" applyFont="1" applyFill="1" applyBorder="1" applyAlignment="1">
      <alignment horizontal="center" vertical="center"/>
    </xf>
    <xf numFmtId="165" fontId="7" fillId="4" borderId="159" xfId="0" applyNumberFormat="1" applyFont="1" applyFill="1" applyBorder="1" applyAlignment="1">
      <alignment horizontal="center" vertical="center" wrapText="1"/>
    </xf>
    <xf numFmtId="165" fontId="7" fillId="4" borderId="84" xfId="0" applyNumberFormat="1" applyFont="1" applyFill="1" applyBorder="1" applyAlignment="1">
      <alignment horizontal="center" vertical="center" wrapText="1"/>
    </xf>
    <xf numFmtId="165" fontId="7" fillId="4" borderId="85" xfId="0" applyNumberFormat="1" applyFont="1" applyFill="1" applyBorder="1" applyAlignment="1">
      <alignment horizontal="center" vertical="center" wrapText="1"/>
    </xf>
    <xf numFmtId="164" fontId="7" fillId="0" borderId="166" xfId="0" applyNumberFormat="1" applyFont="1" applyFill="1" applyBorder="1" applyAlignment="1">
      <alignment horizontal="center" vertical="center" wrapText="1"/>
    </xf>
    <xf numFmtId="164" fontId="7" fillId="0" borderId="168" xfId="0" applyNumberFormat="1" applyFont="1" applyFill="1" applyBorder="1" applyAlignment="1">
      <alignment horizontal="center" vertical="center" wrapText="1"/>
    </xf>
    <xf numFmtId="44" fontId="7" fillId="0" borderId="92" xfId="1" applyFont="1" applyFill="1" applyBorder="1" applyAlignment="1">
      <alignment horizontal="center" vertical="center"/>
    </xf>
    <xf numFmtId="44" fontId="7" fillId="0" borderId="118" xfId="1" applyFont="1" applyFill="1" applyBorder="1" applyAlignment="1">
      <alignment horizontal="center" vertical="center"/>
    </xf>
    <xf numFmtId="44" fontId="7" fillId="0" borderId="94" xfId="1" applyFont="1" applyFill="1" applyBorder="1" applyAlignment="1">
      <alignment horizontal="center" vertical="center"/>
    </xf>
    <xf numFmtId="44" fontId="7" fillId="0" borderId="161" xfId="1" applyFont="1" applyFill="1" applyBorder="1" applyAlignment="1">
      <alignment horizontal="center" vertical="center"/>
    </xf>
    <xf numFmtId="44" fontId="7" fillId="0" borderId="137" xfId="1" applyFont="1" applyFill="1" applyBorder="1" applyAlignment="1">
      <alignment horizontal="center" vertical="center"/>
    </xf>
    <xf numFmtId="44" fontId="7" fillId="0" borderId="164" xfId="1" applyFont="1" applyFill="1" applyBorder="1" applyAlignment="1">
      <alignment horizontal="center" vertical="center"/>
    </xf>
    <xf numFmtId="164" fontId="35" fillId="0" borderId="161" xfId="0" applyNumberFormat="1" applyFont="1" applyFill="1" applyBorder="1" applyAlignment="1">
      <alignment horizontal="center" vertical="center"/>
    </xf>
    <xf numFmtId="164" fontId="35" fillId="0" borderId="137" xfId="0" applyNumberFormat="1" applyFont="1" applyFill="1" applyBorder="1" applyAlignment="1">
      <alignment horizontal="center" vertical="center"/>
    </xf>
    <xf numFmtId="164" fontId="35" fillId="0" borderId="164" xfId="0" applyNumberFormat="1" applyFont="1" applyFill="1" applyBorder="1" applyAlignment="1">
      <alignment horizontal="center" vertical="center"/>
    </xf>
    <xf numFmtId="0" fontId="35" fillId="0" borderId="147" xfId="0" applyFont="1" applyFill="1" applyBorder="1" applyAlignment="1">
      <alignment horizontal="center" vertical="center" wrapText="1"/>
    </xf>
    <xf numFmtId="0" fontId="35" fillId="0" borderId="152" xfId="0" applyFont="1" applyFill="1" applyBorder="1" applyAlignment="1">
      <alignment horizontal="center" vertical="center" wrapText="1"/>
    </xf>
    <xf numFmtId="0" fontId="35" fillId="0" borderId="149" xfId="0" applyFont="1" applyFill="1" applyBorder="1" applyAlignment="1">
      <alignment horizontal="center" vertical="center" wrapText="1"/>
    </xf>
    <xf numFmtId="44" fontId="12" fillId="0" borderId="167" xfId="1" applyFont="1" applyFill="1" applyBorder="1" applyAlignment="1">
      <alignment horizontal="center" vertical="center"/>
    </xf>
    <xf numFmtId="44" fontId="12" fillId="0" borderId="118" xfId="1" applyFont="1" applyFill="1" applyBorder="1" applyAlignment="1">
      <alignment horizontal="center" vertical="center"/>
    </xf>
    <xf numFmtId="44" fontId="12" fillId="0" borderId="169" xfId="1" applyFont="1" applyFill="1" applyBorder="1" applyAlignment="1">
      <alignment horizontal="center" vertical="center"/>
    </xf>
    <xf numFmtId="44" fontId="12" fillId="0" borderId="146" xfId="1" applyFont="1" applyFill="1" applyBorder="1" applyAlignment="1">
      <alignment horizontal="center" vertical="center"/>
    </xf>
    <xf numFmtId="44" fontId="12" fillId="0" borderId="151" xfId="1" applyFont="1" applyFill="1" applyBorder="1" applyAlignment="1">
      <alignment horizontal="center" vertical="center"/>
    </xf>
    <xf numFmtId="44" fontId="12" fillId="0" borderId="170" xfId="1" applyFont="1" applyFill="1" applyBorder="1" applyAlignment="1">
      <alignment horizontal="center" vertical="center"/>
    </xf>
    <xf numFmtId="44" fontId="8" fillId="0" borderId="92" xfId="1" applyFont="1" applyFill="1" applyBorder="1" applyAlignment="1">
      <alignment horizontal="center" vertical="center" wrapText="1"/>
    </xf>
    <xf numFmtId="44" fontId="8" fillId="0" borderId="94" xfId="1" applyFont="1" applyFill="1" applyBorder="1" applyAlignment="1">
      <alignment horizontal="center" vertical="center" wrapText="1"/>
    </xf>
    <xf numFmtId="44" fontId="7" fillId="0" borderId="93" xfId="1" applyFont="1" applyFill="1" applyBorder="1" applyAlignment="1">
      <alignment horizontal="center" vertical="center" wrapText="1"/>
    </xf>
    <xf numFmtId="44" fontId="7" fillId="0" borderId="95" xfId="1" applyFont="1" applyFill="1" applyBorder="1" applyAlignment="1">
      <alignment horizontal="center" vertical="center" wrapText="1"/>
    </xf>
    <xf numFmtId="0" fontId="20" fillId="0" borderId="172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164" fontId="9" fillId="0" borderId="172" xfId="0" applyNumberFormat="1" applyFont="1" applyFill="1" applyBorder="1" applyAlignment="1">
      <alignment horizontal="center" vertical="center"/>
    </xf>
    <xf numFmtId="164" fontId="9" fillId="0" borderId="36" xfId="0" applyNumberFormat="1" applyFont="1" applyFill="1" applyBorder="1" applyAlignment="1">
      <alignment horizontal="center" vertical="center"/>
    </xf>
    <xf numFmtId="164" fontId="9" fillId="0" borderId="37" xfId="0" applyNumberFormat="1" applyFont="1" applyFill="1" applyBorder="1" applyAlignment="1">
      <alignment horizontal="center" vertical="center"/>
    </xf>
    <xf numFmtId="1" fontId="12" fillId="0" borderId="181" xfId="0" applyNumberFormat="1" applyFont="1" applyFill="1" applyBorder="1" applyAlignment="1">
      <alignment horizontal="center" vertical="center" wrapText="1"/>
    </xf>
    <xf numFmtId="1" fontId="12" fillId="0" borderId="151" xfId="0" applyNumberFormat="1" applyFont="1" applyFill="1" applyBorder="1" applyAlignment="1">
      <alignment horizontal="center" vertical="center" wrapText="1"/>
    </xf>
    <xf numFmtId="1" fontId="12" fillId="0" borderId="173" xfId="0" applyNumberFormat="1" applyFont="1" applyFill="1" applyBorder="1" applyAlignment="1">
      <alignment horizontal="center" vertical="center" wrapText="1"/>
    </xf>
    <xf numFmtId="44" fontId="12" fillId="0" borderId="130" xfId="1" applyFont="1" applyFill="1" applyBorder="1" applyAlignment="1">
      <alignment horizontal="center" vertical="center"/>
    </xf>
    <xf numFmtId="44" fontId="12" fillId="0" borderId="163" xfId="1" applyFont="1" applyFill="1" applyBorder="1" applyAlignment="1">
      <alignment horizontal="center" vertical="center"/>
    </xf>
    <xf numFmtId="44" fontId="26" fillId="0" borderId="146" xfId="1" applyFont="1" applyFill="1" applyBorder="1" applyAlignment="1">
      <alignment horizontal="center" vertical="center"/>
    </xf>
    <xf numFmtId="44" fontId="26" fillId="0" borderId="151" xfId="1" applyFont="1" applyFill="1" applyBorder="1" applyAlignment="1">
      <alignment horizontal="center" vertical="center"/>
    </xf>
    <xf numFmtId="44" fontId="26" fillId="0" borderId="170" xfId="1" applyFont="1" applyFill="1" applyBorder="1" applyAlignment="1">
      <alignment horizontal="center" vertical="center"/>
    </xf>
    <xf numFmtId="164" fontId="35" fillId="0" borderId="130" xfId="0" applyNumberFormat="1" applyFont="1" applyFill="1" applyBorder="1" applyAlignment="1">
      <alignment horizontal="center" vertical="center"/>
    </xf>
    <xf numFmtId="164" fontId="35" fillId="0" borderId="163" xfId="0" applyNumberFormat="1" applyFont="1" applyFill="1" applyBorder="1" applyAlignment="1">
      <alignment horizontal="center" vertical="center"/>
    </xf>
    <xf numFmtId="0" fontId="35" fillId="0" borderId="115" xfId="0" applyFont="1" applyFill="1" applyBorder="1" applyAlignment="1">
      <alignment horizontal="center" vertical="center"/>
    </xf>
    <xf numFmtId="0" fontId="35" fillId="0" borderId="117" xfId="0" applyFont="1" applyFill="1" applyBorder="1" applyAlignment="1">
      <alignment horizontal="center" vertical="center"/>
    </xf>
    <xf numFmtId="0" fontId="35" fillId="0" borderId="105" xfId="0" applyFont="1" applyFill="1" applyBorder="1" applyAlignment="1">
      <alignment horizontal="center" vertical="center"/>
    </xf>
    <xf numFmtId="0" fontId="20" fillId="0" borderId="122" xfId="0" applyFont="1" applyFill="1" applyBorder="1" applyAlignment="1">
      <alignment horizontal="center" vertical="center" wrapText="1"/>
    </xf>
    <xf numFmtId="164" fontId="9" fillId="0" borderId="108" xfId="0" applyNumberFormat="1" applyFont="1" applyFill="1" applyBorder="1" applyAlignment="1">
      <alignment horizontal="center" vertical="center" wrapText="1"/>
    </xf>
    <xf numFmtId="164" fontId="9" fillId="0" borderId="38" xfId="0" applyNumberFormat="1" applyFont="1" applyFill="1" applyBorder="1" applyAlignment="1">
      <alignment horizontal="center" vertical="center" wrapText="1"/>
    </xf>
    <xf numFmtId="164" fontId="9" fillId="0" borderId="28" xfId="0" applyNumberFormat="1" applyFont="1" applyFill="1" applyBorder="1" applyAlignment="1">
      <alignment horizontal="center" vertical="center" wrapText="1"/>
    </xf>
    <xf numFmtId="1" fontId="12" fillId="0" borderId="115" xfId="0" applyNumberFormat="1" applyFont="1" applyFill="1" applyBorder="1" applyAlignment="1">
      <alignment horizontal="center" vertical="center" wrapText="1"/>
    </xf>
    <xf numFmtId="1" fontId="12" fillId="0" borderId="117" xfId="0" applyNumberFormat="1" applyFont="1" applyFill="1" applyBorder="1" applyAlignment="1">
      <alignment horizontal="center" vertical="center" wrapText="1"/>
    </xf>
    <xf numFmtId="1" fontId="12" fillId="0" borderId="95" xfId="0" applyNumberFormat="1" applyFont="1" applyFill="1" applyBorder="1" applyAlignment="1">
      <alignment horizontal="center" vertical="center" wrapText="1"/>
    </xf>
    <xf numFmtId="1" fontId="35" fillId="0" borderId="162" xfId="0" applyNumberFormat="1" applyFont="1" applyFill="1" applyBorder="1" applyAlignment="1">
      <alignment horizontal="center" vertical="center" wrapText="1"/>
    </xf>
    <xf numFmtId="1" fontId="35" fillId="0" borderId="163" xfId="0" applyNumberFormat="1" applyFont="1" applyFill="1" applyBorder="1" applyAlignment="1">
      <alignment horizontal="center" vertical="center" wrapText="1"/>
    </xf>
    <xf numFmtId="1" fontId="35" fillId="0" borderId="165" xfId="0" applyNumberFormat="1" applyFont="1" applyFill="1" applyBorder="1" applyAlignment="1">
      <alignment horizontal="center" vertical="center" wrapText="1"/>
    </xf>
    <xf numFmtId="0" fontId="19" fillId="14" borderId="15" xfId="0" applyFont="1" applyFill="1" applyBorder="1" applyAlignment="1">
      <alignment horizontal="center" wrapText="1"/>
    </xf>
    <xf numFmtId="0" fontId="29" fillId="14" borderId="15" xfId="0" applyFont="1" applyFill="1" applyBorder="1" applyAlignment="1">
      <alignment horizontal="center" wrapText="1"/>
    </xf>
    <xf numFmtId="0" fontId="19" fillId="14" borderId="15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990033"/>
      <color rgb="FFCCECFF"/>
      <color rgb="FFFF66FF"/>
      <color rgb="FFCC99FF"/>
      <color rgb="FFCCFF99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70</xdr:row>
      <xdr:rowOff>28575</xdr:rowOff>
    </xdr:from>
    <xdr:to>
      <xdr:col>3</xdr:col>
      <xdr:colOff>838200</xdr:colOff>
      <xdr:row>71</xdr:row>
      <xdr:rowOff>342900</xdr:rowOff>
    </xdr:to>
    <xdr:cxnSp macro="">
      <xdr:nvCxnSpPr>
        <xdr:cNvPr id="3" name="Conector recto 2"/>
        <xdr:cNvCxnSpPr/>
      </xdr:nvCxnSpPr>
      <xdr:spPr>
        <a:xfrm flipV="1">
          <a:off x="5876925" y="24965025"/>
          <a:ext cx="676275" cy="7239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952500</xdr:colOff>
      <xdr:row>10</xdr:row>
      <xdr:rowOff>361950</xdr:rowOff>
    </xdr:from>
    <xdr:to>
      <xdr:col>9</xdr:col>
      <xdr:colOff>857250</xdr:colOff>
      <xdr:row>10</xdr:row>
      <xdr:rowOff>381000</xdr:rowOff>
    </xdr:to>
    <xdr:cxnSp macro="">
      <xdr:nvCxnSpPr>
        <xdr:cNvPr id="4" name="Conector recto 3"/>
        <xdr:cNvCxnSpPr/>
      </xdr:nvCxnSpPr>
      <xdr:spPr>
        <a:xfrm flipV="1">
          <a:off x="9553575" y="4800600"/>
          <a:ext cx="895350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11</xdr:row>
      <xdr:rowOff>95250</xdr:rowOff>
    </xdr:from>
    <xdr:to>
      <xdr:col>9</xdr:col>
      <xdr:colOff>781050</xdr:colOff>
      <xdr:row>11</xdr:row>
      <xdr:rowOff>152400</xdr:rowOff>
    </xdr:to>
    <xdr:cxnSp macro="">
      <xdr:nvCxnSpPr>
        <xdr:cNvPr id="6" name="Conector recto 5"/>
        <xdr:cNvCxnSpPr/>
      </xdr:nvCxnSpPr>
      <xdr:spPr>
        <a:xfrm flipV="1">
          <a:off x="9639300" y="5248275"/>
          <a:ext cx="733425" cy="571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9</xdr:row>
      <xdr:rowOff>57150</xdr:rowOff>
    </xdr:from>
    <xdr:to>
      <xdr:col>9</xdr:col>
      <xdr:colOff>771525</xdr:colOff>
      <xdr:row>9</xdr:row>
      <xdr:rowOff>76200</xdr:rowOff>
    </xdr:to>
    <xdr:cxnSp macro="">
      <xdr:nvCxnSpPr>
        <xdr:cNvPr id="8" name="Conector recto 7"/>
        <xdr:cNvCxnSpPr/>
      </xdr:nvCxnSpPr>
      <xdr:spPr>
        <a:xfrm flipV="1">
          <a:off x="9620250" y="4038600"/>
          <a:ext cx="742950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12</xdr:row>
      <xdr:rowOff>9525</xdr:rowOff>
    </xdr:from>
    <xdr:to>
      <xdr:col>9</xdr:col>
      <xdr:colOff>771525</xdr:colOff>
      <xdr:row>12</xdr:row>
      <xdr:rowOff>123825</xdr:rowOff>
    </xdr:to>
    <xdr:cxnSp macro="">
      <xdr:nvCxnSpPr>
        <xdr:cNvPr id="10" name="Conector recto 9"/>
        <xdr:cNvCxnSpPr/>
      </xdr:nvCxnSpPr>
      <xdr:spPr>
        <a:xfrm flipV="1">
          <a:off x="9677400" y="5629275"/>
          <a:ext cx="685800" cy="114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13</xdr:row>
      <xdr:rowOff>47625</xdr:rowOff>
    </xdr:from>
    <xdr:to>
      <xdr:col>9</xdr:col>
      <xdr:colOff>742950</xdr:colOff>
      <xdr:row>13</xdr:row>
      <xdr:rowOff>180975</xdr:rowOff>
    </xdr:to>
    <xdr:cxnSp macro="">
      <xdr:nvCxnSpPr>
        <xdr:cNvPr id="12" name="Conector recto 11"/>
        <xdr:cNvCxnSpPr/>
      </xdr:nvCxnSpPr>
      <xdr:spPr>
        <a:xfrm flipV="1">
          <a:off x="9601200" y="6105525"/>
          <a:ext cx="733425" cy="1333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14</xdr:row>
      <xdr:rowOff>238125</xdr:rowOff>
    </xdr:from>
    <xdr:to>
      <xdr:col>9</xdr:col>
      <xdr:colOff>838200</xdr:colOff>
      <xdr:row>14</xdr:row>
      <xdr:rowOff>323850</xdr:rowOff>
    </xdr:to>
    <xdr:cxnSp macro="">
      <xdr:nvCxnSpPr>
        <xdr:cNvPr id="14" name="Conector recto 13"/>
        <xdr:cNvCxnSpPr/>
      </xdr:nvCxnSpPr>
      <xdr:spPr>
        <a:xfrm flipV="1">
          <a:off x="9658350" y="6800850"/>
          <a:ext cx="771525" cy="85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8</xdr:row>
      <xdr:rowOff>28575</xdr:rowOff>
    </xdr:from>
    <xdr:to>
      <xdr:col>9</xdr:col>
      <xdr:colOff>723900</xdr:colOff>
      <xdr:row>8</xdr:row>
      <xdr:rowOff>209550</xdr:rowOff>
    </xdr:to>
    <xdr:cxnSp macro="">
      <xdr:nvCxnSpPr>
        <xdr:cNvPr id="16" name="Conector recto 15"/>
        <xdr:cNvCxnSpPr/>
      </xdr:nvCxnSpPr>
      <xdr:spPr>
        <a:xfrm flipV="1">
          <a:off x="9629775" y="3590925"/>
          <a:ext cx="685800" cy="1809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LES   ENERO  2024   "/>
      <sheetName val="COMPRAS    ENERO       2024    "/>
      <sheetName val="  COMBOS     ENERO     2024    "/>
      <sheetName val="   CANALES  FEBRERO  2024      "/>
      <sheetName val="COMPRAS  COMBOS  FEBRERO 2024  "/>
      <sheetName val="  C O M B O S  FEBRERO  2 0 2 4"/>
      <sheetName val="CANALES    MARZO   2024   "/>
      <sheetName val="Hoja3"/>
      <sheetName val="Hoja6"/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7">
          <cell r="I37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A146"/>
  <sheetViews>
    <sheetView topLeftCell="P1" workbookViewId="0">
      <pane ySplit="3" topLeftCell="A109" activePane="bottomLeft" state="frozen"/>
      <selection activeCell="B1" sqref="B1"/>
      <selection pane="bottomLeft" activeCell="W70" sqref="W70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635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4.85546875" style="205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bestFit="1" customWidth="1"/>
    <col min="17" max="17" width="17.85546875" style="99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6" ht="42.75" customHeight="1" x14ac:dyDescent="0.65">
      <c r="B1" s="1243" t="s">
        <v>58</v>
      </c>
      <c r="C1" s="1243"/>
      <c r="D1" s="1243"/>
      <c r="E1" s="1243"/>
      <c r="F1" s="1243"/>
      <c r="G1" s="1243"/>
      <c r="H1" s="1243"/>
      <c r="I1" s="1243"/>
      <c r="J1" s="1243"/>
      <c r="K1" s="1243"/>
      <c r="L1" s="1243"/>
      <c r="M1" s="1"/>
      <c r="N1" s="2"/>
      <c r="O1" s="1"/>
      <c r="P1" s="1"/>
      <c r="Q1" s="3"/>
      <c r="U1" s="1244" t="s">
        <v>0</v>
      </c>
      <c r="V1" s="1244"/>
      <c r="W1" s="7" t="s">
        <v>1</v>
      </c>
      <c r="X1" s="8" t="s">
        <v>2</v>
      </c>
      <c r="Y1" s="1217" t="s">
        <v>3</v>
      </c>
      <c r="Z1" s="1218"/>
    </row>
    <row r="2" spans="1:26" ht="24" thickBot="1" x14ac:dyDescent="0.4">
      <c r="B2" s="1243"/>
      <c r="C2" s="1243"/>
      <c r="D2" s="1243"/>
      <c r="E2" s="1243"/>
      <c r="F2" s="1243"/>
      <c r="G2" s="1243"/>
      <c r="H2" s="1243"/>
      <c r="I2" s="1243"/>
      <c r="J2" s="1243"/>
      <c r="K2" s="1243"/>
      <c r="L2" s="1243"/>
      <c r="M2" s="9"/>
      <c r="N2" s="10"/>
      <c r="O2" s="9"/>
      <c r="P2" s="11"/>
      <c r="Q2" s="12"/>
      <c r="S2" s="13"/>
      <c r="T2" s="14"/>
      <c r="U2" s="1245"/>
      <c r="V2" s="1245"/>
      <c r="W2" s="15"/>
      <c r="X2" s="16"/>
      <c r="Y2" s="17"/>
      <c r="Z2" s="18"/>
    </row>
    <row r="3" spans="1:26" ht="50.25" thickTop="1" thickBot="1" x14ac:dyDescent="0.4">
      <c r="B3" s="699" t="s">
        <v>4</v>
      </c>
      <c r="C3" s="699" t="s">
        <v>5</v>
      </c>
      <c r="D3" s="622" t="s">
        <v>6</v>
      </c>
      <c r="E3" s="605" t="s">
        <v>7</v>
      </c>
      <c r="F3" s="606" t="s">
        <v>8</v>
      </c>
      <c r="G3" s="607" t="s">
        <v>9</v>
      </c>
      <c r="H3" s="654" t="s">
        <v>10</v>
      </c>
      <c r="I3" s="608" t="s">
        <v>11</v>
      </c>
      <c r="J3" s="718" t="s">
        <v>12</v>
      </c>
      <c r="K3" s="666" t="s">
        <v>13</v>
      </c>
      <c r="L3" s="609" t="s">
        <v>14</v>
      </c>
      <c r="M3" s="610"/>
      <c r="N3" s="611" t="s">
        <v>15</v>
      </c>
      <c r="O3" s="612"/>
      <c r="P3" s="613" t="s">
        <v>16</v>
      </c>
      <c r="Q3" s="1219" t="s">
        <v>17</v>
      </c>
      <c r="R3" s="1220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21" x14ac:dyDescent="0.35">
      <c r="B4" s="691"/>
      <c r="C4" s="691"/>
      <c r="D4" s="649"/>
      <c r="E4" s="596"/>
      <c r="F4" s="596"/>
      <c r="G4" s="652"/>
      <c r="H4" s="655"/>
      <c r="I4" s="645"/>
      <c r="J4" s="717"/>
      <c r="K4" s="655"/>
      <c r="L4" s="21">
        <f>K4-H4</f>
        <v>0</v>
      </c>
      <c r="M4" s="22"/>
      <c r="N4" s="23"/>
      <c r="O4" s="24" t="s">
        <v>22</v>
      </c>
      <c r="P4" s="25">
        <f>M4*K4</f>
        <v>0</v>
      </c>
      <c r="Q4" s="194"/>
      <c r="R4" s="597"/>
      <c r="S4" s="598"/>
      <c r="T4" s="599"/>
      <c r="U4" s="600"/>
      <c r="V4" s="184"/>
      <c r="W4" s="601"/>
      <c r="X4" s="602"/>
      <c r="Y4" s="603"/>
      <c r="Z4" s="604"/>
    </row>
    <row r="5" spans="1:26" ht="21.75" thickBot="1" x14ac:dyDescent="0.4">
      <c r="B5" s="691" t="s">
        <v>67</v>
      </c>
      <c r="C5" s="691" t="s">
        <v>80</v>
      </c>
      <c r="D5" s="706">
        <v>11596</v>
      </c>
      <c r="E5" s="596"/>
      <c r="F5" s="596"/>
      <c r="G5" s="652"/>
      <c r="H5" s="655">
        <v>22610</v>
      </c>
      <c r="I5" s="710">
        <v>45294</v>
      </c>
      <c r="J5" s="717">
        <v>45044</v>
      </c>
      <c r="K5" s="655">
        <v>22610</v>
      </c>
      <c r="L5" s="21">
        <f t="shared" ref="L5:L10" si="0">K5-H5</f>
        <v>0</v>
      </c>
      <c r="M5" s="22">
        <v>48</v>
      </c>
      <c r="N5" s="23"/>
      <c r="O5" s="24"/>
      <c r="P5" s="25">
        <f t="shared" ref="P5:P9" si="1">M5*K5</f>
        <v>1085280</v>
      </c>
      <c r="Q5" s="194" t="s">
        <v>81</v>
      </c>
      <c r="R5" s="597">
        <v>45308</v>
      </c>
      <c r="S5" s="598"/>
      <c r="T5" s="599"/>
      <c r="U5" s="600"/>
      <c r="V5" s="184"/>
      <c r="W5" s="601"/>
      <c r="X5" s="602"/>
      <c r="Y5" s="603"/>
      <c r="Z5" s="604"/>
    </row>
    <row r="6" spans="1:26" ht="37.5" x14ac:dyDescent="0.35">
      <c r="B6" s="691" t="s">
        <v>82</v>
      </c>
      <c r="C6" s="704" t="s">
        <v>83</v>
      </c>
      <c r="D6" s="1233">
        <v>11599</v>
      </c>
      <c r="E6" s="705"/>
      <c r="F6" s="596"/>
      <c r="G6" s="652"/>
      <c r="H6" s="709">
        <v>20945</v>
      </c>
      <c r="I6" s="1235">
        <v>45296</v>
      </c>
      <c r="J6" s="746" t="s">
        <v>119</v>
      </c>
      <c r="K6" s="655">
        <v>20945</v>
      </c>
      <c r="L6" s="21">
        <f t="shared" si="0"/>
        <v>0</v>
      </c>
      <c r="M6" s="22">
        <v>34.5</v>
      </c>
      <c r="N6" s="23"/>
      <c r="O6" s="24"/>
      <c r="P6" s="25">
        <f t="shared" si="1"/>
        <v>722602.5</v>
      </c>
      <c r="Q6" s="194" t="s">
        <v>97</v>
      </c>
      <c r="R6" s="597">
        <v>45310</v>
      </c>
      <c r="S6" s="598">
        <v>31617.5</v>
      </c>
      <c r="T6" s="599">
        <v>45296</v>
      </c>
      <c r="U6" s="600">
        <v>30240</v>
      </c>
      <c r="V6" s="184" t="s">
        <v>85</v>
      </c>
      <c r="W6" s="922"/>
      <c r="X6" s="602"/>
      <c r="Y6" s="923" t="s">
        <v>196</v>
      </c>
      <c r="Z6" s="924">
        <v>4176</v>
      </c>
    </row>
    <row r="7" spans="1:26" ht="38.25" thickBot="1" x14ac:dyDescent="0.4">
      <c r="B7" s="691" t="s">
        <v>77</v>
      </c>
      <c r="C7" s="704" t="s">
        <v>84</v>
      </c>
      <c r="D7" s="1234"/>
      <c r="E7" s="705"/>
      <c r="F7" s="596"/>
      <c r="G7" s="652"/>
      <c r="H7" s="709">
        <v>0</v>
      </c>
      <c r="I7" s="1236"/>
      <c r="J7" s="746" t="s">
        <v>120</v>
      </c>
      <c r="K7" s="655">
        <v>4920</v>
      </c>
      <c r="L7" s="21">
        <f t="shared" si="0"/>
        <v>4920</v>
      </c>
      <c r="M7" s="22">
        <v>34.5</v>
      </c>
      <c r="N7" s="23"/>
      <c r="O7" s="24"/>
      <c r="P7" s="25">
        <f t="shared" si="1"/>
        <v>169740</v>
      </c>
      <c r="Q7" s="194" t="s">
        <v>97</v>
      </c>
      <c r="R7" s="597">
        <v>45310</v>
      </c>
      <c r="S7" s="598">
        <v>0</v>
      </c>
      <c r="T7" s="599">
        <v>45296</v>
      </c>
      <c r="U7" s="600">
        <v>0</v>
      </c>
      <c r="V7" s="184" t="s">
        <v>85</v>
      </c>
      <c r="W7" s="922"/>
      <c r="X7" s="602"/>
      <c r="Y7" s="923" t="s">
        <v>196</v>
      </c>
      <c r="Z7" s="924">
        <v>0</v>
      </c>
    </row>
    <row r="8" spans="1:26" s="642" customFormat="1" ht="36" customHeight="1" x14ac:dyDescent="0.35">
      <c r="B8" s="692" t="s">
        <v>67</v>
      </c>
      <c r="C8" s="692" t="s">
        <v>68</v>
      </c>
      <c r="D8" s="707">
        <v>11604</v>
      </c>
      <c r="E8" s="637"/>
      <c r="F8" s="637"/>
      <c r="G8" s="637"/>
      <c r="H8" s="656">
        <v>22250</v>
      </c>
      <c r="I8" s="708">
        <v>45299</v>
      </c>
      <c r="J8" s="712">
        <v>45104</v>
      </c>
      <c r="K8" s="656">
        <v>22250</v>
      </c>
      <c r="L8" s="21">
        <f t="shared" si="0"/>
        <v>0</v>
      </c>
      <c r="M8" s="35">
        <v>48</v>
      </c>
      <c r="N8" s="36"/>
      <c r="O8" s="37"/>
      <c r="P8" s="25">
        <f t="shared" si="1"/>
        <v>1068000</v>
      </c>
      <c r="Q8" s="30" t="s">
        <v>97</v>
      </c>
      <c r="R8" s="26">
        <v>45313</v>
      </c>
      <c r="S8" s="640"/>
      <c r="T8" s="39"/>
      <c r="U8" s="27"/>
      <c r="V8" s="40"/>
      <c r="W8" s="41"/>
      <c r="X8" s="641"/>
      <c r="Y8" s="43"/>
      <c r="Z8" s="583"/>
    </row>
    <row r="9" spans="1:26" ht="33" customHeight="1" thickBot="1" x14ac:dyDescent="0.4">
      <c r="B9" s="693" t="s">
        <v>67</v>
      </c>
      <c r="C9" s="693" t="s">
        <v>68</v>
      </c>
      <c r="D9" s="703">
        <v>11609</v>
      </c>
      <c r="E9" s="577"/>
      <c r="F9" s="577"/>
      <c r="G9" s="637"/>
      <c r="H9" s="657">
        <v>22620</v>
      </c>
      <c r="I9" s="647">
        <v>45301</v>
      </c>
      <c r="J9" s="712">
        <v>45170</v>
      </c>
      <c r="K9" s="657">
        <v>22620</v>
      </c>
      <c r="L9" s="21">
        <f t="shared" si="0"/>
        <v>0</v>
      </c>
      <c r="M9" s="35">
        <v>47</v>
      </c>
      <c r="N9" s="44"/>
      <c r="O9" s="45"/>
      <c r="P9" s="25">
        <f t="shared" si="1"/>
        <v>1063140</v>
      </c>
      <c r="Q9" s="30" t="s">
        <v>81</v>
      </c>
      <c r="R9" s="26">
        <v>45316</v>
      </c>
      <c r="S9" s="38"/>
      <c r="T9" s="39"/>
      <c r="U9" s="27"/>
      <c r="V9" s="40"/>
      <c r="W9" s="41"/>
      <c r="X9" s="42"/>
      <c r="Y9" s="43"/>
      <c r="Z9" s="584"/>
    </row>
    <row r="10" spans="1:26" ht="36" customHeight="1" x14ac:dyDescent="0.35">
      <c r="B10" s="693" t="s">
        <v>75</v>
      </c>
      <c r="C10" s="701" t="s">
        <v>76</v>
      </c>
      <c r="D10" s="1233">
        <v>11612</v>
      </c>
      <c r="E10" s="702"/>
      <c r="F10" s="577"/>
      <c r="G10" s="637"/>
      <c r="H10" s="657">
        <v>22720</v>
      </c>
      <c r="I10" s="647">
        <v>45303</v>
      </c>
      <c r="J10" s="747" t="s">
        <v>126</v>
      </c>
      <c r="K10" s="657">
        <v>23570</v>
      </c>
      <c r="L10" s="21">
        <f t="shared" si="0"/>
        <v>850</v>
      </c>
      <c r="M10" s="35">
        <v>33.75</v>
      </c>
      <c r="N10" s="44"/>
      <c r="O10" s="45"/>
      <c r="P10" s="25">
        <f t="shared" ref="P10:P75" si="2">M10*K10</f>
        <v>795487.5</v>
      </c>
      <c r="Q10" s="50" t="s">
        <v>81</v>
      </c>
      <c r="R10" s="51">
        <v>45317</v>
      </c>
      <c r="S10" s="38">
        <v>31867.5</v>
      </c>
      <c r="T10" s="39">
        <v>45306</v>
      </c>
      <c r="U10" s="27"/>
      <c r="V10" s="40"/>
      <c r="W10" s="41"/>
      <c r="X10" s="42"/>
      <c r="Y10" s="52" t="s">
        <v>196</v>
      </c>
      <c r="Z10" s="584">
        <v>4176</v>
      </c>
    </row>
    <row r="11" spans="1:26" ht="38.25" thickBot="1" x14ac:dyDescent="0.4">
      <c r="B11" s="693" t="s">
        <v>77</v>
      </c>
      <c r="C11" s="701" t="s">
        <v>78</v>
      </c>
      <c r="D11" s="1234"/>
      <c r="E11" s="702"/>
      <c r="F11" s="577"/>
      <c r="G11" s="637"/>
      <c r="H11" s="657">
        <v>0</v>
      </c>
      <c r="I11" s="647">
        <v>45303</v>
      </c>
      <c r="J11" s="747" t="s">
        <v>128</v>
      </c>
      <c r="K11" s="657">
        <v>5615</v>
      </c>
      <c r="L11" s="21">
        <f>K11-H11</f>
        <v>5615</v>
      </c>
      <c r="M11" s="35">
        <v>33.75</v>
      </c>
      <c r="N11" s="53"/>
      <c r="O11" s="54"/>
      <c r="P11" s="25">
        <f>M11*K11</f>
        <v>189506.25</v>
      </c>
      <c r="Q11" s="30" t="s">
        <v>97</v>
      </c>
      <c r="R11" s="51">
        <v>45317</v>
      </c>
      <c r="S11" s="38">
        <v>0</v>
      </c>
      <c r="T11" s="39">
        <v>45306</v>
      </c>
      <c r="U11" s="27"/>
      <c r="V11" s="40"/>
      <c r="W11" s="41"/>
      <c r="X11" s="42"/>
      <c r="Y11" s="43" t="s">
        <v>196</v>
      </c>
      <c r="Z11" s="583">
        <v>0</v>
      </c>
    </row>
    <row r="12" spans="1:26" ht="36.75" customHeight="1" x14ac:dyDescent="0.35">
      <c r="A12" t="s">
        <v>22</v>
      </c>
      <c r="B12" s="693" t="s">
        <v>67</v>
      </c>
      <c r="C12" s="693" t="s">
        <v>80</v>
      </c>
      <c r="D12" s="649">
        <v>11615</v>
      </c>
      <c r="E12" s="577"/>
      <c r="F12" s="577"/>
      <c r="G12" s="637"/>
      <c r="H12" s="657">
        <v>23710</v>
      </c>
      <c r="I12" s="647">
        <v>45306</v>
      </c>
      <c r="J12" s="712">
        <v>45197</v>
      </c>
      <c r="K12" s="657">
        <v>23710</v>
      </c>
      <c r="L12" s="21">
        <f>K12-H12</f>
        <v>0</v>
      </c>
      <c r="M12" s="35">
        <v>46</v>
      </c>
      <c r="N12" s="44"/>
      <c r="O12" s="45"/>
      <c r="P12" s="25">
        <f>M12*K12</f>
        <v>1090660</v>
      </c>
      <c r="Q12" s="50" t="s">
        <v>97</v>
      </c>
      <c r="R12" s="51">
        <v>45321</v>
      </c>
      <c r="S12" s="38"/>
      <c r="T12" s="39"/>
      <c r="U12" s="27"/>
      <c r="V12" s="40"/>
      <c r="W12" s="41"/>
      <c r="X12" s="42"/>
      <c r="Y12" s="52"/>
      <c r="Z12" s="584"/>
    </row>
    <row r="13" spans="1:26" ht="34.5" customHeight="1" thickBot="1" x14ac:dyDescent="0.4">
      <c r="B13" s="693" t="s">
        <v>67</v>
      </c>
      <c r="C13" s="693" t="s">
        <v>80</v>
      </c>
      <c r="D13" s="703">
        <v>11623</v>
      </c>
      <c r="E13" s="577"/>
      <c r="F13" s="577"/>
      <c r="G13" s="637"/>
      <c r="H13" s="657">
        <v>23370</v>
      </c>
      <c r="I13" s="647">
        <v>45308</v>
      </c>
      <c r="J13" s="712">
        <v>45215</v>
      </c>
      <c r="K13" s="657">
        <v>23370</v>
      </c>
      <c r="L13" s="21">
        <f>K13-H13</f>
        <v>0</v>
      </c>
      <c r="M13" s="35">
        <v>46</v>
      </c>
      <c r="N13" s="53"/>
      <c r="O13" s="54"/>
      <c r="P13" s="25">
        <f>M13*K13</f>
        <v>1075020</v>
      </c>
      <c r="Q13" s="30" t="s">
        <v>81</v>
      </c>
      <c r="R13" s="51">
        <v>45322</v>
      </c>
      <c r="S13" s="749"/>
      <c r="T13" s="750"/>
      <c r="U13" s="27"/>
      <c r="V13" s="40"/>
      <c r="W13" s="41"/>
      <c r="X13" s="42"/>
      <c r="Y13" s="43"/>
      <c r="Z13" s="583"/>
    </row>
    <row r="14" spans="1:26" ht="39.75" customHeight="1" thickTop="1" x14ac:dyDescent="0.35">
      <c r="B14" s="693" t="s">
        <v>107</v>
      </c>
      <c r="C14" s="701" t="s">
        <v>76</v>
      </c>
      <c r="D14" s="1233">
        <v>11624</v>
      </c>
      <c r="E14" s="702"/>
      <c r="F14" s="577"/>
      <c r="G14" s="637"/>
      <c r="H14" s="657">
        <v>21790</v>
      </c>
      <c r="I14" s="647">
        <v>45310</v>
      </c>
      <c r="J14" s="901" t="s">
        <v>185</v>
      </c>
      <c r="K14" s="657">
        <v>22545</v>
      </c>
      <c r="L14" s="21">
        <f t="shared" ref="L14:L76" si="3">K14-H14</f>
        <v>755</v>
      </c>
      <c r="M14" s="35">
        <v>33</v>
      </c>
      <c r="N14" s="53"/>
      <c r="O14" s="54"/>
      <c r="P14" s="25">
        <f t="shared" si="2"/>
        <v>743985</v>
      </c>
      <c r="Q14" s="902" t="s">
        <v>186</v>
      </c>
      <c r="R14" s="903">
        <v>45324</v>
      </c>
      <c r="S14" s="1271">
        <v>31400</v>
      </c>
      <c r="T14" s="1223">
        <v>45310</v>
      </c>
      <c r="U14" s="748">
        <v>30240</v>
      </c>
      <c r="V14" s="40" t="s">
        <v>123</v>
      </c>
      <c r="W14" s="41"/>
      <c r="X14" s="42"/>
      <c r="Y14" s="52" t="s">
        <v>196</v>
      </c>
      <c r="Z14" s="583">
        <v>4176</v>
      </c>
    </row>
    <row r="15" spans="1:26" ht="31.5" customHeight="1" thickBot="1" x14ac:dyDescent="0.4">
      <c r="B15" s="693" t="s">
        <v>77</v>
      </c>
      <c r="C15" s="701" t="s">
        <v>78</v>
      </c>
      <c r="D15" s="1234"/>
      <c r="E15" s="702"/>
      <c r="F15" s="577"/>
      <c r="G15" s="637"/>
      <c r="H15" s="657">
        <v>0</v>
      </c>
      <c r="I15" s="647">
        <v>45310</v>
      </c>
      <c r="J15" s="747" t="s">
        <v>184</v>
      </c>
      <c r="K15" s="657">
        <v>5390</v>
      </c>
      <c r="L15" s="21">
        <f t="shared" si="3"/>
        <v>5390</v>
      </c>
      <c r="M15" s="35">
        <v>33</v>
      </c>
      <c r="N15" s="53"/>
      <c r="O15" s="54"/>
      <c r="P15" s="25">
        <f t="shared" si="2"/>
        <v>177870</v>
      </c>
      <c r="Q15" s="902" t="s">
        <v>97</v>
      </c>
      <c r="R15" s="903">
        <v>45324</v>
      </c>
      <c r="S15" s="1272"/>
      <c r="T15" s="1224"/>
      <c r="U15" s="748">
        <v>0</v>
      </c>
      <c r="V15" s="40" t="s">
        <v>123</v>
      </c>
      <c r="W15" s="41"/>
      <c r="X15" s="42"/>
      <c r="Y15" s="52" t="s">
        <v>196</v>
      </c>
      <c r="Z15" s="584">
        <v>0</v>
      </c>
    </row>
    <row r="16" spans="1:26" ht="30.75" customHeight="1" x14ac:dyDescent="0.3">
      <c r="B16" s="693" t="s">
        <v>67</v>
      </c>
      <c r="C16" s="693" t="s">
        <v>80</v>
      </c>
      <c r="D16" s="649">
        <v>11627</v>
      </c>
      <c r="E16" s="577"/>
      <c r="F16" s="577"/>
      <c r="G16" s="637"/>
      <c r="H16" s="657">
        <v>22550</v>
      </c>
      <c r="I16" s="647">
        <v>45313</v>
      </c>
      <c r="J16" s="896">
        <v>45287</v>
      </c>
      <c r="K16" s="657">
        <v>22550</v>
      </c>
      <c r="L16" s="21">
        <f t="shared" si="3"/>
        <v>0</v>
      </c>
      <c r="M16" s="35">
        <v>45</v>
      </c>
      <c r="N16" s="1221"/>
      <c r="O16" s="1222"/>
      <c r="P16" s="25">
        <f t="shared" si="2"/>
        <v>1014750</v>
      </c>
      <c r="Q16" s="897" t="s">
        <v>81</v>
      </c>
      <c r="R16" s="898">
        <v>45329</v>
      </c>
      <c r="S16" s="751"/>
      <c r="T16" s="752"/>
      <c r="U16" s="27"/>
      <c r="V16" s="40"/>
      <c r="W16" s="41"/>
      <c r="X16" s="42"/>
      <c r="Y16" s="52"/>
      <c r="Z16" s="584"/>
    </row>
    <row r="17" spans="2:26" ht="30.75" customHeight="1" x14ac:dyDescent="0.3">
      <c r="B17" s="693" t="s">
        <v>67</v>
      </c>
      <c r="C17" s="693" t="s">
        <v>80</v>
      </c>
      <c r="D17" s="650">
        <v>11629</v>
      </c>
      <c r="E17" s="577"/>
      <c r="F17" s="577"/>
      <c r="G17" s="637"/>
      <c r="H17" s="657">
        <v>22410</v>
      </c>
      <c r="I17" s="647">
        <v>45316</v>
      </c>
      <c r="J17" s="896">
        <v>45310</v>
      </c>
      <c r="K17" s="657">
        <v>22410</v>
      </c>
      <c r="L17" s="21">
        <f t="shared" si="3"/>
        <v>0</v>
      </c>
      <c r="M17" s="35">
        <v>45</v>
      </c>
      <c r="N17" s="58"/>
      <c r="O17" s="58"/>
      <c r="P17" s="25">
        <f t="shared" si="2"/>
        <v>1008450</v>
      </c>
      <c r="Q17" s="897" t="s">
        <v>97</v>
      </c>
      <c r="R17" s="898">
        <v>45331</v>
      </c>
      <c r="S17" s="38"/>
      <c r="T17" s="39"/>
      <c r="U17" s="27"/>
      <c r="V17" s="40"/>
      <c r="W17" s="41"/>
      <c r="X17" s="42"/>
      <c r="Y17" s="52"/>
      <c r="Z17" s="584"/>
    </row>
    <row r="18" spans="2:26" ht="30.75" customHeight="1" x14ac:dyDescent="0.35">
      <c r="B18" s="693" t="s">
        <v>107</v>
      </c>
      <c r="C18" s="693" t="s">
        <v>136</v>
      </c>
      <c r="D18" s="1260">
        <v>11632</v>
      </c>
      <c r="E18" s="577"/>
      <c r="F18" s="577"/>
      <c r="G18" s="637"/>
      <c r="H18" s="657">
        <v>22030</v>
      </c>
      <c r="I18" s="647">
        <v>45317</v>
      </c>
      <c r="J18" s="896">
        <v>13675</v>
      </c>
      <c r="K18" s="657">
        <v>23355</v>
      </c>
      <c r="L18" s="21">
        <f t="shared" si="3"/>
        <v>1325</v>
      </c>
      <c r="M18" s="35">
        <v>32</v>
      </c>
      <c r="N18" s="53"/>
      <c r="O18" s="54"/>
      <c r="P18" s="25">
        <f t="shared" si="2"/>
        <v>747360</v>
      </c>
      <c r="Q18" s="897" t="s">
        <v>81</v>
      </c>
      <c r="R18" s="898">
        <v>45334</v>
      </c>
      <c r="S18" s="38">
        <v>32203.5</v>
      </c>
      <c r="T18" s="59">
        <v>45320</v>
      </c>
      <c r="U18" s="27"/>
      <c r="V18" s="40"/>
      <c r="W18" s="41" t="s">
        <v>224</v>
      </c>
      <c r="X18" s="958">
        <v>4640</v>
      </c>
      <c r="Y18" s="52" t="s">
        <v>196</v>
      </c>
      <c r="Z18" s="584">
        <v>4176</v>
      </c>
    </row>
    <row r="19" spans="2:26" ht="42.75" customHeight="1" x14ac:dyDescent="0.3">
      <c r="B19" s="693" t="s">
        <v>77</v>
      </c>
      <c r="C19" s="693" t="s">
        <v>137</v>
      </c>
      <c r="D19" s="1261"/>
      <c r="E19" s="577"/>
      <c r="F19" s="577"/>
      <c r="G19" s="637"/>
      <c r="H19" s="657">
        <v>0</v>
      </c>
      <c r="I19" s="647">
        <v>45317</v>
      </c>
      <c r="J19" s="900" t="s">
        <v>183</v>
      </c>
      <c r="K19" s="657">
        <v>4985</v>
      </c>
      <c r="L19" s="21">
        <f t="shared" si="3"/>
        <v>4985</v>
      </c>
      <c r="M19" s="35">
        <v>32</v>
      </c>
      <c r="N19" s="58"/>
      <c r="O19" s="58"/>
      <c r="P19" s="25">
        <f t="shared" si="2"/>
        <v>159520</v>
      </c>
      <c r="Q19" s="897" t="s">
        <v>81</v>
      </c>
      <c r="R19" s="898">
        <v>45331</v>
      </c>
      <c r="S19" s="38">
        <v>0</v>
      </c>
      <c r="T19" s="39">
        <v>45320</v>
      </c>
      <c r="U19" s="27"/>
      <c r="V19" s="40"/>
      <c r="W19" s="41" t="s">
        <v>224</v>
      </c>
      <c r="X19" s="958">
        <v>0</v>
      </c>
      <c r="Y19" s="52" t="s">
        <v>196</v>
      </c>
      <c r="Z19" s="584">
        <v>0</v>
      </c>
    </row>
    <row r="20" spans="2:26" ht="27.75" customHeight="1" x14ac:dyDescent="0.35">
      <c r="B20" s="693" t="s">
        <v>67</v>
      </c>
      <c r="C20" s="693" t="s">
        <v>138</v>
      </c>
      <c r="D20" s="650">
        <v>11637</v>
      </c>
      <c r="E20" s="577"/>
      <c r="F20" s="577"/>
      <c r="G20" s="637"/>
      <c r="H20" s="657">
        <v>19090</v>
      </c>
      <c r="I20" s="647">
        <v>45320</v>
      </c>
      <c r="J20" s="896">
        <v>45384</v>
      </c>
      <c r="K20" s="657">
        <v>19090</v>
      </c>
      <c r="L20" s="21">
        <f t="shared" si="3"/>
        <v>0</v>
      </c>
      <c r="M20" s="35">
        <v>41.5</v>
      </c>
      <c r="N20" s="60"/>
      <c r="O20" s="61"/>
      <c r="P20" s="25">
        <f t="shared" si="2"/>
        <v>792235</v>
      </c>
      <c r="Q20" s="899" t="s">
        <v>81</v>
      </c>
      <c r="R20" s="898">
        <v>45336</v>
      </c>
      <c r="S20" s="38"/>
      <c r="T20" s="59"/>
      <c r="U20" s="27"/>
      <c r="V20" s="40"/>
      <c r="W20" s="41"/>
      <c r="X20" s="42"/>
      <c r="Y20" s="52"/>
      <c r="Z20" s="584"/>
    </row>
    <row r="21" spans="2:26" ht="37.5" customHeight="1" x14ac:dyDescent="0.35">
      <c r="B21" s="693" t="s">
        <v>67</v>
      </c>
      <c r="C21" s="693" t="s">
        <v>138</v>
      </c>
      <c r="D21" s="650">
        <v>11639</v>
      </c>
      <c r="E21" s="577"/>
      <c r="F21" s="577"/>
      <c r="G21" s="637"/>
      <c r="H21" s="657">
        <v>20390</v>
      </c>
      <c r="I21" s="647">
        <v>45322</v>
      </c>
      <c r="J21" s="896">
        <v>45401</v>
      </c>
      <c r="K21" s="657">
        <v>20390</v>
      </c>
      <c r="L21" s="21">
        <f t="shared" si="3"/>
        <v>0</v>
      </c>
      <c r="M21" s="35">
        <v>41.5</v>
      </c>
      <c r="N21" s="60"/>
      <c r="O21" s="61"/>
      <c r="P21" s="25">
        <f t="shared" si="2"/>
        <v>846185</v>
      </c>
      <c r="Q21" s="899" t="s">
        <v>213</v>
      </c>
      <c r="R21" s="898">
        <v>45342</v>
      </c>
      <c r="S21" s="38"/>
      <c r="T21" s="59"/>
      <c r="U21" s="27"/>
      <c r="V21" s="40"/>
      <c r="W21" s="41"/>
      <c r="X21" s="42"/>
      <c r="Y21" s="55"/>
      <c r="Z21" s="585"/>
    </row>
    <row r="22" spans="2:26" ht="51" customHeight="1" x14ac:dyDescent="0.35">
      <c r="B22" s="693"/>
      <c r="C22" s="693"/>
      <c r="D22" s="650"/>
      <c r="E22" s="577"/>
      <c r="F22" s="577"/>
      <c r="G22" s="637"/>
      <c r="H22" s="657"/>
      <c r="I22" s="647"/>
      <c r="J22" s="712"/>
      <c r="K22" s="657"/>
      <c r="L22" s="21">
        <f t="shared" si="3"/>
        <v>0</v>
      </c>
      <c r="M22" s="35"/>
      <c r="N22" s="60"/>
      <c r="O22" s="61"/>
      <c r="P22" s="25">
        <f t="shared" si="2"/>
        <v>0</v>
      </c>
      <c r="Q22" s="50"/>
      <c r="R22" s="26"/>
      <c r="S22" s="38"/>
      <c r="T22" s="59"/>
      <c r="U22" s="27"/>
      <c r="V22" s="40"/>
      <c r="W22" s="41"/>
      <c r="X22" s="42"/>
      <c r="Y22" s="55"/>
      <c r="Z22" s="585"/>
    </row>
    <row r="23" spans="2:26" ht="27.75" customHeight="1" x14ac:dyDescent="0.35">
      <c r="B23" s="693"/>
      <c r="C23" s="693"/>
      <c r="D23" s="650"/>
      <c r="E23" s="577"/>
      <c r="F23" s="577"/>
      <c r="G23" s="637"/>
      <c r="H23" s="657"/>
      <c r="I23" s="647"/>
      <c r="J23" s="712"/>
      <c r="K23" s="657"/>
      <c r="L23" s="21">
        <f t="shared" si="3"/>
        <v>0</v>
      </c>
      <c r="M23" s="35"/>
      <c r="N23" s="60"/>
      <c r="O23" s="61"/>
      <c r="P23" s="25">
        <f t="shared" si="2"/>
        <v>0</v>
      </c>
      <c r="Q23" s="50"/>
      <c r="R23" s="26"/>
      <c r="S23" s="38"/>
      <c r="T23" s="59"/>
      <c r="U23" s="27"/>
      <c r="V23" s="40"/>
      <c r="W23" s="41"/>
      <c r="X23" s="42"/>
      <c r="Y23" s="52"/>
      <c r="Z23" s="584"/>
    </row>
    <row r="24" spans="2:26" ht="27.75" customHeight="1" x14ac:dyDescent="0.35">
      <c r="B24" s="693"/>
      <c r="C24" s="693"/>
      <c r="D24" s="650"/>
      <c r="E24" s="577"/>
      <c r="F24" s="577"/>
      <c r="G24" s="637"/>
      <c r="H24" s="657"/>
      <c r="I24" s="647"/>
      <c r="J24" s="712"/>
      <c r="K24" s="657"/>
      <c r="L24" s="21">
        <f t="shared" si="3"/>
        <v>0</v>
      </c>
      <c r="M24" s="35"/>
      <c r="N24" s="60"/>
      <c r="O24" s="61"/>
      <c r="P24" s="25">
        <f t="shared" si="2"/>
        <v>0</v>
      </c>
      <c r="Q24" s="586"/>
      <c r="R24" s="122"/>
      <c r="S24" s="38"/>
      <c r="T24" s="59"/>
      <c r="U24" s="27"/>
      <c r="V24" s="40"/>
      <c r="W24" s="41"/>
      <c r="X24" s="42"/>
      <c r="Y24" s="52"/>
      <c r="Z24" s="584"/>
    </row>
    <row r="25" spans="2:26" ht="27.75" customHeight="1" x14ac:dyDescent="0.35">
      <c r="B25" s="693"/>
      <c r="C25" s="693"/>
      <c r="D25" s="650"/>
      <c r="E25" s="577"/>
      <c r="F25" s="577"/>
      <c r="G25" s="637"/>
      <c r="H25" s="657"/>
      <c r="I25" s="647"/>
      <c r="J25" s="712"/>
      <c r="K25" s="657"/>
      <c r="L25" s="21">
        <f t="shared" si="3"/>
        <v>0</v>
      </c>
      <c r="M25" s="35"/>
      <c r="N25" s="60"/>
      <c r="O25" s="61"/>
      <c r="P25" s="25">
        <f t="shared" si="2"/>
        <v>0</v>
      </c>
      <c r="Q25" s="586"/>
      <c r="R25" s="122"/>
      <c r="S25" s="38"/>
      <c r="T25" s="59"/>
      <c r="U25" s="27"/>
      <c r="V25" s="40"/>
      <c r="W25" s="41"/>
      <c r="X25" s="42"/>
      <c r="Y25" s="55"/>
      <c r="Z25" s="585"/>
    </row>
    <row r="26" spans="2:26" ht="27.75" customHeight="1" x14ac:dyDescent="0.35">
      <c r="B26" s="693"/>
      <c r="C26" s="693"/>
      <c r="D26" s="650"/>
      <c r="E26" s="577"/>
      <c r="F26" s="577"/>
      <c r="G26" s="637"/>
      <c r="H26" s="657"/>
      <c r="I26" s="647"/>
      <c r="J26" s="712"/>
      <c r="K26" s="657"/>
      <c r="L26" s="21">
        <f t="shared" si="3"/>
        <v>0</v>
      </c>
      <c r="M26" s="35"/>
      <c r="N26" s="60"/>
      <c r="O26" s="61"/>
      <c r="P26" s="25">
        <f t="shared" si="2"/>
        <v>0</v>
      </c>
      <c r="Q26" s="50"/>
      <c r="R26" s="26"/>
      <c r="S26" s="38"/>
      <c r="T26" s="59"/>
      <c r="U26" s="27"/>
      <c r="V26" s="40"/>
      <c r="W26" s="41"/>
      <c r="X26" s="42"/>
      <c r="Y26" s="55"/>
      <c r="Z26" s="585"/>
    </row>
    <row r="27" spans="2:26" ht="24" customHeight="1" x14ac:dyDescent="0.35">
      <c r="B27" s="693"/>
      <c r="C27" s="693"/>
      <c r="D27" s="650"/>
      <c r="E27" s="577"/>
      <c r="F27" s="577"/>
      <c r="G27" s="637"/>
      <c r="H27" s="657"/>
      <c r="I27" s="647"/>
      <c r="J27" s="712"/>
      <c r="K27" s="657"/>
      <c r="L27" s="21">
        <f t="shared" si="3"/>
        <v>0</v>
      </c>
      <c r="M27" s="35"/>
      <c r="N27" s="60"/>
      <c r="O27" s="61"/>
      <c r="P27" s="25" t="s">
        <v>22</v>
      </c>
      <c r="Q27" s="62"/>
      <c r="R27" s="26"/>
      <c r="S27" s="38"/>
      <c r="T27" s="59"/>
      <c r="U27" s="27"/>
      <c r="V27" s="40"/>
      <c r="W27" s="41"/>
      <c r="X27" s="42"/>
      <c r="Y27" s="52"/>
      <c r="Z27" s="584"/>
    </row>
    <row r="28" spans="2:26" ht="26.25" customHeight="1" x14ac:dyDescent="0.35">
      <c r="B28" s="693"/>
      <c r="C28" s="693"/>
      <c r="D28" s="650"/>
      <c r="E28" s="577"/>
      <c r="F28" s="577"/>
      <c r="G28" s="637"/>
      <c r="H28" s="657"/>
      <c r="I28" s="647"/>
      <c r="J28" s="712"/>
      <c r="K28" s="657"/>
      <c r="L28" s="21">
        <f t="shared" si="3"/>
        <v>0</v>
      </c>
      <c r="M28" s="35"/>
      <c r="N28" s="60"/>
      <c r="O28" s="61"/>
      <c r="P28" s="25">
        <f t="shared" si="2"/>
        <v>0</v>
      </c>
      <c r="Q28" s="50"/>
      <c r="R28" s="26"/>
      <c r="S28" s="38"/>
      <c r="T28" s="59"/>
      <c r="U28" s="27"/>
      <c r="V28" s="40"/>
      <c r="W28" s="41"/>
      <c r="X28" s="42"/>
      <c r="Y28" s="52"/>
      <c r="Z28" s="584"/>
    </row>
    <row r="29" spans="2:26" ht="27.75" customHeight="1" x14ac:dyDescent="0.35">
      <c r="B29" s="693"/>
      <c r="C29" s="693"/>
      <c r="D29" s="650"/>
      <c r="E29" s="577"/>
      <c r="F29" s="577"/>
      <c r="G29" s="637"/>
      <c r="H29" s="657"/>
      <c r="I29" s="647"/>
      <c r="J29" s="712"/>
      <c r="K29" s="657"/>
      <c r="L29" s="21">
        <f t="shared" si="3"/>
        <v>0</v>
      </c>
      <c r="M29" s="35"/>
      <c r="N29" s="60"/>
      <c r="O29" s="61"/>
      <c r="P29" s="25">
        <f t="shared" si="2"/>
        <v>0</v>
      </c>
      <c r="Q29" s="67"/>
      <c r="R29" s="68"/>
      <c r="S29" s="38"/>
      <c r="T29" s="59"/>
      <c r="U29" s="27"/>
      <c r="V29" s="40"/>
      <c r="W29" s="41"/>
      <c r="X29" s="42"/>
      <c r="Y29" s="52"/>
      <c r="Z29" s="584"/>
    </row>
    <row r="30" spans="2:26" ht="28.5" customHeight="1" x14ac:dyDescent="0.35">
      <c r="B30" s="693"/>
      <c r="C30" s="693"/>
      <c r="D30" s="650"/>
      <c r="E30" s="577"/>
      <c r="F30" s="577"/>
      <c r="G30" s="637"/>
      <c r="H30" s="657"/>
      <c r="I30" s="647"/>
      <c r="J30" s="712"/>
      <c r="K30" s="657"/>
      <c r="L30" s="21">
        <f t="shared" si="3"/>
        <v>0</v>
      </c>
      <c r="M30" s="70"/>
      <c r="N30" s="60"/>
      <c r="O30" s="61"/>
      <c r="P30" s="25">
        <f t="shared" si="2"/>
        <v>0</v>
      </c>
      <c r="Q30" s="71"/>
      <c r="R30" s="68"/>
      <c r="S30" s="38"/>
      <c r="T30" s="59"/>
      <c r="U30" s="27"/>
      <c r="V30" s="40"/>
      <c r="W30" s="41"/>
      <c r="X30" s="42"/>
      <c r="Y30" s="52"/>
      <c r="Z30" s="584"/>
    </row>
    <row r="31" spans="2:26" ht="33.75" customHeight="1" thickBot="1" x14ac:dyDescent="0.4">
      <c r="B31" s="575"/>
      <c r="C31" s="576"/>
      <c r="D31" s="623"/>
      <c r="E31" s="19"/>
      <c r="F31" s="63">
        <f t="shared" ref="F31:F66" si="4">E31*H31</f>
        <v>0</v>
      </c>
      <c r="G31" s="20"/>
      <c r="H31" s="658"/>
      <c r="I31" s="64"/>
      <c r="J31" s="65"/>
      <c r="K31" s="667"/>
      <c r="L31" s="21">
        <f t="shared" si="3"/>
        <v>0</v>
      </c>
      <c r="M31" s="70"/>
      <c r="N31" s="60"/>
      <c r="O31" s="61"/>
      <c r="P31" s="25">
        <f t="shared" si="2"/>
        <v>0</v>
      </c>
      <c r="Q31" s="67"/>
      <c r="R31" s="68"/>
      <c r="S31" s="38"/>
      <c r="T31" s="59"/>
      <c r="U31" s="27"/>
      <c r="V31" s="40"/>
      <c r="W31" s="41"/>
      <c r="X31" s="42"/>
      <c r="Y31" s="52"/>
      <c r="Z31" s="584"/>
    </row>
    <row r="32" spans="2:26" ht="30" customHeight="1" thickTop="1" thickBot="1" x14ac:dyDescent="0.4">
      <c r="B32" s="69"/>
      <c r="C32" s="57"/>
      <c r="D32" s="624"/>
      <c r="E32" s="72"/>
      <c r="F32" s="66">
        <f t="shared" si="4"/>
        <v>0</v>
      </c>
      <c r="G32" s="33"/>
      <c r="H32" s="659"/>
      <c r="I32" s="48"/>
      <c r="J32" s="49"/>
      <c r="K32" s="668"/>
      <c r="L32" s="21">
        <f t="shared" si="3"/>
        <v>0</v>
      </c>
      <c r="M32" s="70"/>
      <c r="N32" s="60"/>
      <c r="O32" s="61"/>
      <c r="P32" s="25">
        <f t="shared" si="2"/>
        <v>0</v>
      </c>
      <c r="Q32" s="578"/>
      <c r="R32" s="579"/>
      <c r="S32" s="580"/>
      <c r="T32" s="581"/>
      <c r="U32" s="184"/>
      <c r="V32" s="152"/>
      <c r="W32" s="185"/>
      <c r="X32" s="186"/>
      <c r="Y32" s="582"/>
      <c r="Z32" s="46"/>
    </row>
    <row r="33" spans="2:26" ht="27" customHeight="1" thickTop="1" thickBot="1" x14ac:dyDescent="0.4">
      <c r="B33" s="74"/>
      <c r="C33" s="57"/>
      <c r="D33" s="625"/>
      <c r="E33" s="72"/>
      <c r="F33" s="66">
        <f t="shared" si="4"/>
        <v>0</v>
      </c>
      <c r="G33" s="33"/>
      <c r="H33" s="660"/>
      <c r="I33" s="75"/>
      <c r="J33" s="76"/>
      <c r="K33" s="664"/>
      <c r="L33" s="21">
        <f t="shared" si="3"/>
        <v>0</v>
      </c>
      <c r="M33" s="70"/>
      <c r="N33" s="60"/>
      <c r="O33" s="61"/>
      <c r="P33" s="25">
        <f t="shared" si="2"/>
        <v>0</v>
      </c>
      <c r="Q33" s="77"/>
      <c r="R33" s="68"/>
      <c r="S33" s="73"/>
      <c r="T33" s="59"/>
      <c r="U33" s="27"/>
      <c r="V33" s="40"/>
      <c r="W33" s="41"/>
      <c r="X33" s="42"/>
      <c r="Y33" s="52"/>
      <c r="Z33" s="46"/>
    </row>
    <row r="34" spans="2:26" ht="38.25" customHeight="1" thickTop="1" thickBot="1" x14ac:dyDescent="0.4">
      <c r="B34" s="74"/>
      <c r="C34" s="57"/>
      <c r="D34" s="625"/>
      <c r="E34" s="32"/>
      <c r="F34" s="66">
        <f t="shared" si="4"/>
        <v>0</v>
      </c>
      <c r="G34" s="33"/>
      <c r="H34" s="660"/>
      <c r="I34" s="75"/>
      <c r="J34" s="76"/>
      <c r="K34" s="664"/>
      <c r="L34" s="21">
        <f t="shared" si="3"/>
        <v>0</v>
      </c>
      <c r="M34" s="70"/>
      <c r="N34" s="60"/>
      <c r="O34" s="61"/>
      <c r="P34" s="25">
        <f t="shared" si="2"/>
        <v>0</v>
      </c>
      <c r="Q34" s="77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162"/>
      <c r="C35" s="57"/>
      <c r="D35" s="625"/>
      <c r="E35" s="32"/>
      <c r="F35" s="66">
        <f t="shared" si="4"/>
        <v>0</v>
      </c>
      <c r="G35" s="33"/>
      <c r="H35" s="660"/>
      <c r="I35" s="75"/>
      <c r="J35" s="76"/>
      <c r="K35" s="664"/>
      <c r="L35" s="21">
        <f t="shared" si="3"/>
        <v>0</v>
      </c>
      <c r="M35" s="70"/>
      <c r="N35" s="60"/>
      <c r="O35" s="61"/>
      <c r="P35" s="25">
        <f t="shared" si="2"/>
        <v>0</v>
      </c>
      <c r="Q35" s="77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27.75" customHeight="1" thickTop="1" thickBot="1" x14ac:dyDescent="0.4">
      <c r="B36" s="162"/>
      <c r="C36" s="57"/>
      <c r="D36" s="625"/>
      <c r="E36" s="32"/>
      <c r="F36" s="66">
        <f t="shared" si="4"/>
        <v>0</v>
      </c>
      <c r="G36" s="33"/>
      <c r="H36" s="660"/>
      <c r="I36" s="75"/>
      <c r="J36" s="76"/>
      <c r="K36" s="664"/>
      <c r="L36" s="21">
        <f t="shared" si="3"/>
        <v>0</v>
      </c>
      <c r="M36" s="70"/>
      <c r="N36" s="60"/>
      <c r="O36" s="61"/>
      <c r="P36" s="25">
        <f t="shared" si="2"/>
        <v>0</v>
      </c>
      <c r="Q36" s="77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8.5" customHeight="1" thickTop="1" thickBot="1" x14ac:dyDescent="0.4">
      <c r="B37" s="162"/>
      <c r="C37" s="57"/>
      <c r="D37" s="625"/>
      <c r="E37" s="32"/>
      <c r="F37" s="66">
        <f t="shared" si="4"/>
        <v>0</v>
      </c>
      <c r="G37" s="33"/>
      <c r="H37" s="660"/>
      <c r="I37" s="75"/>
      <c r="J37" s="76"/>
      <c r="K37" s="664"/>
      <c r="L37" s="21">
        <f t="shared" si="3"/>
        <v>0</v>
      </c>
      <c r="M37" s="70"/>
      <c r="N37" s="60"/>
      <c r="O37" s="61"/>
      <c r="P37" s="25">
        <f t="shared" si="2"/>
        <v>0</v>
      </c>
      <c r="Q37" s="67"/>
      <c r="R37" s="68"/>
      <c r="S37" s="73"/>
      <c r="T37" s="59"/>
      <c r="U37" s="40"/>
      <c r="V37" s="40"/>
      <c r="W37" s="41"/>
      <c r="X37" s="42"/>
      <c r="Y37" s="52"/>
      <c r="Z37" s="46"/>
    </row>
    <row r="38" spans="2:26" ht="22.5" customHeight="1" thickTop="1" thickBot="1" x14ac:dyDescent="0.4">
      <c r="B38" s="78"/>
      <c r="C38" s="57"/>
      <c r="D38" s="625"/>
      <c r="E38" s="32"/>
      <c r="F38" s="66">
        <f t="shared" si="4"/>
        <v>0</v>
      </c>
      <c r="G38" s="33"/>
      <c r="H38" s="660"/>
      <c r="I38" s="75"/>
      <c r="J38" s="76"/>
      <c r="K38" s="664"/>
      <c r="L38" s="21">
        <f t="shared" si="3"/>
        <v>0</v>
      </c>
      <c r="M38" s="70"/>
      <c r="N38" s="60"/>
      <c r="O38" s="61"/>
      <c r="P38" s="25">
        <f t="shared" si="2"/>
        <v>0</v>
      </c>
      <c r="Q38" s="77"/>
      <c r="R38" s="68"/>
      <c r="S38" s="73"/>
      <c r="T38" s="59"/>
      <c r="U38" s="27"/>
      <c r="V38" s="40"/>
      <c r="W38" s="41"/>
      <c r="X38" s="42"/>
      <c r="Y38" s="52"/>
      <c r="Z38" s="46"/>
    </row>
    <row r="39" spans="2:26" ht="22.5" customHeight="1" thickTop="1" thickBot="1" x14ac:dyDescent="0.4">
      <c r="B39" s="79"/>
      <c r="C39" s="57"/>
      <c r="D39" s="625"/>
      <c r="E39" s="32"/>
      <c r="F39" s="66">
        <f t="shared" si="4"/>
        <v>0</v>
      </c>
      <c r="G39" s="33"/>
      <c r="H39" s="660"/>
      <c r="I39" s="75"/>
      <c r="J39" s="76"/>
      <c r="K39" s="664"/>
      <c r="L39" s="21">
        <f t="shared" si="3"/>
        <v>0</v>
      </c>
      <c r="M39" s="70"/>
      <c r="N39" s="60"/>
      <c r="O39" s="61"/>
      <c r="P39" s="25">
        <f t="shared" si="2"/>
        <v>0</v>
      </c>
      <c r="Q39" s="77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162"/>
      <c r="C40" s="57"/>
      <c r="D40" s="625"/>
      <c r="E40" s="32"/>
      <c r="F40" s="66">
        <f t="shared" si="4"/>
        <v>0</v>
      </c>
      <c r="G40" s="33"/>
      <c r="H40" s="660"/>
      <c r="I40" s="75"/>
      <c r="J40" s="76"/>
      <c r="K40" s="664"/>
      <c r="L40" s="21">
        <f t="shared" si="3"/>
        <v>0</v>
      </c>
      <c r="M40" s="70"/>
      <c r="N40" s="60"/>
      <c r="O40" s="61"/>
      <c r="P40" s="25">
        <f t="shared" si="2"/>
        <v>0</v>
      </c>
      <c r="Q40" s="77"/>
      <c r="R40" s="68"/>
      <c r="S40" s="73"/>
      <c r="T40" s="59"/>
      <c r="U40" s="40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625"/>
      <c r="E41" s="32"/>
      <c r="F41" s="66">
        <f t="shared" si="4"/>
        <v>0</v>
      </c>
      <c r="G41" s="33"/>
      <c r="H41" s="660"/>
      <c r="I41" s="75"/>
      <c r="J41" s="76"/>
      <c r="K41" s="664"/>
      <c r="L41" s="21">
        <f t="shared" si="3"/>
        <v>0</v>
      </c>
      <c r="M41" s="70"/>
      <c r="N41" s="60"/>
      <c r="O41" s="61"/>
      <c r="P41" s="25">
        <f t="shared" si="2"/>
        <v>0</v>
      </c>
      <c r="Q41" s="77"/>
      <c r="R41" s="68"/>
      <c r="S41" s="38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47"/>
      <c r="C42" s="80"/>
      <c r="D42" s="625"/>
      <c r="E42" s="32"/>
      <c r="F42" s="66">
        <f t="shared" si="4"/>
        <v>0</v>
      </c>
      <c r="G42" s="33"/>
      <c r="H42" s="660"/>
      <c r="I42" s="75"/>
      <c r="J42" s="76"/>
      <c r="K42" s="664"/>
      <c r="L42" s="21">
        <f t="shared" si="3"/>
        <v>0</v>
      </c>
      <c r="M42" s="70"/>
      <c r="N42" s="60"/>
      <c r="O42" s="61"/>
      <c r="P42" s="25">
        <f t="shared" si="2"/>
        <v>0</v>
      </c>
      <c r="Q42" s="77"/>
      <c r="R42" s="68"/>
      <c r="S42" s="81"/>
      <c r="T42" s="39"/>
      <c r="U42" s="40"/>
      <c r="V42" s="40"/>
      <c r="W42" s="41"/>
      <c r="X42" s="42"/>
      <c r="Y42" s="52"/>
      <c r="Z42" s="46"/>
    </row>
    <row r="43" spans="2:26" ht="24.75" thickTop="1" thickBot="1" x14ac:dyDescent="0.4">
      <c r="B43" s="82"/>
      <c r="C43" s="83"/>
      <c r="D43" s="626"/>
      <c r="E43" s="32"/>
      <c r="F43" s="66">
        <f t="shared" si="4"/>
        <v>0</v>
      </c>
      <c r="G43" s="33"/>
      <c r="H43" s="660"/>
      <c r="I43" s="75"/>
      <c r="J43" s="76"/>
      <c r="K43" s="664"/>
      <c r="L43" s="21">
        <f t="shared" si="3"/>
        <v>0</v>
      </c>
      <c r="M43" s="70"/>
      <c r="N43" s="60"/>
      <c r="O43" s="61"/>
      <c r="P43" s="25">
        <f t="shared" si="2"/>
        <v>0</v>
      </c>
      <c r="Q43" s="84"/>
      <c r="R43" s="85"/>
      <c r="S43" s="86"/>
      <c r="T43" s="39"/>
      <c r="U43" s="40"/>
      <c r="V43" s="40"/>
      <c r="W43" s="41"/>
      <c r="X43" s="42"/>
      <c r="Y43" s="52"/>
      <c r="Z43" s="46"/>
    </row>
    <row r="44" spans="2:26" ht="30.75" customHeight="1" thickTop="1" thickBot="1" x14ac:dyDescent="0.4">
      <c r="B44" s="87"/>
      <c r="C44" s="83"/>
      <c r="D44" s="626"/>
      <c r="E44" s="32"/>
      <c r="F44" s="66">
        <f t="shared" si="4"/>
        <v>0</v>
      </c>
      <c r="G44" s="33"/>
      <c r="H44" s="660"/>
      <c r="I44" s="75"/>
      <c r="J44" s="76"/>
      <c r="K44" s="664"/>
      <c r="L44" s="21">
        <f t="shared" si="3"/>
        <v>0</v>
      </c>
      <c r="M44" s="70"/>
      <c r="N44" s="60"/>
      <c r="O44" s="61"/>
      <c r="P44" s="25">
        <f t="shared" si="2"/>
        <v>0</v>
      </c>
      <c r="Q44" s="77"/>
      <c r="R44" s="68"/>
      <c r="S44" s="86"/>
      <c r="T44" s="39"/>
      <c r="U44" s="40"/>
      <c r="V44" s="40"/>
      <c r="W44" s="41"/>
      <c r="X44" s="42"/>
      <c r="Y44" s="52"/>
      <c r="Z44" s="46"/>
    </row>
    <row r="45" spans="2:26" ht="25.5" customHeight="1" thickTop="1" thickBot="1" x14ac:dyDescent="0.4">
      <c r="B45" s="87"/>
      <c r="C45" s="83"/>
      <c r="D45" s="626"/>
      <c r="E45" s="32"/>
      <c r="F45" s="66">
        <f t="shared" si="4"/>
        <v>0</v>
      </c>
      <c r="G45" s="33"/>
      <c r="H45" s="660"/>
      <c r="I45" s="75"/>
      <c r="J45" s="76"/>
      <c r="K45" s="664"/>
      <c r="L45" s="21">
        <f t="shared" si="3"/>
        <v>0</v>
      </c>
      <c r="M45" s="70"/>
      <c r="N45" s="60"/>
      <c r="O45" s="61"/>
      <c r="P45" s="25">
        <f t="shared" si="2"/>
        <v>0</v>
      </c>
      <c r="Q45" s="77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0.25" customHeight="1" thickTop="1" thickBot="1" x14ac:dyDescent="0.4">
      <c r="B46" s="88"/>
      <c r="C46" s="83"/>
      <c r="D46" s="626"/>
      <c r="E46" s="32"/>
      <c r="F46" s="66">
        <f t="shared" si="4"/>
        <v>0</v>
      </c>
      <c r="G46" s="33"/>
      <c r="H46" s="660"/>
      <c r="I46" s="75"/>
      <c r="J46" s="76"/>
      <c r="K46" s="664"/>
      <c r="L46" s="21">
        <f t="shared" si="3"/>
        <v>0</v>
      </c>
      <c r="M46" s="70"/>
      <c r="N46" s="60"/>
      <c r="O46" s="61"/>
      <c r="P46" s="25">
        <f t="shared" si="2"/>
        <v>0</v>
      </c>
      <c r="Q46" s="77"/>
      <c r="R46" s="68"/>
      <c r="S46" s="86"/>
      <c r="T46" s="39"/>
      <c r="U46" s="40"/>
      <c r="V46" s="40"/>
      <c r="W46" s="41"/>
      <c r="X46" s="42"/>
      <c r="Y46" s="52"/>
      <c r="Z46" s="89"/>
    </row>
    <row r="47" spans="2:26" ht="24" customHeight="1" thickTop="1" thickBot="1" x14ac:dyDescent="0.4">
      <c r="B47" s="90"/>
      <c r="C47" s="83"/>
      <c r="D47" s="626"/>
      <c r="E47" s="32"/>
      <c r="F47" s="66">
        <f t="shared" si="4"/>
        <v>0</v>
      </c>
      <c r="G47" s="33"/>
      <c r="H47" s="660"/>
      <c r="I47" s="75"/>
      <c r="J47" s="76"/>
      <c r="K47" s="664"/>
      <c r="L47" s="21">
        <f t="shared" si="3"/>
        <v>0</v>
      </c>
      <c r="M47" s="70"/>
      <c r="N47" s="60"/>
      <c r="O47" s="61"/>
      <c r="P47" s="25">
        <f t="shared" si="2"/>
        <v>0</v>
      </c>
      <c r="Q47" s="77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6.25" customHeight="1" thickTop="1" thickBot="1" x14ac:dyDescent="0.4">
      <c r="B48" s="90"/>
      <c r="C48" s="83"/>
      <c r="D48" s="626"/>
      <c r="E48" s="32"/>
      <c r="F48" s="66">
        <f t="shared" si="4"/>
        <v>0</v>
      </c>
      <c r="G48" s="33"/>
      <c r="H48" s="660"/>
      <c r="I48" s="75"/>
      <c r="J48" s="76"/>
      <c r="K48" s="664"/>
      <c r="L48" s="21">
        <f t="shared" si="3"/>
        <v>0</v>
      </c>
      <c r="M48" s="70"/>
      <c r="N48" s="60"/>
      <c r="O48" s="61"/>
      <c r="P48" s="25">
        <f t="shared" si="2"/>
        <v>0</v>
      </c>
      <c r="Q48" s="77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0.25" customHeight="1" thickTop="1" thickBot="1" x14ac:dyDescent="0.4">
      <c r="B49" s="91"/>
      <c r="C49" s="83"/>
      <c r="D49" s="626"/>
      <c r="E49" s="32"/>
      <c r="F49" s="66">
        <f t="shared" si="4"/>
        <v>0</v>
      </c>
      <c r="G49" s="33"/>
      <c r="H49" s="660"/>
      <c r="I49" s="75"/>
      <c r="J49" s="76"/>
      <c r="K49" s="664"/>
      <c r="L49" s="21">
        <f t="shared" si="3"/>
        <v>0</v>
      </c>
      <c r="M49" s="70"/>
      <c r="N49" s="60"/>
      <c r="O49" s="61"/>
      <c r="P49" s="25">
        <f t="shared" si="2"/>
        <v>0</v>
      </c>
      <c r="Q49" s="77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87"/>
      <c r="C50" s="83"/>
      <c r="D50" s="626"/>
      <c r="E50" s="32"/>
      <c r="F50" s="66">
        <f t="shared" si="4"/>
        <v>0</v>
      </c>
      <c r="G50" s="33"/>
      <c r="H50" s="660"/>
      <c r="I50" s="75"/>
      <c r="J50" s="76"/>
      <c r="K50" s="664"/>
      <c r="L50" s="21">
        <f t="shared" si="3"/>
        <v>0</v>
      </c>
      <c r="M50" s="70"/>
      <c r="N50" s="60"/>
      <c r="O50" s="61"/>
      <c r="P50" s="25">
        <f t="shared" si="2"/>
        <v>0</v>
      </c>
      <c r="Q50" s="77"/>
      <c r="R50" s="68"/>
      <c r="S50" s="86"/>
      <c r="T50" s="39"/>
      <c r="U50" s="40"/>
      <c r="V50" s="40"/>
      <c r="W50" s="41"/>
      <c r="X50" s="42"/>
      <c r="Y50" s="52"/>
      <c r="Z50" s="92"/>
    </row>
    <row r="51" spans="2:26" ht="24.75" thickTop="1" thickBot="1" x14ac:dyDescent="0.4">
      <c r="B51" s="87"/>
      <c r="C51" s="83"/>
      <c r="D51" s="626"/>
      <c r="E51" s="32"/>
      <c r="F51" s="66">
        <f t="shared" si="4"/>
        <v>0</v>
      </c>
      <c r="G51" s="33"/>
      <c r="H51" s="660"/>
      <c r="I51" s="75"/>
      <c r="J51" s="76"/>
      <c r="K51" s="664"/>
      <c r="L51" s="21">
        <f t="shared" si="3"/>
        <v>0</v>
      </c>
      <c r="M51" s="70"/>
      <c r="N51" s="60"/>
      <c r="O51" s="61"/>
      <c r="P51" s="25">
        <f t="shared" si="2"/>
        <v>0</v>
      </c>
      <c r="Q51" s="93"/>
      <c r="R51" s="589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626"/>
      <c r="E52" s="32"/>
      <c r="F52" s="66">
        <f t="shared" si="4"/>
        <v>0</v>
      </c>
      <c r="G52" s="33"/>
      <c r="H52" s="660"/>
      <c r="I52" s="75"/>
      <c r="J52" s="76"/>
      <c r="K52" s="664"/>
      <c r="L52" s="21">
        <f t="shared" si="3"/>
        <v>0</v>
      </c>
      <c r="M52" s="70"/>
      <c r="N52" s="60"/>
      <c r="O52" s="61"/>
      <c r="P52" s="25">
        <f t="shared" si="2"/>
        <v>0</v>
      </c>
      <c r="Q52" s="94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90"/>
      <c r="C53" s="83"/>
      <c r="D53" s="626"/>
      <c r="E53" s="32"/>
      <c r="F53" s="66">
        <f t="shared" si="4"/>
        <v>0</v>
      </c>
      <c r="G53" s="33"/>
      <c r="H53" s="660"/>
      <c r="I53" s="75"/>
      <c r="J53" s="76"/>
      <c r="K53" s="664"/>
      <c r="L53" s="21">
        <f t="shared" si="3"/>
        <v>0</v>
      </c>
      <c r="M53" s="70"/>
      <c r="N53" s="60"/>
      <c r="O53" s="61"/>
      <c r="P53" s="25">
        <f t="shared" si="2"/>
        <v>0</v>
      </c>
      <c r="Q53" s="77"/>
      <c r="R53" s="68"/>
      <c r="S53" s="590"/>
      <c r="T53" s="591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5"/>
      <c r="C54" s="83"/>
      <c r="D54" s="626"/>
      <c r="E54" s="32"/>
      <c r="F54" s="66">
        <f t="shared" si="4"/>
        <v>0</v>
      </c>
      <c r="G54" s="33"/>
      <c r="H54" s="660"/>
      <c r="I54" s="75"/>
      <c r="J54" s="76"/>
      <c r="K54" s="664"/>
      <c r="L54" s="21">
        <f t="shared" si="3"/>
        <v>0</v>
      </c>
      <c r="M54" s="70"/>
      <c r="N54" s="60"/>
      <c r="O54" s="61"/>
      <c r="P54" s="25">
        <f t="shared" si="2"/>
        <v>0</v>
      </c>
      <c r="Q54" s="7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6"/>
      <c r="C55" s="83"/>
      <c r="D55" s="626"/>
      <c r="E55" s="97"/>
      <c r="F55" s="66">
        <f t="shared" si="4"/>
        <v>0</v>
      </c>
      <c r="G55" s="33"/>
      <c r="H55" s="660"/>
      <c r="I55" s="75"/>
      <c r="J55" s="76"/>
      <c r="K55" s="664"/>
      <c r="L55" s="21">
        <f t="shared" si="3"/>
        <v>0</v>
      </c>
      <c r="M55" s="70"/>
      <c r="N55" s="60"/>
      <c r="O55" s="61"/>
      <c r="P55" s="25">
        <f t="shared" si="2"/>
        <v>0</v>
      </c>
      <c r="Q55" s="77"/>
      <c r="R55" s="68"/>
      <c r="S55" s="86"/>
      <c r="T55" s="39"/>
      <c r="U55" s="40"/>
      <c r="V55" s="40"/>
      <c r="W55" s="41"/>
      <c r="X55" s="42"/>
      <c r="Y55" s="52"/>
      <c r="Z55" s="89"/>
    </row>
    <row r="56" spans="2:26" ht="24.75" thickTop="1" thickBot="1" x14ac:dyDescent="0.4">
      <c r="B56" s="91"/>
      <c r="C56" s="83"/>
      <c r="D56" s="626"/>
      <c r="E56" s="97"/>
      <c r="F56" s="66">
        <f t="shared" si="4"/>
        <v>0</v>
      </c>
      <c r="G56" s="33"/>
      <c r="H56" s="660"/>
      <c r="I56" s="75"/>
      <c r="J56" s="76"/>
      <c r="K56" s="664"/>
      <c r="L56" s="21">
        <f t="shared" si="3"/>
        <v>0</v>
      </c>
      <c r="M56" s="70"/>
      <c r="N56" s="60"/>
      <c r="O56" s="61"/>
      <c r="P56" s="25">
        <f t="shared" si="2"/>
        <v>0</v>
      </c>
      <c r="Q56" s="7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0"/>
      <c r="C57" s="83"/>
      <c r="D57" s="626"/>
      <c r="E57" s="97"/>
      <c r="F57" s="66">
        <f t="shared" si="4"/>
        <v>0</v>
      </c>
      <c r="G57" s="33"/>
      <c r="H57" s="660"/>
      <c r="I57" s="75"/>
      <c r="J57" s="76"/>
      <c r="K57" s="664"/>
      <c r="L57" s="21">
        <f t="shared" si="3"/>
        <v>0</v>
      </c>
      <c r="M57" s="70"/>
      <c r="N57" s="60"/>
      <c r="O57" s="61"/>
      <c r="P57" s="25">
        <f t="shared" si="2"/>
        <v>0</v>
      </c>
      <c r="Q57" s="7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1"/>
      <c r="C58" s="83"/>
      <c r="D58" s="626"/>
      <c r="E58" s="97"/>
      <c r="F58" s="66">
        <f t="shared" si="4"/>
        <v>0</v>
      </c>
      <c r="G58" s="33"/>
      <c r="H58" s="660"/>
      <c r="I58" s="75"/>
      <c r="J58" s="76"/>
      <c r="K58" s="664"/>
      <c r="L58" s="21">
        <f t="shared" si="3"/>
        <v>0</v>
      </c>
      <c r="M58" s="70"/>
      <c r="N58" s="60"/>
      <c r="O58" s="61"/>
      <c r="P58" s="25">
        <f t="shared" si="2"/>
        <v>0</v>
      </c>
      <c r="Q58" s="7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626"/>
      <c r="E59" s="97"/>
      <c r="F59" s="66">
        <f t="shared" si="4"/>
        <v>0</v>
      </c>
      <c r="G59" s="33"/>
      <c r="H59" s="660"/>
      <c r="I59" s="75"/>
      <c r="J59" s="76"/>
      <c r="K59" s="664"/>
      <c r="L59" s="21">
        <f t="shared" si="3"/>
        <v>0</v>
      </c>
      <c r="M59" s="70"/>
      <c r="N59" s="60"/>
      <c r="O59" s="61"/>
      <c r="P59" s="25">
        <f t="shared" si="2"/>
        <v>0</v>
      </c>
      <c r="Q59" s="7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0"/>
      <c r="C60" s="91"/>
      <c r="D60" s="627"/>
      <c r="E60" s="97"/>
      <c r="F60" s="66">
        <f t="shared" si="4"/>
        <v>0</v>
      </c>
      <c r="G60" s="33"/>
      <c r="H60" s="660"/>
      <c r="I60" s="75"/>
      <c r="J60" s="76"/>
      <c r="K60" s="664"/>
      <c r="L60" s="21">
        <f t="shared" si="3"/>
        <v>0</v>
      </c>
      <c r="M60" s="70"/>
      <c r="N60" s="60"/>
      <c r="O60" s="61"/>
      <c r="P60" s="25">
        <f t="shared" si="2"/>
        <v>0</v>
      </c>
      <c r="Q60" s="7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1"/>
      <c r="C61" s="91"/>
      <c r="D61" s="627"/>
      <c r="E61" s="97"/>
      <c r="F61" s="66">
        <f t="shared" si="4"/>
        <v>0</v>
      </c>
      <c r="G61" s="33"/>
      <c r="H61" s="660"/>
      <c r="I61" s="75"/>
      <c r="J61" s="76"/>
      <c r="K61" s="664"/>
      <c r="L61" s="21">
        <f t="shared" si="3"/>
        <v>0</v>
      </c>
      <c r="M61" s="70"/>
      <c r="N61" s="60"/>
      <c r="O61" s="61"/>
      <c r="P61" s="25">
        <f t="shared" si="2"/>
        <v>0</v>
      </c>
      <c r="Q61" s="77"/>
      <c r="R61" s="68"/>
      <c r="S61" s="86"/>
      <c r="T61" s="39"/>
      <c r="U61" s="40"/>
      <c r="V61" s="40"/>
      <c r="W61" s="41"/>
      <c r="X61" s="42"/>
      <c r="Z61" s="100"/>
    </row>
    <row r="62" spans="2:26" ht="24.75" thickTop="1" thickBot="1" x14ac:dyDescent="0.4">
      <c r="B62" s="91"/>
      <c r="C62" s="91"/>
      <c r="D62" s="627"/>
      <c r="E62" s="97"/>
      <c r="F62" s="66">
        <f t="shared" si="4"/>
        <v>0</v>
      </c>
      <c r="G62" s="33"/>
      <c r="H62" s="660"/>
      <c r="I62" s="75"/>
      <c r="J62" s="76"/>
      <c r="K62" s="664"/>
      <c r="L62" s="21">
        <f t="shared" si="3"/>
        <v>0</v>
      </c>
      <c r="M62" s="70"/>
      <c r="N62" s="60"/>
      <c r="O62" s="61"/>
      <c r="P62" s="25">
        <f t="shared" si="2"/>
        <v>0</v>
      </c>
      <c r="Q62" s="77"/>
      <c r="R62" s="68"/>
      <c r="S62" s="86"/>
      <c r="T62" s="39"/>
      <c r="U62" s="40"/>
      <c r="V62" s="40"/>
      <c r="W62" s="41"/>
      <c r="X62" s="42"/>
    </row>
    <row r="63" spans="2:26" ht="24.75" thickTop="1" thickBot="1" x14ac:dyDescent="0.4">
      <c r="B63" s="90"/>
      <c r="C63" s="88"/>
      <c r="D63" s="627"/>
      <c r="E63" s="97"/>
      <c r="F63" s="66">
        <f t="shared" si="4"/>
        <v>0</v>
      </c>
      <c r="G63" s="33"/>
      <c r="H63" s="660"/>
      <c r="I63" s="75"/>
      <c r="J63" s="76"/>
      <c r="K63" s="664"/>
      <c r="L63" s="21">
        <f t="shared" si="3"/>
        <v>0</v>
      </c>
      <c r="M63" s="70"/>
      <c r="N63" s="60"/>
      <c r="O63" s="61"/>
      <c r="P63" s="25">
        <f t="shared" si="2"/>
        <v>0</v>
      </c>
      <c r="Q63" s="7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627"/>
      <c r="E64" s="98"/>
      <c r="F64" s="66">
        <f t="shared" si="4"/>
        <v>0</v>
      </c>
      <c r="G64" s="33"/>
      <c r="H64" s="660"/>
      <c r="I64" s="75"/>
      <c r="J64" s="76"/>
      <c r="K64" s="664"/>
      <c r="L64" s="21">
        <f t="shared" si="3"/>
        <v>0</v>
      </c>
      <c r="M64" s="70"/>
      <c r="N64" s="60"/>
      <c r="O64" s="61"/>
      <c r="P64" s="25">
        <f t="shared" si="2"/>
        <v>0</v>
      </c>
      <c r="Q64" s="77"/>
      <c r="R64" s="68"/>
      <c r="S64" s="86"/>
      <c r="T64" s="39"/>
      <c r="U64" s="40"/>
      <c r="V64" s="40"/>
      <c r="W64" s="41"/>
      <c r="X64" s="42"/>
    </row>
    <row r="65" spans="2:27" ht="24.75" thickTop="1" thickBot="1" x14ac:dyDescent="0.4">
      <c r="B65" s="90"/>
      <c r="C65" s="88"/>
      <c r="D65" s="627"/>
      <c r="E65" s="98"/>
      <c r="F65" s="66">
        <f t="shared" si="4"/>
        <v>0</v>
      </c>
      <c r="G65" s="33"/>
      <c r="H65" s="660"/>
      <c r="I65" s="75"/>
      <c r="J65" s="76"/>
      <c r="K65" s="664"/>
      <c r="L65" s="21">
        <f t="shared" si="3"/>
        <v>0</v>
      </c>
      <c r="M65" s="70"/>
      <c r="N65" s="60"/>
      <c r="O65" s="61"/>
      <c r="P65" s="25">
        <f t="shared" si="2"/>
        <v>0</v>
      </c>
      <c r="Q65" s="77"/>
      <c r="R65" s="68"/>
      <c r="S65" s="86"/>
      <c r="T65" s="39"/>
      <c r="U65" s="40"/>
      <c r="V65" s="40"/>
      <c r="W65" s="41"/>
      <c r="X65" s="42"/>
    </row>
    <row r="66" spans="2:27" ht="24" thickTop="1" x14ac:dyDescent="0.35">
      <c r="B66" s="102"/>
      <c r="C66" s="103"/>
      <c r="D66" s="628"/>
      <c r="E66" s="104"/>
      <c r="F66" s="66">
        <f t="shared" si="4"/>
        <v>0</v>
      </c>
      <c r="G66" s="105"/>
      <c r="H66" s="661"/>
      <c r="I66" s="106"/>
      <c r="J66" s="107"/>
      <c r="K66" s="669"/>
      <c r="L66" s="21">
        <f t="shared" si="3"/>
        <v>0</v>
      </c>
      <c r="M66" s="108"/>
      <c r="N66" s="109"/>
      <c r="O66" s="110"/>
      <c r="P66" s="25">
        <f t="shared" si="2"/>
        <v>0</v>
      </c>
      <c r="Q66" s="111"/>
      <c r="R66" s="592"/>
      <c r="S66" s="593"/>
      <c r="T66" s="594"/>
      <c r="U66" s="595"/>
      <c r="V66" s="112"/>
      <c r="W66" s="113"/>
      <c r="X66" s="114"/>
    </row>
    <row r="67" spans="2:27" s="127" customFormat="1" ht="30.75" customHeight="1" x14ac:dyDescent="0.25">
      <c r="B67" s="115"/>
      <c r="C67" s="115"/>
      <c r="D67" s="651"/>
      <c r="E67" s="115"/>
      <c r="F67" s="115"/>
      <c r="G67" s="653"/>
      <c r="H67" s="662"/>
      <c r="I67" s="648"/>
      <c r="J67" s="653"/>
      <c r="K67" s="662"/>
      <c r="L67" s="21">
        <f t="shared" si="3"/>
        <v>0</v>
      </c>
      <c r="M67" s="117"/>
      <c r="N67" s="118"/>
      <c r="O67" s="119"/>
      <c r="P67" s="120">
        <f t="shared" si="2"/>
        <v>0</v>
      </c>
      <c r="Q67" s="121"/>
      <c r="R67" s="122"/>
      <c r="S67" s="86"/>
      <c r="T67" s="123"/>
      <c r="U67" s="40"/>
      <c r="V67" s="40"/>
      <c r="W67" s="28"/>
      <c r="X67" s="29"/>
      <c r="Y67" s="124"/>
      <c r="Z67" s="125"/>
      <c r="AA67" s="126"/>
    </row>
    <row r="68" spans="2:27" ht="45" customHeight="1" x14ac:dyDescent="0.3">
      <c r="B68" s="695" t="s">
        <v>59</v>
      </c>
      <c r="C68" s="692" t="s">
        <v>60</v>
      </c>
      <c r="D68" s="638" t="s">
        <v>61</v>
      </c>
      <c r="E68" s="637"/>
      <c r="F68" s="637"/>
      <c r="G68" s="637">
        <v>679</v>
      </c>
      <c r="H68" s="656">
        <v>18482.38</v>
      </c>
      <c r="I68" s="646">
        <v>45297</v>
      </c>
      <c r="J68" s="712" t="s">
        <v>96</v>
      </c>
      <c r="K68" s="656">
        <v>18479.664000000001</v>
      </c>
      <c r="L68" s="639">
        <f>K68-H68</f>
        <v>-2.7160000000003492</v>
      </c>
      <c r="M68" s="35">
        <v>58</v>
      </c>
      <c r="N68" s="118"/>
      <c r="O68" s="119"/>
      <c r="P68" s="120">
        <f t="shared" si="2"/>
        <v>1071820.5120000001</v>
      </c>
      <c r="Q68" s="121" t="s">
        <v>97</v>
      </c>
      <c r="R68" s="122">
        <v>45303</v>
      </c>
      <c r="S68" s="129"/>
      <c r="T68" s="123"/>
      <c r="U68" s="130"/>
      <c r="V68" s="130"/>
      <c r="W68" s="28"/>
      <c r="X68" s="131"/>
      <c r="Y68" s="124"/>
      <c r="Z68" s="125"/>
      <c r="AA68" s="132"/>
    </row>
    <row r="69" spans="2:27" ht="45.75" customHeight="1" thickBot="1" x14ac:dyDescent="0.3">
      <c r="B69" s="679" t="s">
        <v>65</v>
      </c>
      <c r="C69" s="644" t="s">
        <v>66</v>
      </c>
      <c r="D69" s="682">
        <v>11600</v>
      </c>
      <c r="E69" s="115"/>
      <c r="F69" s="115"/>
      <c r="G69" s="653">
        <v>58</v>
      </c>
      <c r="H69" s="662">
        <v>1529.02</v>
      </c>
      <c r="I69" s="685">
        <v>45297</v>
      </c>
      <c r="J69" s="738">
        <v>21237</v>
      </c>
      <c r="K69" s="662">
        <v>1529.02</v>
      </c>
      <c r="L69" s="21">
        <f t="shared" si="3"/>
        <v>0</v>
      </c>
      <c r="M69" s="117">
        <v>80</v>
      </c>
      <c r="N69" s="118"/>
      <c r="O69" s="119"/>
      <c r="P69" s="120">
        <f t="shared" si="2"/>
        <v>122321.60000000001</v>
      </c>
      <c r="Q69" s="688" t="s">
        <v>97</v>
      </c>
      <c r="R69" s="689">
        <v>45309</v>
      </c>
      <c r="S69" s="133"/>
      <c r="T69" s="123"/>
      <c r="U69" s="130"/>
      <c r="V69" s="130"/>
      <c r="W69" s="28"/>
      <c r="X69" s="131"/>
      <c r="Y69" s="124"/>
      <c r="Z69" s="125"/>
      <c r="AA69" s="132"/>
    </row>
    <row r="70" spans="2:27" ht="30.75" customHeight="1" x14ac:dyDescent="0.25">
      <c r="B70" s="1249" t="s">
        <v>72</v>
      </c>
      <c r="C70" s="681" t="s">
        <v>73</v>
      </c>
      <c r="D70" s="1237">
        <v>11610</v>
      </c>
      <c r="E70" s="678"/>
      <c r="F70" s="115"/>
      <c r="G70" s="653"/>
      <c r="H70" s="684">
        <v>1316.6</v>
      </c>
      <c r="I70" s="1239">
        <v>45302</v>
      </c>
      <c r="J70" s="1241" t="s">
        <v>151</v>
      </c>
      <c r="K70" s="737">
        <v>1316.6</v>
      </c>
      <c r="L70" s="134">
        <f t="shared" si="3"/>
        <v>0</v>
      </c>
      <c r="M70" s="117">
        <v>118</v>
      </c>
      <c r="N70" s="118">
        <f>100000+56968.8</f>
        <v>156968.79999999999</v>
      </c>
      <c r="O70" s="119"/>
      <c r="P70" s="135">
        <f t="shared" si="2"/>
        <v>155358.79999999999</v>
      </c>
      <c r="Q70" s="1273" t="s">
        <v>91</v>
      </c>
      <c r="R70" s="1275" t="s">
        <v>92</v>
      </c>
      <c r="S70" s="687"/>
      <c r="T70" s="123"/>
      <c r="U70" s="130"/>
      <c r="V70" s="130"/>
      <c r="W70" s="28" t="s">
        <v>194</v>
      </c>
      <c r="X70" s="131">
        <v>1763.2</v>
      </c>
      <c r="Y70" s="124" t="s">
        <v>198</v>
      </c>
      <c r="Z70" s="125">
        <v>4176</v>
      </c>
      <c r="AA70" s="132"/>
    </row>
    <row r="71" spans="2:27" ht="30.75" customHeight="1" thickBot="1" x14ac:dyDescent="0.3">
      <c r="B71" s="1251"/>
      <c r="C71" s="681" t="s">
        <v>74</v>
      </c>
      <c r="D71" s="1238"/>
      <c r="E71" s="678"/>
      <c r="F71" s="115"/>
      <c r="G71" s="653"/>
      <c r="H71" s="684">
        <v>80.5</v>
      </c>
      <c r="I71" s="1240"/>
      <c r="J71" s="1242"/>
      <c r="K71" s="737">
        <v>80.5</v>
      </c>
      <c r="L71" s="134">
        <f t="shared" si="3"/>
        <v>0</v>
      </c>
      <c r="M71" s="117">
        <v>20</v>
      </c>
      <c r="N71" s="118"/>
      <c r="O71" s="119"/>
      <c r="P71" s="135">
        <f t="shared" si="2"/>
        <v>1610</v>
      </c>
      <c r="Q71" s="1274"/>
      <c r="R71" s="1276"/>
      <c r="S71" s="687"/>
      <c r="T71" s="123"/>
      <c r="U71" s="130"/>
      <c r="V71" s="130"/>
      <c r="W71" s="28"/>
      <c r="X71" s="131"/>
      <c r="Y71" s="124" t="s">
        <v>198</v>
      </c>
      <c r="Z71" s="125">
        <v>0</v>
      </c>
      <c r="AA71" s="132"/>
    </row>
    <row r="72" spans="2:27" s="127" customFormat="1" ht="30.75" customHeight="1" x14ac:dyDescent="0.35">
      <c r="B72" s="115" t="s">
        <v>101</v>
      </c>
      <c r="C72" s="115" t="s">
        <v>102</v>
      </c>
      <c r="D72" s="651">
        <v>11619</v>
      </c>
      <c r="E72" s="115"/>
      <c r="F72" s="115"/>
      <c r="G72" s="653">
        <v>1</v>
      </c>
      <c r="H72" s="662">
        <v>875.43</v>
      </c>
      <c r="I72" s="648">
        <v>45309</v>
      </c>
      <c r="J72" s="717" t="s">
        <v>103</v>
      </c>
      <c r="K72" s="662">
        <v>875.43</v>
      </c>
      <c r="L72" s="134">
        <f t="shared" si="3"/>
        <v>0</v>
      </c>
      <c r="M72" s="117">
        <v>22.5</v>
      </c>
      <c r="N72" s="136"/>
      <c r="O72" s="137"/>
      <c r="P72" s="135">
        <f t="shared" si="2"/>
        <v>19697.174999999999</v>
      </c>
      <c r="Q72" s="121" t="s">
        <v>104</v>
      </c>
      <c r="R72" s="587">
        <v>45309</v>
      </c>
      <c r="S72" s="133"/>
      <c r="T72" s="123"/>
      <c r="U72" s="130"/>
      <c r="V72" s="130"/>
      <c r="W72" s="28"/>
      <c r="X72" s="138"/>
      <c r="Y72" s="139"/>
      <c r="Z72" s="140"/>
      <c r="AA72" s="126"/>
    </row>
    <row r="73" spans="2:27" ht="52.5" customHeight="1" thickBot="1" x14ac:dyDescent="0.4">
      <c r="B73" s="679" t="s">
        <v>150</v>
      </c>
      <c r="C73" s="774" t="s">
        <v>111</v>
      </c>
      <c r="D73" s="682">
        <v>11625</v>
      </c>
      <c r="E73" s="115"/>
      <c r="F73" s="115"/>
      <c r="G73" s="653">
        <v>480</v>
      </c>
      <c r="H73" s="662">
        <v>7200</v>
      </c>
      <c r="I73" s="685">
        <v>45313</v>
      </c>
      <c r="J73" s="738">
        <v>233</v>
      </c>
      <c r="K73" s="662">
        <v>7200</v>
      </c>
      <c r="L73" s="134">
        <f t="shared" si="3"/>
        <v>0</v>
      </c>
      <c r="M73" s="117">
        <v>32.5</v>
      </c>
      <c r="N73" s="136"/>
      <c r="O73" s="137"/>
      <c r="P73" s="135">
        <f t="shared" si="2"/>
        <v>234000</v>
      </c>
      <c r="Q73" s="688" t="s">
        <v>81</v>
      </c>
      <c r="R73" s="740">
        <v>45321</v>
      </c>
      <c r="S73" s="133"/>
      <c r="T73" s="123"/>
      <c r="U73" s="744"/>
      <c r="V73" s="744"/>
      <c r="W73" s="954"/>
      <c r="X73" s="955"/>
      <c r="Y73" s="141"/>
      <c r="Z73" s="142"/>
      <c r="AA73" s="132"/>
    </row>
    <row r="74" spans="2:27" ht="30.75" customHeight="1" thickTop="1" x14ac:dyDescent="0.25">
      <c r="B74" s="1249" t="s">
        <v>72</v>
      </c>
      <c r="C74" s="681" t="s">
        <v>112</v>
      </c>
      <c r="D74" s="1237">
        <v>11630</v>
      </c>
      <c r="E74" s="678"/>
      <c r="F74" s="115"/>
      <c r="G74" s="653"/>
      <c r="H74" s="684">
        <v>403.5</v>
      </c>
      <c r="I74" s="1239">
        <v>45317</v>
      </c>
      <c r="J74" s="1254" t="s">
        <v>113</v>
      </c>
      <c r="K74" s="737">
        <v>403.5</v>
      </c>
      <c r="L74" s="134">
        <f t="shared" si="3"/>
        <v>0</v>
      </c>
      <c r="M74" s="117">
        <v>102</v>
      </c>
      <c r="N74" s="1268">
        <f>200000+59843.4</f>
        <v>259843.4</v>
      </c>
      <c r="O74" s="137"/>
      <c r="P74" s="135">
        <f t="shared" si="2"/>
        <v>41157</v>
      </c>
      <c r="Q74" s="1257" t="s">
        <v>97</v>
      </c>
      <c r="R74" s="1246" t="s">
        <v>122</v>
      </c>
      <c r="S74" s="687"/>
      <c r="T74" s="743"/>
      <c r="U74" s="1262">
        <v>28000</v>
      </c>
      <c r="V74" s="1265" t="s">
        <v>118</v>
      </c>
      <c r="W74" s="1225" t="s">
        <v>224</v>
      </c>
      <c r="X74" s="1228">
        <v>3480</v>
      </c>
      <c r="Y74" s="1211" t="s">
        <v>198</v>
      </c>
      <c r="Z74" s="1214">
        <v>4176</v>
      </c>
      <c r="AA74" s="132"/>
    </row>
    <row r="75" spans="2:27" ht="30.75" customHeight="1" x14ac:dyDescent="0.25">
      <c r="B75" s="1250"/>
      <c r="C75" s="681" t="s">
        <v>73</v>
      </c>
      <c r="D75" s="1252"/>
      <c r="E75" s="678"/>
      <c r="F75" s="115"/>
      <c r="G75" s="653"/>
      <c r="H75" s="684">
        <v>1213.2</v>
      </c>
      <c r="I75" s="1253"/>
      <c r="J75" s="1255"/>
      <c r="K75" s="737">
        <v>1213.2</v>
      </c>
      <c r="L75" s="134">
        <f t="shared" si="3"/>
        <v>0</v>
      </c>
      <c r="M75" s="117">
        <v>118</v>
      </c>
      <c r="N75" s="1269"/>
      <c r="O75" s="137"/>
      <c r="P75" s="135">
        <f t="shared" si="2"/>
        <v>143157.6</v>
      </c>
      <c r="Q75" s="1258"/>
      <c r="R75" s="1247"/>
      <c r="S75" s="687"/>
      <c r="T75" s="743"/>
      <c r="U75" s="1263"/>
      <c r="V75" s="1266"/>
      <c r="W75" s="1226"/>
      <c r="X75" s="1229"/>
      <c r="Y75" s="1212"/>
      <c r="Z75" s="1215"/>
      <c r="AA75" s="132"/>
    </row>
    <row r="76" spans="2:27" ht="30.75" customHeight="1" x14ac:dyDescent="0.25">
      <c r="B76" s="1250"/>
      <c r="C76" s="681" t="s">
        <v>73</v>
      </c>
      <c r="D76" s="1252"/>
      <c r="E76" s="678"/>
      <c r="F76" s="115"/>
      <c r="G76" s="653"/>
      <c r="H76" s="684">
        <v>631.6</v>
      </c>
      <c r="I76" s="1253"/>
      <c r="J76" s="1255"/>
      <c r="K76" s="737">
        <v>631.6</v>
      </c>
      <c r="L76" s="134">
        <f t="shared" si="3"/>
        <v>0</v>
      </c>
      <c r="M76" s="117">
        <v>118</v>
      </c>
      <c r="N76" s="1269"/>
      <c r="O76" s="117"/>
      <c r="P76" s="135">
        <f t="shared" ref="P76:P109" si="5">M76*K76</f>
        <v>74528.800000000003</v>
      </c>
      <c r="Q76" s="1258"/>
      <c r="R76" s="1247"/>
      <c r="S76" s="687"/>
      <c r="T76" s="743"/>
      <c r="U76" s="1263"/>
      <c r="V76" s="1266"/>
      <c r="W76" s="1226"/>
      <c r="X76" s="1229"/>
      <c r="Y76" s="1212"/>
      <c r="Z76" s="1215"/>
      <c r="AA76" s="132"/>
    </row>
    <row r="77" spans="2:27" ht="26.25" customHeight="1" thickBot="1" x14ac:dyDescent="0.3">
      <c r="B77" s="1251"/>
      <c r="C77" s="681" t="s">
        <v>114</v>
      </c>
      <c r="D77" s="1238"/>
      <c r="E77" s="678"/>
      <c r="F77" s="115"/>
      <c r="G77" s="653"/>
      <c r="H77" s="684">
        <v>50</v>
      </c>
      <c r="I77" s="1240"/>
      <c r="J77" s="1256"/>
      <c r="K77" s="737">
        <v>50</v>
      </c>
      <c r="L77" s="134">
        <f t="shared" ref="L77:L109" si="6">K77-H77</f>
        <v>0</v>
      </c>
      <c r="M77" s="117">
        <v>20</v>
      </c>
      <c r="N77" s="1270"/>
      <c r="O77" s="117"/>
      <c r="P77" s="144">
        <f t="shared" si="5"/>
        <v>1000</v>
      </c>
      <c r="Q77" s="1259"/>
      <c r="R77" s="1248"/>
      <c r="S77" s="687"/>
      <c r="T77" s="743"/>
      <c r="U77" s="1264"/>
      <c r="V77" s="1267"/>
      <c r="W77" s="1227"/>
      <c r="X77" s="1230"/>
      <c r="Y77" s="1213"/>
      <c r="Z77" s="1216"/>
      <c r="AA77" s="132"/>
    </row>
    <row r="78" spans="2:27" s="127" customFormat="1" ht="32.25" customHeight="1" thickTop="1" x14ac:dyDescent="0.25">
      <c r="B78" s="680"/>
      <c r="C78" s="115"/>
      <c r="D78" s="683"/>
      <c r="E78" s="115"/>
      <c r="F78" s="115"/>
      <c r="G78" s="653"/>
      <c r="H78" s="662"/>
      <c r="I78" s="686"/>
      <c r="J78" s="739"/>
      <c r="K78" s="662"/>
      <c r="L78" s="134">
        <f t="shared" si="6"/>
        <v>0</v>
      </c>
      <c r="M78" s="117"/>
      <c r="N78" s="147"/>
      <c r="O78" s="117"/>
      <c r="P78" s="148">
        <f t="shared" si="5"/>
        <v>0</v>
      </c>
      <c r="Q78" s="690"/>
      <c r="R78" s="741"/>
      <c r="S78" s="133"/>
      <c r="T78" s="123"/>
      <c r="U78" s="745"/>
      <c r="V78" s="745"/>
      <c r="W78" s="601"/>
      <c r="X78" s="956"/>
      <c r="Y78" s="139"/>
      <c r="Z78" s="140"/>
      <c r="AA78" s="126"/>
    </row>
    <row r="79" spans="2:27" ht="55.5" customHeight="1" x14ac:dyDescent="0.25">
      <c r="B79" s="115"/>
      <c r="C79" s="115"/>
      <c r="D79" s="651"/>
      <c r="E79" s="115"/>
      <c r="F79" s="115"/>
      <c r="G79" s="653"/>
      <c r="H79" s="662"/>
      <c r="I79" s="648"/>
      <c r="J79" s="779"/>
      <c r="K79" s="662"/>
      <c r="L79" s="134">
        <f t="shared" si="6"/>
        <v>0</v>
      </c>
      <c r="M79" s="117"/>
      <c r="N79" s="118"/>
      <c r="O79" s="157"/>
      <c r="P79" s="135">
        <f t="shared" si="5"/>
        <v>0</v>
      </c>
      <c r="Q79" s="773"/>
      <c r="R79" s="51"/>
      <c r="S79" s="133"/>
      <c r="T79" s="123"/>
      <c r="U79" s="125"/>
      <c r="V79" s="125"/>
      <c r="W79" s="28"/>
      <c r="X79" s="131"/>
      <c r="Y79" s="149"/>
      <c r="Z79" s="150"/>
      <c r="AA79" s="132"/>
    </row>
    <row r="80" spans="2:27" ht="46.5" customHeight="1" x14ac:dyDescent="0.35">
      <c r="B80" s="115"/>
      <c r="C80" s="115"/>
      <c r="D80" s="651"/>
      <c r="E80" s="115"/>
      <c r="F80" s="115"/>
      <c r="G80" s="653"/>
      <c r="H80" s="662"/>
      <c r="I80" s="648"/>
      <c r="J80" s="653"/>
      <c r="K80" s="662"/>
      <c r="L80" s="21">
        <f t="shared" si="6"/>
        <v>0</v>
      </c>
      <c r="M80" s="35"/>
      <c r="N80" s="53"/>
      <c r="O80" s="54"/>
      <c r="P80" s="25">
        <f t="shared" si="5"/>
        <v>0</v>
      </c>
      <c r="Q80" s="586"/>
      <c r="R80" s="51"/>
      <c r="S80" s="38"/>
      <c r="T80" s="588"/>
      <c r="U80" s="182"/>
      <c r="V80" s="165"/>
      <c r="W80" s="28"/>
      <c r="X80" s="42"/>
      <c r="Y80" s="52"/>
      <c r="Z80" s="46"/>
    </row>
    <row r="81" spans="2:27" ht="46.5" customHeight="1" x14ac:dyDescent="0.35">
      <c r="B81" s="115"/>
      <c r="C81" s="115"/>
      <c r="D81" s="651"/>
      <c r="E81" s="115"/>
      <c r="F81" s="115"/>
      <c r="G81" s="653"/>
      <c r="H81" s="662"/>
      <c r="I81" s="648"/>
      <c r="J81" s="653"/>
      <c r="K81" s="662"/>
      <c r="L81" s="21">
        <f t="shared" si="6"/>
        <v>0</v>
      </c>
      <c r="M81" s="35"/>
      <c r="N81" s="53"/>
      <c r="O81" s="54"/>
      <c r="P81" s="25">
        <f t="shared" si="5"/>
        <v>0</v>
      </c>
      <c r="Q81" s="586"/>
      <c r="R81" s="51"/>
      <c r="S81" s="38"/>
      <c r="T81" s="588"/>
      <c r="U81" s="182"/>
      <c r="V81" s="165"/>
      <c r="W81" s="28"/>
      <c r="X81" s="42"/>
      <c r="Y81" s="52"/>
      <c r="Z81" s="46"/>
    </row>
    <row r="82" spans="2:27" ht="42" customHeight="1" x14ac:dyDescent="0.35">
      <c r="B82" s="115"/>
      <c r="C82" s="115"/>
      <c r="D82" s="651"/>
      <c r="E82" s="115"/>
      <c r="F82" s="115"/>
      <c r="G82" s="653"/>
      <c r="H82" s="662"/>
      <c r="I82" s="648"/>
      <c r="J82" s="653"/>
      <c r="K82" s="662"/>
      <c r="L82" s="21">
        <f t="shared" si="6"/>
        <v>0</v>
      </c>
      <c r="M82" s="35"/>
      <c r="N82" s="60"/>
      <c r="O82" s="61"/>
      <c r="P82" s="25">
        <f t="shared" si="5"/>
        <v>0</v>
      </c>
      <c r="Q82" s="586"/>
      <c r="R82" s="122"/>
      <c r="S82" s="38"/>
      <c r="T82" s="588"/>
      <c r="U82" s="182"/>
      <c r="V82" s="165"/>
      <c r="W82" s="28"/>
      <c r="X82" s="42"/>
      <c r="Y82" s="55"/>
      <c r="Z82" s="56"/>
    </row>
    <row r="83" spans="2:27" ht="31.5" customHeight="1" x14ac:dyDescent="0.25">
      <c r="B83" s="115"/>
      <c r="C83" s="115"/>
      <c r="D83" s="651"/>
      <c r="E83" s="115"/>
      <c r="F83" s="115"/>
      <c r="G83" s="653"/>
      <c r="H83" s="662"/>
      <c r="I83" s="648"/>
      <c r="J83" s="653"/>
      <c r="K83" s="662"/>
      <c r="L83" s="134">
        <f t="shared" si="6"/>
        <v>0</v>
      </c>
      <c r="M83" s="117"/>
      <c r="N83" s="118"/>
      <c r="O83" s="119"/>
      <c r="P83" s="135">
        <f t="shared" si="5"/>
        <v>0</v>
      </c>
      <c r="Q83" s="121"/>
      <c r="R83" s="122"/>
      <c r="S83" s="133"/>
      <c r="T83" s="123"/>
      <c r="U83" s="40"/>
      <c r="V83" s="40"/>
      <c r="W83" s="28"/>
      <c r="X83" s="42"/>
      <c r="Y83" s="153"/>
      <c r="Z83" s="154"/>
      <c r="AA83" s="132"/>
    </row>
    <row r="84" spans="2:27" ht="25.5" customHeight="1" x14ac:dyDescent="0.25">
      <c r="B84" s="115"/>
      <c r="C84" s="115"/>
      <c r="D84" s="651"/>
      <c r="E84" s="115"/>
      <c r="F84" s="115"/>
      <c r="G84" s="653"/>
      <c r="H84" s="662"/>
      <c r="I84" s="648"/>
      <c r="J84" s="653"/>
      <c r="K84" s="662"/>
      <c r="L84" s="134">
        <f t="shared" si="6"/>
        <v>0</v>
      </c>
      <c r="M84" s="155"/>
      <c r="N84" s="118"/>
      <c r="O84" s="119"/>
      <c r="P84" s="135">
        <f t="shared" si="5"/>
        <v>0</v>
      </c>
      <c r="Q84" s="121"/>
      <c r="R84" s="122"/>
      <c r="S84" s="133"/>
      <c r="T84" s="123"/>
      <c r="U84" s="40"/>
      <c r="V84" s="40"/>
      <c r="W84" s="28"/>
      <c r="X84" s="42"/>
      <c r="Y84" s="153"/>
      <c r="Z84" s="154"/>
      <c r="AA84" s="132"/>
    </row>
    <row r="85" spans="2:27" ht="18.75" customHeight="1" x14ac:dyDescent="0.25">
      <c r="B85" s="115"/>
      <c r="C85" s="115"/>
      <c r="D85" s="651"/>
      <c r="E85" s="115"/>
      <c r="F85" s="115"/>
      <c r="G85" s="653"/>
      <c r="H85" s="662"/>
      <c r="I85" s="648"/>
      <c r="J85" s="653"/>
      <c r="K85" s="662"/>
      <c r="L85" s="134">
        <f t="shared" si="6"/>
        <v>0</v>
      </c>
      <c r="M85" s="117"/>
      <c r="N85" s="118"/>
      <c r="O85" s="117"/>
      <c r="P85" s="135">
        <f t="shared" si="5"/>
        <v>0</v>
      </c>
      <c r="Q85" s="133"/>
      <c r="R85" s="122"/>
      <c r="S85" s="133"/>
      <c r="T85" s="123"/>
      <c r="U85" s="40"/>
      <c r="V85" s="40"/>
      <c r="W85" s="28"/>
      <c r="X85" s="42"/>
      <c r="Y85" s="149"/>
      <c r="Z85" s="156"/>
      <c r="AA85" s="132"/>
    </row>
    <row r="86" spans="2:27" ht="18.75" customHeight="1" x14ac:dyDescent="0.25">
      <c r="B86" s="115"/>
      <c r="C86" s="115"/>
      <c r="D86" s="651"/>
      <c r="E86" s="115"/>
      <c r="F86" s="115"/>
      <c r="G86" s="653"/>
      <c r="H86" s="662"/>
      <c r="I86" s="648"/>
      <c r="J86" s="653"/>
      <c r="K86" s="662"/>
      <c r="L86" s="134">
        <f t="shared" si="6"/>
        <v>0</v>
      </c>
      <c r="M86" s="117"/>
      <c r="N86" s="118"/>
      <c r="O86" s="157"/>
      <c r="P86" s="135">
        <f t="shared" si="5"/>
        <v>0</v>
      </c>
      <c r="Q86" s="133"/>
      <c r="R86" s="122"/>
      <c r="S86" s="133"/>
      <c r="T86" s="123"/>
      <c r="U86" s="40"/>
      <c r="V86" s="40"/>
      <c r="W86" s="28"/>
      <c r="X86" s="42"/>
      <c r="Y86" s="149"/>
      <c r="Z86" s="156"/>
      <c r="AA86" s="132"/>
    </row>
    <row r="87" spans="2:27" ht="18.75" customHeight="1" x14ac:dyDescent="0.3">
      <c r="B87" s="115"/>
      <c r="C87" s="115"/>
      <c r="D87" s="651"/>
      <c r="E87" s="115"/>
      <c r="F87" s="115"/>
      <c r="G87" s="653"/>
      <c r="H87" s="662"/>
      <c r="I87" s="648"/>
      <c r="J87" s="653"/>
      <c r="K87" s="662"/>
      <c r="L87" s="134">
        <f t="shared" si="6"/>
        <v>0</v>
      </c>
      <c r="M87" s="117"/>
      <c r="N87" s="143"/>
      <c r="O87" s="157"/>
      <c r="P87" s="135">
        <f t="shared" si="5"/>
        <v>0</v>
      </c>
      <c r="Q87" s="133"/>
      <c r="R87" s="122"/>
      <c r="S87" s="133"/>
      <c r="T87" s="123"/>
      <c r="U87" s="40"/>
      <c r="V87" s="40"/>
      <c r="W87" s="28"/>
      <c r="X87" s="42"/>
      <c r="Y87" s="149"/>
      <c r="Z87" s="156"/>
      <c r="AA87" s="132"/>
    </row>
    <row r="88" spans="2:27" ht="30.75" customHeight="1" x14ac:dyDescent="0.3">
      <c r="B88" s="31"/>
      <c r="C88" s="694"/>
      <c r="D88" s="629"/>
      <c r="E88" s="145"/>
      <c r="F88" s="145"/>
      <c r="G88" s="146"/>
      <c r="H88" s="663"/>
      <c r="I88" s="158"/>
      <c r="J88" s="159"/>
      <c r="K88" s="670"/>
      <c r="L88" s="134">
        <f t="shared" si="6"/>
        <v>0</v>
      </c>
      <c r="M88" s="117"/>
      <c r="N88" s="160"/>
      <c r="O88" s="117"/>
      <c r="P88" s="135">
        <f t="shared" si="5"/>
        <v>0</v>
      </c>
      <c r="Q88" s="133"/>
      <c r="R88" s="161"/>
      <c r="S88" s="133"/>
      <c r="T88" s="123"/>
      <c r="U88" s="40"/>
      <c r="V88" s="40"/>
      <c r="W88" s="28"/>
      <c r="X88" s="42"/>
      <c r="Y88" s="149"/>
      <c r="Z88" s="156"/>
      <c r="AA88" s="132"/>
    </row>
    <row r="89" spans="2:27" ht="51.75" customHeight="1" x14ac:dyDescent="0.3">
      <c r="B89" s="47"/>
      <c r="C89" s="694"/>
      <c r="D89" s="630"/>
      <c r="E89" s="145"/>
      <c r="F89" s="145"/>
      <c r="G89" s="146"/>
      <c r="H89" s="663"/>
      <c r="I89" s="158"/>
      <c r="J89" s="159"/>
      <c r="K89" s="670"/>
      <c r="L89" s="134">
        <f t="shared" si="6"/>
        <v>0</v>
      </c>
      <c r="M89" s="117"/>
      <c r="N89" s="160"/>
      <c r="O89" s="117"/>
      <c r="P89" s="135">
        <f t="shared" si="5"/>
        <v>0</v>
      </c>
      <c r="Q89" s="133"/>
      <c r="R89" s="161"/>
      <c r="S89" s="133"/>
      <c r="T89" s="123"/>
      <c r="U89" s="40"/>
      <c r="V89" s="40"/>
      <c r="W89" s="28"/>
      <c r="X89" s="42"/>
      <c r="Y89" s="149"/>
      <c r="Z89" s="156"/>
      <c r="AA89" s="132"/>
    </row>
    <row r="90" spans="2:27" ht="30" customHeight="1" x14ac:dyDescent="0.3">
      <c r="B90" s="162"/>
      <c r="C90" s="694"/>
      <c r="D90" s="631"/>
      <c r="E90" s="145"/>
      <c r="F90" s="145"/>
      <c r="G90" s="163"/>
      <c r="H90" s="663"/>
      <c r="I90" s="151"/>
      <c r="J90" s="49"/>
      <c r="K90" s="670"/>
      <c r="L90" s="134">
        <f t="shared" si="6"/>
        <v>0</v>
      </c>
      <c r="M90" s="117"/>
      <c r="N90" s="164"/>
      <c r="O90" s="117"/>
      <c r="P90" s="135">
        <f t="shared" si="5"/>
        <v>0</v>
      </c>
      <c r="Q90" s="133"/>
      <c r="R90" s="122"/>
      <c r="S90" s="133"/>
      <c r="T90" s="123"/>
      <c r="U90" s="165"/>
      <c r="V90" s="165"/>
      <c r="W90" s="28"/>
      <c r="X90" s="42"/>
      <c r="Y90" s="153"/>
      <c r="Z90" s="154"/>
      <c r="AA90" s="132"/>
    </row>
    <row r="91" spans="2:27" ht="21" x14ac:dyDescent="0.35">
      <c r="B91" s="162"/>
      <c r="C91" s="694"/>
      <c r="D91" s="631"/>
      <c r="E91" s="145"/>
      <c r="F91" s="145"/>
      <c r="G91" s="163"/>
      <c r="H91" s="663"/>
      <c r="I91" s="151"/>
      <c r="J91" s="49"/>
      <c r="K91" s="670"/>
      <c r="L91" s="134">
        <f t="shared" si="6"/>
        <v>0</v>
      </c>
      <c r="M91" s="117"/>
      <c r="N91" s="164"/>
      <c r="O91" s="166"/>
      <c r="P91" s="135">
        <f t="shared" si="5"/>
        <v>0</v>
      </c>
      <c r="Q91" s="133"/>
      <c r="R91" s="122"/>
      <c r="S91" s="133"/>
      <c r="T91" s="123"/>
      <c r="U91" s="165"/>
      <c r="V91" s="165"/>
      <c r="W91" s="28"/>
      <c r="X91" s="42"/>
      <c r="Y91" s="153"/>
      <c r="Z91" s="154"/>
      <c r="AA91" s="132"/>
    </row>
    <row r="92" spans="2:27" ht="19.5" customHeight="1" x14ac:dyDescent="0.3">
      <c r="B92" s="162"/>
      <c r="C92" s="694"/>
      <c r="D92" s="631"/>
      <c r="E92" s="145"/>
      <c r="F92" s="145"/>
      <c r="G92" s="163"/>
      <c r="H92" s="663"/>
      <c r="I92" s="151"/>
      <c r="J92" s="49"/>
      <c r="K92" s="670"/>
      <c r="L92" s="134">
        <f t="shared" si="6"/>
        <v>0</v>
      </c>
      <c r="M92" s="117"/>
      <c r="N92" s="164"/>
      <c r="O92" s="155"/>
      <c r="P92" s="135">
        <f t="shared" si="5"/>
        <v>0</v>
      </c>
      <c r="Q92" s="133"/>
      <c r="R92" s="122"/>
      <c r="S92" s="133"/>
      <c r="T92" s="123"/>
      <c r="U92" s="165"/>
      <c r="V92" s="165"/>
      <c r="W92" s="28"/>
      <c r="X92" s="42"/>
      <c r="Y92" s="153"/>
      <c r="Z92" s="154"/>
      <c r="AA92" s="132"/>
    </row>
    <row r="93" spans="2:27" ht="19.5" x14ac:dyDescent="0.3">
      <c r="B93" s="162"/>
      <c r="C93" s="694"/>
      <c r="D93" s="631"/>
      <c r="E93" s="145"/>
      <c r="F93" s="145"/>
      <c r="G93" s="163"/>
      <c r="H93" s="663"/>
      <c r="I93" s="151"/>
      <c r="J93" s="49"/>
      <c r="K93" s="670"/>
      <c r="L93" s="134">
        <f t="shared" si="6"/>
        <v>0</v>
      </c>
      <c r="M93" s="117"/>
      <c r="N93" s="160"/>
      <c r="O93" s="117"/>
      <c r="P93" s="135">
        <f t="shared" si="5"/>
        <v>0</v>
      </c>
      <c r="Q93" s="133"/>
      <c r="R93" s="122"/>
      <c r="S93" s="133"/>
      <c r="T93" s="39"/>
      <c r="U93" s="165"/>
      <c r="V93" s="165"/>
      <c r="W93" s="41"/>
      <c r="X93" s="42"/>
      <c r="Y93" s="153"/>
      <c r="Z93" s="154"/>
      <c r="AA93" s="132"/>
    </row>
    <row r="94" spans="2:27" ht="53.25" customHeight="1" x14ac:dyDescent="0.3">
      <c r="B94" s="167"/>
      <c r="C94" s="694"/>
      <c r="D94" s="632"/>
      <c r="E94" s="145"/>
      <c r="F94" s="145"/>
      <c r="G94" s="163"/>
      <c r="H94" s="663"/>
      <c r="I94" s="168"/>
      <c r="J94" s="159"/>
      <c r="K94" s="670"/>
      <c r="L94" s="134">
        <f t="shared" si="6"/>
        <v>0</v>
      </c>
      <c r="M94" s="117"/>
      <c r="N94" s="160"/>
      <c r="O94" s="117"/>
      <c r="P94" s="135">
        <f t="shared" si="5"/>
        <v>0</v>
      </c>
      <c r="Q94" s="121"/>
      <c r="R94" s="161"/>
      <c r="S94" s="133"/>
      <c r="T94" s="39"/>
      <c r="U94" s="27"/>
      <c r="V94" s="169"/>
      <c r="W94" s="41"/>
      <c r="X94" s="42"/>
      <c r="Y94" s="149"/>
      <c r="Z94" s="156"/>
      <c r="AA94" s="132"/>
    </row>
    <row r="95" spans="2:27" ht="42" customHeight="1" x14ac:dyDescent="0.3">
      <c r="B95" s="170"/>
      <c r="C95" s="694"/>
      <c r="D95" s="632"/>
      <c r="E95" s="145"/>
      <c r="F95" s="145"/>
      <c r="G95" s="163"/>
      <c r="H95" s="663"/>
      <c r="I95" s="168"/>
      <c r="J95" s="159"/>
      <c r="K95" s="670"/>
      <c r="L95" s="134">
        <f t="shared" si="6"/>
        <v>0</v>
      </c>
      <c r="M95" s="117"/>
      <c r="N95" s="160"/>
      <c r="O95" s="117"/>
      <c r="P95" s="135">
        <f t="shared" si="5"/>
        <v>0</v>
      </c>
      <c r="Q95" s="121"/>
      <c r="R95" s="161"/>
      <c r="S95" s="133"/>
      <c r="T95" s="39"/>
      <c r="U95" s="27"/>
      <c r="V95" s="169"/>
      <c r="W95" s="41"/>
      <c r="X95" s="42"/>
      <c r="Y95" s="149"/>
      <c r="Z95" s="156"/>
      <c r="AA95" s="132"/>
    </row>
    <row r="96" spans="2:27" ht="19.5" x14ac:dyDescent="0.3">
      <c r="B96" s="79"/>
      <c r="C96" s="694"/>
      <c r="D96" s="629"/>
      <c r="E96" s="145"/>
      <c r="F96" s="145"/>
      <c r="G96" s="163"/>
      <c r="H96" s="663"/>
      <c r="I96" s="168"/>
      <c r="J96" s="159"/>
      <c r="K96" s="670"/>
      <c r="L96" s="21">
        <f t="shared" si="6"/>
        <v>0</v>
      </c>
      <c r="M96" s="117"/>
      <c r="N96" s="171"/>
      <c r="O96" s="117"/>
      <c r="P96" s="135">
        <f t="shared" si="5"/>
        <v>0</v>
      </c>
      <c r="Q96" s="121"/>
      <c r="R96" s="161"/>
      <c r="S96" s="133"/>
      <c r="T96" s="39"/>
      <c r="U96" s="27"/>
      <c r="V96" s="169"/>
      <c r="W96" s="41"/>
      <c r="X96" s="42"/>
      <c r="Y96" s="149"/>
      <c r="Z96" s="156"/>
      <c r="AA96" s="132"/>
    </row>
    <row r="97" spans="2:27" ht="19.5" x14ac:dyDescent="0.3">
      <c r="B97" s="79"/>
      <c r="C97" s="694"/>
      <c r="D97" s="629"/>
      <c r="E97" s="145"/>
      <c r="F97" s="145"/>
      <c r="G97" s="163"/>
      <c r="H97" s="663"/>
      <c r="I97" s="168"/>
      <c r="J97" s="159"/>
      <c r="K97" s="670"/>
      <c r="L97" s="21">
        <f t="shared" si="6"/>
        <v>0</v>
      </c>
      <c r="M97" s="117"/>
      <c r="N97" s="171"/>
      <c r="O97" s="117"/>
      <c r="P97" s="135">
        <f t="shared" si="5"/>
        <v>0</v>
      </c>
      <c r="Q97" s="121"/>
      <c r="R97" s="161"/>
      <c r="S97" s="133"/>
      <c r="T97" s="39"/>
      <c r="U97" s="27"/>
      <c r="V97" s="169"/>
      <c r="W97" s="41"/>
      <c r="X97" s="42"/>
      <c r="Y97" s="149"/>
      <c r="Z97" s="156"/>
      <c r="AA97" s="132"/>
    </row>
    <row r="98" spans="2:27" ht="19.5" x14ac:dyDescent="0.3">
      <c r="B98" s="162"/>
      <c r="C98" s="694"/>
      <c r="D98" s="632"/>
      <c r="E98" s="145"/>
      <c r="F98" s="145"/>
      <c r="G98" s="163"/>
      <c r="H98" s="663"/>
      <c r="I98" s="168"/>
      <c r="J98" s="159"/>
      <c r="K98" s="670"/>
      <c r="L98" s="21">
        <f t="shared" si="6"/>
        <v>0</v>
      </c>
      <c r="M98" s="117"/>
      <c r="N98" s="171"/>
      <c r="O98" s="117"/>
      <c r="P98" s="135">
        <f t="shared" si="5"/>
        <v>0</v>
      </c>
      <c r="Q98" s="121"/>
      <c r="R98" s="161"/>
      <c r="S98" s="133"/>
      <c r="T98" s="39"/>
      <c r="U98" s="27"/>
      <c r="V98" s="169"/>
      <c r="W98" s="41"/>
      <c r="X98" s="42"/>
      <c r="Y98" s="149"/>
      <c r="Z98" s="156"/>
      <c r="AA98" s="132"/>
    </row>
    <row r="99" spans="2:27" ht="35.25" customHeight="1" x14ac:dyDescent="0.3">
      <c r="B99" s="115"/>
      <c r="C99" s="694"/>
      <c r="D99" s="633"/>
      <c r="E99" s="145"/>
      <c r="F99" s="145"/>
      <c r="G99" s="163"/>
      <c r="H99" s="663"/>
      <c r="I99" s="116"/>
      <c r="J99" s="34"/>
      <c r="K99" s="670"/>
      <c r="L99" s="21">
        <f t="shared" si="6"/>
        <v>0</v>
      </c>
      <c r="M99" s="117"/>
      <c r="N99" s="172"/>
      <c r="O99" s="173"/>
      <c r="P99" s="135">
        <f t="shared" si="5"/>
        <v>0</v>
      </c>
      <c r="Q99" s="174"/>
      <c r="R99" s="175"/>
      <c r="S99" s="133"/>
      <c r="T99" s="39"/>
      <c r="U99" s="27"/>
      <c r="V99" s="169"/>
      <c r="W99" s="41"/>
      <c r="X99" s="42"/>
      <c r="Y99" s="149"/>
      <c r="Z99" s="156"/>
      <c r="AA99" s="132"/>
    </row>
    <row r="100" spans="2:27" ht="32.25" customHeight="1" x14ac:dyDescent="0.3">
      <c r="B100" s="115"/>
      <c r="C100" s="694"/>
      <c r="D100" s="633"/>
      <c r="E100" s="145"/>
      <c r="F100" s="145"/>
      <c r="G100" s="163"/>
      <c r="H100" s="663"/>
      <c r="I100" s="116"/>
      <c r="J100" s="34"/>
      <c r="K100" s="670"/>
      <c r="L100" s="21">
        <f t="shared" si="6"/>
        <v>0</v>
      </c>
      <c r="M100" s="117"/>
      <c r="N100" s="172"/>
      <c r="O100" s="173"/>
      <c r="P100" s="135">
        <f t="shared" si="5"/>
        <v>0</v>
      </c>
      <c r="Q100" s="174"/>
      <c r="R100" s="175"/>
      <c r="S100" s="133"/>
      <c r="T100" s="39"/>
      <c r="U100" s="27"/>
      <c r="V100" s="169"/>
      <c r="W100" s="41"/>
      <c r="X100" s="42"/>
      <c r="Y100" s="149"/>
      <c r="Z100" s="156"/>
      <c r="AA100" s="132"/>
    </row>
    <row r="101" spans="2:27" ht="39.75" customHeight="1" x14ac:dyDescent="0.3">
      <c r="B101" s="115"/>
      <c r="C101" s="694"/>
      <c r="D101" s="633"/>
      <c r="E101" s="145"/>
      <c r="F101" s="145"/>
      <c r="G101" s="163"/>
      <c r="H101" s="663"/>
      <c r="I101" s="116"/>
      <c r="J101" s="34"/>
      <c r="K101" s="670"/>
      <c r="L101" s="21">
        <f t="shared" si="6"/>
        <v>0</v>
      </c>
      <c r="M101" s="117"/>
      <c r="N101" s="172"/>
      <c r="O101" s="173"/>
      <c r="P101" s="135">
        <f t="shared" si="5"/>
        <v>0</v>
      </c>
      <c r="Q101" s="174"/>
      <c r="R101" s="175"/>
      <c r="S101" s="133"/>
      <c r="T101" s="39"/>
      <c r="U101" s="27"/>
      <c r="V101" s="169"/>
      <c r="W101" s="41"/>
      <c r="X101" s="42"/>
      <c r="Y101" s="149"/>
      <c r="Z101" s="156"/>
      <c r="AA101" s="132"/>
    </row>
    <row r="102" spans="2:27" ht="32.25" customHeight="1" x14ac:dyDescent="0.3">
      <c r="B102" s="115"/>
      <c r="C102" s="694"/>
      <c r="D102" s="633"/>
      <c r="E102" s="145"/>
      <c r="F102" s="145"/>
      <c r="G102" s="163"/>
      <c r="H102" s="663"/>
      <c r="I102" s="116"/>
      <c r="J102" s="34"/>
      <c r="K102" s="670"/>
      <c r="L102" s="21">
        <f t="shared" si="6"/>
        <v>0</v>
      </c>
      <c r="M102" s="117"/>
      <c r="N102" s="172"/>
      <c r="O102" s="173"/>
      <c r="P102" s="135">
        <f t="shared" si="5"/>
        <v>0</v>
      </c>
      <c r="Q102" s="174"/>
      <c r="R102" s="175"/>
      <c r="S102" s="133"/>
      <c r="T102" s="39"/>
      <c r="U102" s="27"/>
      <c r="V102" s="169"/>
      <c r="W102" s="41"/>
      <c r="X102" s="42"/>
      <c r="Y102" s="149"/>
      <c r="Z102" s="156"/>
      <c r="AA102" s="132"/>
    </row>
    <row r="103" spans="2:27" ht="46.5" customHeight="1" x14ac:dyDescent="0.35">
      <c r="B103" s="162"/>
      <c r="C103" s="694"/>
      <c r="D103" s="632"/>
      <c r="E103" s="145"/>
      <c r="F103" s="145"/>
      <c r="G103" s="163"/>
      <c r="H103" s="663"/>
      <c r="I103" s="176"/>
      <c r="J103" s="177"/>
      <c r="K103" s="670"/>
      <c r="L103" s="21">
        <f t="shared" si="6"/>
        <v>0</v>
      </c>
      <c r="M103" s="117"/>
      <c r="N103" s="178"/>
      <c r="O103" s="117"/>
      <c r="P103" s="120">
        <f t="shared" si="5"/>
        <v>0</v>
      </c>
      <c r="Q103" s="121"/>
      <c r="R103" s="161"/>
      <c r="S103" s="133"/>
      <c r="T103" s="39"/>
      <c r="U103" s="27"/>
      <c r="V103" s="169"/>
      <c r="W103" s="41"/>
      <c r="X103" s="42"/>
      <c r="Y103" s="149"/>
      <c r="Z103" s="156"/>
      <c r="AA103" s="132"/>
    </row>
    <row r="104" spans="2:27" x14ac:dyDescent="0.35">
      <c r="B104" s="162"/>
      <c r="C104" s="694"/>
      <c r="D104" s="632"/>
      <c r="E104" s="145"/>
      <c r="F104" s="145"/>
      <c r="G104" s="163"/>
      <c r="H104" s="663"/>
      <c r="I104" s="176"/>
      <c r="J104" s="159"/>
      <c r="K104" s="670"/>
      <c r="L104" s="21">
        <f t="shared" si="6"/>
        <v>0</v>
      </c>
      <c r="M104" s="117"/>
      <c r="N104" s="178"/>
      <c r="O104" s="117"/>
      <c r="P104" s="120">
        <f t="shared" si="5"/>
        <v>0</v>
      </c>
      <c r="Q104" s="121"/>
      <c r="R104" s="161"/>
      <c r="S104" s="133"/>
      <c r="T104" s="39"/>
      <c r="U104" s="27"/>
      <c r="V104" s="169"/>
      <c r="W104" s="41"/>
      <c r="X104" s="42"/>
      <c r="Y104" s="149"/>
      <c r="Z104" s="156"/>
      <c r="AA104" s="132"/>
    </row>
    <row r="105" spans="2:27" ht="32.25" customHeight="1" x14ac:dyDescent="0.35">
      <c r="B105" s="162"/>
      <c r="C105" s="694"/>
      <c r="D105" s="632"/>
      <c r="E105" s="145"/>
      <c r="F105" s="145"/>
      <c r="G105" s="163"/>
      <c r="H105" s="663"/>
      <c r="I105" s="176"/>
      <c r="J105" s="159"/>
      <c r="K105" s="670"/>
      <c r="L105" s="21">
        <f t="shared" si="6"/>
        <v>0</v>
      </c>
      <c r="M105" s="117"/>
      <c r="N105" s="178"/>
      <c r="O105" s="117"/>
      <c r="P105" s="120">
        <f t="shared" si="5"/>
        <v>0</v>
      </c>
      <c r="Q105" s="121"/>
      <c r="R105" s="161"/>
      <c r="S105" s="133"/>
      <c r="T105" s="39"/>
      <c r="U105" s="27"/>
      <c r="V105" s="169"/>
      <c r="W105" s="41"/>
      <c r="X105" s="42"/>
      <c r="Y105" s="149"/>
      <c r="Z105" s="156"/>
      <c r="AA105" s="132"/>
    </row>
    <row r="106" spans="2:27" ht="24" customHeight="1" x14ac:dyDescent="0.35">
      <c r="B106" s="162"/>
      <c r="C106" s="694"/>
      <c r="D106" s="632"/>
      <c r="E106" s="145"/>
      <c r="F106" s="145"/>
      <c r="G106" s="163"/>
      <c r="H106" s="663"/>
      <c r="I106" s="176"/>
      <c r="J106" s="159"/>
      <c r="K106" s="670"/>
      <c r="L106" s="21">
        <f t="shared" si="6"/>
        <v>0</v>
      </c>
      <c r="M106" s="117"/>
      <c r="N106" s="178"/>
      <c r="O106" s="117"/>
      <c r="P106" s="120">
        <f t="shared" si="5"/>
        <v>0</v>
      </c>
      <c r="Q106" s="121"/>
      <c r="R106" s="161"/>
      <c r="S106" s="133"/>
      <c r="T106" s="39"/>
      <c r="U106" s="27"/>
      <c r="V106" s="169"/>
      <c r="W106" s="41"/>
      <c r="X106" s="42"/>
      <c r="Y106" s="149"/>
      <c r="Z106" s="156"/>
      <c r="AA106" s="132"/>
    </row>
    <row r="107" spans="2:27" ht="21" x14ac:dyDescent="0.3">
      <c r="B107" s="162"/>
      <c r="C107" s="694"/>
      <c r="D107" s="632"/>
      <c r="E107" s="145"/>
      <c r="F107" s="145"/>
      <c r="G107" s="163"/>
      <c r="H107" s="663"/>
      <c r="I107" s="179"/>
      <c r="J107" s="177"/>
      <c r="K107" s="670"/>
      <c r="L107" s="21">
        <f t="shared" si="6"/>
        <v>0</v>
      </c>
      <c r="M107" s="117"/>
      <c r="N107" s="180"/>
      <c r="O107" s="117"/>
      <c r="P107" s="120">
        <f t="shared" si="5"/>
        <v>0</v>
      </c>
      <c r="Q107" s="128"/>
      <c r="R107" s="161"/>
      <c r="S107" s="133"/>
      <c r="T107" s="39"/>
      <c r="U107" s="27"/>
      <c r="V107" s="169"/>
      <c r="W107" s="41"/>
      <c r="X107" s="42"/>
      <c r="Y107" s="149"/>
      <c r="Z107" s="156"/>
      <c r="AA107" s="132"/>
    </row>
    <row r="108" spans="2:27" ht="23.25" customHeight="1" x14ac:dyDescent="0.3">
      <c r="B108" s="162"/>
      <c r="C108" s="694"/>
      <c r="D108" s="634"/>
      <c r="E108" s="145"/>
      <c r="F108" s="145"/>
      <c r="G108" s="163"/>
      <c r="H108" s="663"/>
      <c r="I108" s="176"/>
      <c r="J108" s="49"/>
      <c r="K108" s="670"/>
      <c r="L108" s="21">
        <f t="shared" si="6"/>
        <v>0</v>
      </c>
      <c r="M108" s="117"/>
      <c r="N108" s="180"/>
      <c r="O108" s="181"/>
      <c r="P108" s="120">
        <f t="shared" si="5"/>
        <v>0</v>
      </c>
      <c r="Q108" s="121"/>
      <c r="R108" s="122"/>
      <c r="S108" s="133"/>
      <c r="T108" s="39"/>
      <c r="U108" s="182"/>
      <c r="V108" s="183"/>
      <c r="W108" s="41"/>
      <c r="X108" s="42"/>
      <c r="Y108" s="149"/>
      <c r="Z108" s="156"/>
      <c r="AA108" s="132"/>
    </row>
    <row r="109" spans="2:27" ht="23.25" customHeight="1" thickBot="1" x14ac:dyDescent="0.35">
      <c r="B109" s="162"/>
      <c r="C109" s="694"/>
      <c r="D109" s="634"/>
      <c r="E109" s="145"/>
      <c r="F109" s="145"/>
      <c r="G109" s="163"/>
      <c r="H109" s="663"/>
      <c r="I109" s="176"/>
      <c r="J109" s="49"/>
      <c r="K109" s="670"/>
      <c r="L109" s="21">
        <f t="shared" si="6"/>
        <v>0</v>
      </c>
      <c r="M109" s="117"/>
      <c r="N109" s="180"/>
      <c r="O109" s="181"/>
      <c r="P109" s="120">
        <f t="shared" si="5"/>
        <v>0</v>
      </c>
      <c r="Q109" s="121"/>
      <c r="R109" s="122"/>
      <c r="S109" s="133"/>
      <c r="T109" s="39"/>
      <c r="U109" s="182"/>
      <c r="V109" s="183"/>
      <c r="W109" s="41"/>
      <c r="X109" s="42"/>
      <c r="Y109" s="149"/>
      <c r="Z109" s="156"/>
      <c r="AA109" s="132"/>
    </row>
    <row r="110" spans="2:27" ht="24.75" thickTop="1" thickBot="1" x14ac:dyDescent="0.4">
      <c r="B110" s="696"/>
      <c r="C110" s="202"/>
      <c r="F110" s="187">
        <f t="shared" ref="F110:F116" si="7">E110*H110</f>
        <v>0</v>
      </c>
      <c r="G110" s="204"/>
      <c r="J110" s="713"/>
      <c r="K110" s="215">
        <v>0</v>
      </c>
      <c r="L110" s="21">
        <f t="shared" ref="L110:L112" si="8">K110-H110</f>
        <v>0</v>
      </c>
      <c r="M110" s="206"/>
      <c r="O110" s="206"/>
      <c r="P110" s="25">
        <f t="shared" ref="P110:P116" si="9">M110*K110</f>
        <v>0</v>
      </c>
      <c r="Q110" s="197"/>
      <c r="R110" s="39"/>
      <c r="S110" s="190"/>
      <c r="T110" s="198"/>
      <c r="U110" s="199"/>
      <c r="V110" s="200"/>
      <c r="W110" s="41"/>
      <c r="X110" s="42"/>
    </row>
    <row r="111" spans="2:27" ht="24.75" thickTop="1" thickBot="1" x14ac:dyDescent="0.4">
      <c r="B111" s="696"/>
      <c r="C111" s="202"/>
      <c r="F111" s="187">
        <f t="shared" si="7"/>
        <v>0</v>
      </c>
      <c r="G111" s="204"/>
      <c r="K111" s="215">
        <v>0</v>
      </c>
      <c r="L111" s="21">
        <f t="shared" si="8"/>
        <v>0</v>
      </c>
      <c r="M111" s="206"/>
      <c r="O111" s="206"/>
      <c r="P111" s="25">
        <f t="shared" si="9"/>
        <v>0</v>
      </c>
      <c r="Q111" s="197"/>
      <c r="R111" s="39"/>
      <c r="S111" s="190"/>
      <c r="T111" s="198"/>
      <c r="U111" s="199"/>
      <c r="V111" s="200"/>
      <c r="W111" s="41"/>
      <c r="X111" s="42"/>
    </row>
    <row r="112" spans="2:27" ht="24.75" thickTop="1" thickBot="1" x14ac:dyDescent="0.4">
      <c r="B112" s="696"/>
      <c r="C112" s="202"/>
      <c r="F112" s="187">
        <f t="shared" si="7"/>
        <v>0</v>
      </c>
      <c r="G112" s="204"/>
      <c r="K112" s="540">
        <v>0</v>
      </c>
      <c r="L112" s="21">
        <f t="shared" si="8"/>
        <v>0</v>
      </c>
      <c r="M112" s="206"/>
      <c r="O112" s="206"/>
      <c r="P112" s="25">
        <f t="shared" si="9"/>
        <v>0</v>
      </c>
      <c r="Q112" s="197"/>
      <c r="R112" s="39"/>
      <c r="S112" s="190"/>
      <c r="T112" s="198"/>
      <c r="U112" s="199"/>
      <c r="V112" s="200"/>
      <c r="W112" s="41"/>
      <c r="X112" s="42"/>
    </row>
    <row r="113" spans="2:24" ht="24.75" thickTop="1" thickBot="1" x14ac:dyDescent="0.35">
      <c r="B113" s="696"/>
      <c r="C113" s="202"/>
      <c r="F113" s="187" t="e">
        <f t="shared" si="7"/>
        <v>#VALUE!</v>
      </c>
      <c r="G113" s="204"/>
      <c r="H113" s="1231" t="s">
        <v>23</v>
      </c>
      <c r="I113" s="1231"/>
      <c r="J113" s="1232"/>
      <c r="K113" s="671">
        <f>SUM(K8:K112)</f>
        <v>293629.51399999997</v>
      </c>
      <c r="L113" s="207"/>
      <c r="M113" s="206"/>
      <c r="N113" s="208"/>
      <c r="O113" s="206"/>
      <c r="P113" s="25">
        <f t="shared" si="9"/>
        <v>0</v>
      </c>
      <c r="Q113" s="197"/>
      <c r="R113" s="39"/>
      <c r="S113" s="190"/>
      <c r="T113" s="198"/>
      <c r="U113" s="209"/>
      <c r="V113" s="192"/>
      <c r="W113" s="193"/>
      <c r="X113" s="42"/>
    </row>
    <row r="114" spans="2:24" ht="24.75" thickTop="1" thickBot="1" x14ac:dyDescent="0.3">
      <c r="B114" s="697"/>
      <c r="C114" s="202"/>
      <c r="F114" s="187">
        <f t="shared" si="7"/>
        <v>0</v>
      </c>
      <c r="G114" s="204"/>
      <c r="K114" s="672"/>
      <c r="L114" s="207"/>
      <c r="M114" s="206"/>
      <c r="N114" s="208"/>
      <c r="O114" s="206"/>
      <c r="P114" s="25">
        <f t="shared" si="9"/>
        <v>0</v>
      </c>
      <c r="Q114" s="210"/>
      <c r="S114" s="13"/>
      <c r="T114" s="211"/>
      <c r="U114" s="212"/>
      <c r="V114" s="213"/>
      <c r="X114" s="16"/>
    </row>
    <row r="115" spans="2:24" ht="24.75" thickTop="1" thickBot="1" x14ac:dyDescent="0.4">
      <c r="B115" s="696"/>
      <c r="C115" s="202"/>
      <c r="F115" s="187">
        <f t="shared" si="7"/>
        <v>0</v>
      </c>
      <c r="G115" s="204"/>
      <c r="L115" s="215"/>
      <c r="M115" s="206"/>
      <c r="O115" s="206"/>
      <c r="P115" s="25">
        <f t="shared" si="9"/>
        <v>0</v>
      </c>
      <c r="Q115" s="210"/>
      <c r="S115" s="13"/>
      <c r="T115" s="211"/>
      <c r="U115" s="212"/>
      <c r="V115" s="213"/>
      <c r="X115" s="16"/>
    </row>
    <row r="116" spans="2:24" ht="24.75" thickTop="1" thickBot="1" x14ac:dyDescent="0.4">
      <c r="B116" s="696"/>
      <c r="C116" s="202"/>
      <c r="F116" s="187">
        <f t="shared" si="7"/>
        <v>0</v>
      </c>
      <c r="G116" s="204"/>
      <c r="L116" s="215"/>
      <c r="M116" s="216"/>
      <c r="P116" s="25">
        <f t="shared" si="9"/>
        <v>0</v>
      </c>
      <c r="Q116" s="217"/>
      <c r="S116" s="13"/>
      <c r="T116" s="211"/>
      <c r="U116" s="212"/>
      <c r="V116" s="218"/>
      <c r="X116" s="16"/>
    </row>
    <row r="117" spans="2:24" ht="24.75" thickTop="1" thickBot="1" x14ac:dyDescent="0.4">
      <c r="B117" s="696"/>
      <c r="J117" s="715"/>
      <c r="K117" s="673" t="s">
        <v>24</v>
      </c>
      <c r="L117" s="221"/>
      <c r="M117" s="221"/>
      <c r="N117" s="222">
        <f>SUM(N110:N116)</f>
        <v>0</v>
      </c>
      <c r="O117" s="223"/>
      <c r="P117" s="224">
        <f>SUM(P8:P116)</f>
        <v>12636820.237000002</v>
      </c>
      <c r="Q117" s="225"/>
      <c r="S117" s="226">
        <f>SUM(S8:S116)</f>
        <v>95471</v>
      </c>
      <c r="T117" s="188"/>
      <c r="U117" s="227">
        <f>SUM(U30:U116)</f>
        <v>28000</v>
      </c>
      <c r="V117" s="228"/>
      <c r="W117" s="229"/>
      <c r="X117" s="230">
        <f>SUM(X110:X116)</f>
        <v>0</v>
      </c>
    </row>
    <row r="118" spans="2:24" x14ac:dyDescent="0.35">
      <c r="B118" s="696"/>
      <c r="J118" s="715"/>
      <c r="K118" s="674"/>
      <c r="L118" s="231"/>
      <c r="M118" s="232"/>
      <c r="O118" s="232"/>
      <c r="P118" s="233"/>
      <c r="Q118" s="225"/>
      <c r="T118" s="211"/>
      <c r="U118" s="234"/>
      <c r="W118" s="236"/>
      <c r="X118"/>
    </row>
    <row r="119" spans="2:24" ht="24" thickBot="1" x14ac:dyDescent="0.4">
      <c r="B119" s="696"/>
      <c r="J119" s="715"/>
      <c r="K119" s="674"/>
      <c r="L119" s="231"/>
      <c r="M119" s="232"/>
      <c r="O119" s="232"/>
      <c r="P119" s="233"/>
      <c r="Q119" s="225"/>
      <c r="T119" s="211"/>
      <c r="U119" s="234"/>
      <c r="W119" s="236"/>
      <c r="X119"/>
    </row>
    <row r="120" spans="2:24" ht="24" thickTop="1" x14ac:dyDescent="0.25">
      <c r="B120" s="696"/>
      <c r="K120" s="675" t="s">
        <v>25</v>
      </c>
      <c r="L120" s="237"/>
      <c r="M120" s="237"/>
      <c r="N120" s="238"/>
      <c r="O120" s="239"/>
      <c r="P120" s="240">
        <f>X117+U117+S117+P117+N117</f>
        <v>12760291.237000002</v>
      </c>
      <c r="Q120" s="241"/>
      <c r="T120" s="211"/>
      <c r="U120" s="234"/>
      <c r="W120" s="236"/>
      <c r="X120"/>
    </row>
    <row r="121" spans="2:24" ht="24" thickBot="1" x14ac:dyDescent="0.3">
      <c r="B121" s="696"/>
      <c r="K121" s="676"/>
      <c r="L121" s="242"/>
      <c r="M121" s="242"/>
      <c r="N121" s="243"/>
      <c r="O121" s="244"/>
      <c r="P121" s="245"/>
      <c r="Q121" s="246"/>
      <c r="T121" s="211"/>
      <c r="U121" s="234"/>
      <c r="W121" s="236"/>
      <c r="X121"/>
    </row>
    <row r="122" spans="2:24" ht="24" thickTop="1" x14ac:dyDescent="0.35">
      <c r="B122" s="696"/>
      <c r="K122" s="674"/>
      <c r="L122" s="231"/>
      <c r="M122" s="232"/>
      <c r="O122" s="232"/>
      <c r="P122" s="233"/>
      <c r="Q122" s="225"/>
      <c r="T122" s="211"/>
      <c r="U122" s="234"/>
      <c r="W122" s="236"/>
      <c r="X122"/>
    </row>
    <row r="123" spans="2:24" x14ac:dyDescent="0.35">
      <c r="B123" s="696"/>
      <c r="K123" s="674"/>
      <c r="L123" s="231"/>
      <c r="M123" s="232"/>
      <c r="O123" s="232"/>
      <c r="P123" s="233"/>
      <c r="Q123" s="225"/>
      <c r="T123" s="211"/>
      <c r="U123" s="234"/>
      <c r="W123" s="236"/>
      <c r="X123"/>
    </row>
    <row r="124" spans="2:24" x14ac:dyDescent="0.35">
      <c r="B124" s="696"/>
      <c r="K124" s="674"/>
      <c r="L124" s="247"/>
      <c r="M124" s="232"/>
      <c r="O124" s="232"/>
      <c r="P124" s="233"/>
      <c r="Q124" s="248"/>
      <c r="T124" s="211"/>
      <c r="U124" s="234"/>
      <c r="W124" s="236"/>
      <c r="X124"/>
    </row>
    <row r="125" spans="2:24" x14ac:dyDescent="0.35">
      <c r="B125" s="696"/>
      <c r="P125" s="233"/>
      <c r="Q125" s="250"/>
      <c r="T125" s="211"/>
      <c r="U125" s="234"/>
      <c r="W125" s="236"/>
      <c r="X125"/>
    </row>
    <row r="126" spans="2:24" x14ac:dyDescent="0.35">
      <c r="B126" s="696"/>
      <c r="Q126" s="250"/>
      <c r="U126" s="234"/>
      <c r="W126" s="236"/>
      <c r="X126"/>
    </row>
    <row r="127" spans="2:24" x14ac:dyDescent="0.35">
      <c r="B127" s="696"/>
      <c r="C127" s="202"/>
      <c r="P127" s="233"/>
      <c r="Q127" s="225"/>
      <c r="U127" s="234"/>
      <c r="W127" s="236"/>
      <c r="X127"/>
    </row>
    <row r="128" spans="2:24" x14ac:dyDescent="0.35">
      <c r="B128" s="696"/>
      <c r="C128" s="202"/>
      <c r="P128" s="233"/>
      <c r="Q128" s="225"/>
      <c r="U128" s="234"/>
      <c r="W128" s="236"/>
      <c r="X128"/>
    </row>
    <row r="129" spans="2:24" x14ac:dyDescent="0.35">
      <c r="B129" s="696"/>
      <c r="C129" s="202"/>
      <c r="K129" s="674"/>
      <c r="L129" s="231"/>
      <c r="M129" s="232"/>
      <c r="O129" s="232"/>
      <c r="P129" s="233"/>
      <c r="Q129" s="225"/>
      <c r="U129" s="234"/>
      <c r="W129" s="236"/>
      <c r="X129"/>
    </row>
    <row r="130" spans="2:24" x14ac:dyDescent="0.35">
      <c r="B130" s="696"/>
      <c r="C130" s="202"/>
      <c r="K130" s="674"/>
      <c r="L130" s="231"/>
      <c r="M130" s="232"/>
      <c r="O130" s="232"/>
      <c r="P130" s="233"/>
      <c r="Q130" s="225"/>
      <c r="U130" s="234"/>
      <c r="W130" s="236"/>
      <c r="X130"/>
    </row>
    <row r="131" spans="2:24" x14ac:dyDescent="0.35">
      <c r="B131" s="696"/>
      <c r="C131" s="202"/>
      <c r="L131" s="229"/>
      <c r="M131" s="229"/>
      <c r="P131" s="233"/>
      <c r="Q131" s="225"/>
      <c r="U131" s="234"/>
      <c r="W131" s="236"/>
      <c r="X131"/>
    </row>
    <row r="132" spans="2:24" x14ac:dyDescent="0.35">
      <c r="B132" s="696"/>
      <c r="U132" s="234"/>
      <c r="W132" s="236"/>
      <c r="X132"/>
    </row>
    <row r="133" spans="2:24" x14ac:dyDescent="0.35">
      <c r="B133" s="696"/>
      <c r="U133" s="234"/>
      <c r="W133" s="236"/>
      <c r="X133"/>
    </row>
    <row r="134" spans="2:24" x14ac:dyDescent="0.35">
      <c r="B134" s="696"/>
      <c r="C134" s="251"/>
      <c r="D134" s="636"/>
      <c r="E134" s="251"/>
      <c r="F134" s="253"/>
      <c r="G134" s="254"/>
      <c r="H134" s="665"/>
      <c r="I134" s="255"/>
      <c r="J134" s="716"/>
      <c r="K134" s="665"/>
      <c r="L134"/>
      <c r="M134"/>
      <c r="N134" s="256"/>
      <c r="O134"/>
      <c r="R134" s="257"/>
      <c r="S134" s="234"/>
      <c r="U134" s="234"/>
      <c r="W134" s="236"/>
      <c r="X134"/>
    </row>
    <row r="135" spans="2:24" x14ac:dyDescent="0.35">
      <c r="B135" s="696"/>
      <c r="C135" s="251"/>
      <c r="D135" s="636"/>
      <c r="E135" s="251"/>
      <c r="F135" s="253"/>
      <c r="G135" s="254"/>
      <c r="H135" s="665"/>
      <c r="I135" s="255"/>
      <c r="J135" s="716"/>
      <c r="K135" s="665"/>
      <c r="L135"/>
      <c r="M135"/>
      <c r="N135" s="256"/>
      <c r="O135"/>
      <c r="R135" s="257"/>
      <c r="S135" s="234"/>
      <c r="U135" s="234"/>
      <c r="W135" s="236"/>
      <c r="X135"/>
    </row>
    <row r="136" spans="2:24" x14ac:dyDescent="0.35">
      <c r="B136" s="696"/>
      <c r="C136" s="251"/>
      <c r="D136" s="636"/>
      <c r="E136" s="251"/>
      <c r="F136" s="253"/>
      <c r="G136" s="254"/>
      <c r="H136" s="665"/>
      <c r="I136" s="255"/>
      <c r="J136" s="716"/>
      <c r="K136" s="665"/>
      <c r="L136"/>
      <c r="M136"/>
      <c r="N136" s="256"/>
      <c r="O136"/>
      <c r="R136" s="257"/>
      <c r="S136" s="234"/>
      <c r="U136" s="234"/>
      <c r="W136" s="236"/>
      <c r="X136"/>
    </row>
    <row r="137" spans="2:24" x14ac:dyDescent="0.35">
      <c r="B137" s="696"/>
      <c r="C137" s="251"/>
      <c r="D137" s="636"/>
      <c r="E137" s="251"/>
      <c r="F137" s="253"/>
      <c r="G137" s="254"/>
      <c r="H137" s="665"/>
      <c r="I137" s="255"/>
      <c r="J137" s="716"/>
      <c r="K137" s="665"/>
      <c r="L137"/>
      <c r="M137"/>
      <c r="N137" s="256"/>
      <c r="O137"/>
      <c r="R137" s="257"/>
      <c r="S137" s="234"/>
      <c r="U137" s="234"/>
      <c r="W137" s="236"/>
      <c r="X137"/>
    </row>
    <row r="138" spans="2:24" x14ac:dyDescent="0.35">
      <c r="B138" s="395"/>
      <c r="C138" s="251"/>
      <c r="D138" s="636"/>
      <c r="E138" s="251"/>
      <c r="F138" s="253"/>
      <c r="G138" s="254"/>
      <c r="H138" s="665"/>
      <c r="I138" s="255"/>
      <c r="J138" s="716"/>
      <c r="K138" s="665"/>
      <c r="L138"/>
      <c r="M138"/>
      <c r="N138" s="256"/>
      <c r="O138"/>
      <c r="R138" s="257"/>
      <c r="S138" s="234"/>
      <c r="U138" s="234"/>
      <c r="W138" s="236"/>
      <c r="X138"/>
    </row>
    <row r="139" spans="2:24" x14ac:dyDescent="0.35">
      <c r="B139" s="697"/>
      <c r="C139" s="251"/>
      <c r="D139" s="636"/>
      <c r="E139" s="251"/>
      <c r="F139" s="253"/>
      <c r="G139" s="254"/>
      <c r="H139" s="665"/>
      <c r="I139" s="255"/>
      <c r="J139" s="716"/>
      <c r="K139" s="665"/>
      <c r="L139"/>
      <c r="M139"/>
      <c r="N139" s="256"/>
      <c r="O139"/>
      <c r="R139" s="257"/>
      <c r="S139" s="234"/>
      <c r="U139" s="234"/>
      <c r="W139" s="236"/>
      <c r="X139"/>
    </row>
    <row r="140" spans="2:24" x14ac:dyDescent="0.35">
      <c r="B140" s="696"/>
      <c r="C140" s="251"/>
      <c r="D140" s="636"/>
      <c r="E140" s="251"/>
      <c r="F140" s="253"/>
      <c r="G140" s="254"/>
      <c r="H140" s="665"/>
      <c r="I140" s="255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636"/>
      <c r="E141" s="251"/>
      <c r="F141" s="253"/>
      <c r="G141" s="254"/>
      <c r="H141" s="665"/>
      <c r="I141" s="255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696"/>
      <c r="C142" s="251"/>
      <c r="D142" s="636"/>
      <c r="E142" s="251"/>
      <c r="F142" s="253"/>
      <c r="G142" s="254"/>
      <c r="H142" s="665"/>
      <c r="I142" s="255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696"/>
      <c r="C143" s="251"/>
      <c r="D143" s="636"/>
      <c r="E143" s="251"/>
      <c r="F143" s="253"/>
      <c r="G143" s="254"/>
      <c r="H143" s="665"/>
      <c r="I143" s="255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696"/>
      <c r="C144" s="251"/>
      <c r="D144" s="636"/>
      <c r="E144" s="251"/>
      <c r="F144" s="253"/>
      <c r="G144" s="254"/>
      <c r="H144" s="665"/>
      <c r="I144" s="255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6"/>
      <c r="C145" s="251"/>
      <c r="D145" s="636"/>
      <c r="E145" s="251"/>
      <c r="F145" s="253"/>
      <c r="G145" s="254"/>
      <c r="H145" s="665"/>
      <c r="I145" s="255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636"/>
      <c r="E146" s="251"/>
      <c r="F146" s="253"/>
      <c r="G146" s="254"/>
      <c r="H146" s="665"/>
      <c r="I146" s="255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</sheetData>
  <mergeCells count="32">
    <mergeCell ref="B1:L2"/>
    <mergeCell ref="U1:V2"/>
    <mergeCell ref="R74:R77"/>
    <mergeCell ref="B74:B77"/>
    <mergeCell ref="D74:D77"/>
    <mergeCell ref="I74:I77"/>
    <mergeCell ref="J74:J77"/>
    <mergeCell ref="Q74:Q77"/>
    <mergeCell ref="D18:D19"/>
    <mergeCell ref="U74:U77"/>
    <mergeCell ref="V74:V77"/>
    <mergeCell ref="N74:N77"/>
    <mergeCell ref="S14:S15"/>
    <mergeCell ref="B70:B71"/>
    <mergeCell ref="Q70:Q71"/>
    <mergeCell ref="R70:R71"/>
    <mergeCell ref="H113:J113"/>
    <mergeCell ref="D10:D11"/>
    <mergeCell ref="D6:D7"/>
    <mergeCell ref="I6:I7"/>
    <mergeCell ref="D14:D15"/>
    <mergeCell ref="D70:D71"/>
    <mergeCell ref="I70:I71"/>
    <mergeCell ref="J70:J71"/>
    <mergeCell ref="Y74:Y77"/>
    <mergeCell ref="Z74:Z77"/>
    <mergeCell ref="Y1:Z1"/>
    <mergeCell ref="Q3:R3"/>
    <mergeCell ref="N16:O16"/>
    <mergeCell ref="T14:T15"/>
    <mergeCell ref="W74:W77"/>
    <mergeCell ref="X74:X77"/>
  </mergeCells>
  <pageMargins left="0.7" right="0.7" top="0.75" bottom="0.75" header="0.3" footer="0.3"/>
  <pageSetup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AA151"/>
  <sheetViews>
    <sheetView workbookViewId="0">
      <pane xSplit="1" ySplit="3" topLeftCell="B11" activePane="bottomRight" state="frozen"/>
      <selection pane="topRight" activeCell="B1" sqref="B1"/>
      <selection pane="bottomLeft" activeCell="A4" sqref="A4"/>
      <selection pane="bottomRight" activeCell="D15" sqref="D15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1157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5.42578125" style="818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style="833" bestFit="1" customWidth="1"/>
    <col min="17" max="17" width="17.85546875" style="916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6" ht="42.75" customHeight="1" x14ac:dyDescent="0.65">
      <c r="B1" s="1243" t="s">
        <v>330</v>
      </c>
      <c r="C1" s="1243"/>
      <c r="D1" s="1243"/>
      <c r="E1" s="1243"/>
      <c r="F1" s="1243"/>
      <c r="G1" s="1243"/>
      <c r="H1" s="1243"/>
      <c r="I1" s="1243"/>
      <c r="J1" s="1243"/>
      <c r="K1" s="1243"/>
      <c r="L1" s="1243"/>
      <c r="M1" s="1"/>
      <c r="N1" s="2"/>
      <c r="O1" s="1"/>
      <c r="P1" s="822"/>
      <c r="Q1" s="904"/>
      <c r="U1" s="1244" t="s">
        <v>0</v>
      </c>
      <c r="V1" s="1244"/>
      <c r="W1" s="7" t="s">
        <v>1</v>
      </c>
      <c r="X1" s="8" t="s">
        <v>2</v>
      </c>
      <c r="Y1" s="1217" t="s">
        <v>3</v>
      </c>
      <c r="Z1" s="1218"/>
    </row>
    <row r="2" spans="1:26" ht="24" thickBot="1" x14ac:dyDescent="0.4">
      <c r="B2" s="1243"/>
      <c r="C2" s="1243"/>
      <c r="D2" s="1243"/>
      <c r="E2" s="1243"/>
      <c r="F2" s="1243"/>
      <c r="G2" s="1243"/>
      <c r="H2" s="1243"/>
      <c r="I2" s="1243"/>
      <c r="J2" s="1243"/>
      <c r="K2" s="1243"/>
      <c r="L2" s="1243"/>
      <c r="M2" s="9"/>
      <c r="N2" s="10"/>
      <c r="O2" s="9"/>
      <c r="P2" s="822"/>
      <c r="Q2" s="905"/>
      <c r="S2" s="13"/>
      <c r="T2" s="14"/>
      <c r="U2" s="1245"/>
      <c r="V2" s="1245"/>
      <c r="W2" s="15"/>
      <c r="X2" s="16"/>
      <c r="Y2" s="17"/>
      <c r="Z2" s="18"/>
    </row>
    <row r="3" spans="1:26" ht="50.25" thickTop="1" thickBot="1" x14ac:dyDescent="0.4">
      <c r="B3" s="975" t="s">
        <v>4</v>
      </c>
      <c r="C3" s="975" t="s">
        <v>5</v>
      </c>
      <c r="D3" s="1139" t="s">
        <v>6</v>
      </c>
      <c r="E3" s="977" t="s">
        <v>7</v>
      </c>
      <c r="F3" s="978" t="s">
        <v>8</v>
      </c>
      <c r="G3" s="979" t="s">
        <v>9</v>
      </c>
      <c r="H3" s="980" t="s">
        <v>10</v>
      </c>
      <c r="I3" s="981" t="s">
        <v>11</v>
      </c>
      <c r="J3" s="982" t="s">
        <v>12</v>
      </c>
      <c r="K3" s="983" t="s">
        <v>13</v>
      </c>
      <c r="L3" s="609" t="s">
        <v>14</v>
      </c>
      <c r="M3" s="610"/>
      <c r="N3" s="611" t="s">
        <v>15</v>
      </c>
      <c r="O3" s="612"/>
      <c r="P3" s="834" t="s">
        <v>16</v>
      </c>
      <c r="Q3" s="1219" t="s">
        <v>17</v>
      </c>
      <c r="R3" s="1220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36" customHeight="1" thickBot="1" x14ac:dyDescent="0.4">
      <c r="B4" s="693" t="s">
        <v>342</v>
      </c>
      <c r="C4" s="701" t="s">
        <v>176</v>
      </c>
      <c r="D4" s="1159">
        <v>11802</v>
      </c>
      <c r="E4" s="702"/>
      <c r="F4" s="577"/>
      <c r="G4" s="637"/>
      <c r="H4" s="799">
        <v>21300</v>
      </c>
      <c r="I4" s="804">
        <v>45385</v>
      </c>
      <c r="J4" s="747">
        <v>46268</v>
      </c>
      <c r="K4" s="799">
        <v>21300</v>
      </c>
      <c r="L4" s="21">
        <f>K4-H4</f>
        <v>0</v>
      </c>
      <c r="M4" s="22">
        <v>46</v>
      </c>
      <c r="N4" s="23"/>
      <c r="O4" s="24" t="s">
        <v>22</v>
      </c>
      <c r="P4" s="823">
        <f>M4*K4</f>
        <v>979800</v>
      </c>
      <c r="Q4" s="1063" t="s">
        <v>81</v>
      </c>
      <c r="R4" s="597">
        <v>45399</v>
      </c>
      <c r="S4" s="86"/>
      <c r="T4" s="123"/>
      <c r="U4" s="600"/>
      <c r="V4" s="184"/>
      <c r="W4" s="601"/>
      <c r="X4" s="602"/>
      <c r="Y4" s="923"/>
      <c r="Z4" s="924"/>
    </row>
    <row r="5" spans="1:26" ht="36.75" customHeight="1" thickBot="1" x14ac:dyDescent="0.4">
      <c r="B5" s="693" t="s">
        <v>347</v>
      </c>
      <c r="C5" s="701" t="s">
        <v>76</v>
      </c>
      <c r="D5" s="1160"/>
      <c r="E5" s="798"/>
      <c r="F5" s="693"/>
      <c r="G5" s="693"/>
      <c r="H5" s="799">
        <v>21380</v>
      </c>
      <c r="I5" s="804">
        <v>45387</v>
      </c>
      <c r="J5" s="947" t="s">
        <v>407</v>
      </c>
      <c r="K5" s="799">
        <v>21400</v>
      </c>
      <c r="L5" s="21">
        <f t="shared" ref="L5:L11" si="0">K5-H5</f>
        <v>20</v>
      </c>
      <c r="M5" s="22">
        <v>33</v>
      </c>
      <c r="N5" s="23"/>
      <c r="O5" s="24"/>
      <c r="P5" s="823">
        <f t="shared" ref="P5:P70" si="1">M5*K5</f>
        <v>706200</v>
      </c>
      <c r="Q5" s="964" t="s">
        <v>97</v>
      </c>
      <c r="R5" s="26">
        <v>45401</v>
      </c>
      <c r="S5" s="775">
        <v>31867.5</v>
      </c>
      <c r="T5" s="776">
        <v>45387</v>
      </c>
      <c r="U5" s="777"/>
      <c r="V5" s="27"/>
      <c r="W5" s="28"/>
      <c r="X5" s="29"/>
      <c r="Y5" s="925"/>
      <c r="Z5" s="926"/>
    </row>
    <row r="6" spans="1:26" ht="38.25" x14ac:dyDescent="0.35">
      <c r="B6" s="693" t="s">
        <v>348</v>
      </c>
      <c r="C6" s="693" t="s">
        <v>78</v>
      </c>
      <c r="D6" s="1140"/>
      <c r="E6" s="693"/>
      <c r="F6" s="693"/>
      <c r="G6" s="693"/>
      <c r="H6" s="799">
        <v>0</v>
      </c>
      <c r="I6" s="804">
        <v>45387</v>
      </c>
      <c r="J6" s="947" t="s">
        <v>408</v>
      </c>
      <c r="K6" s="799">
        <v>5995</v>
      </c>
      <c r="L6" s="21">
        <f t="shared" si="0"/>
        <v>5995</v>
      </c>
      <c r="M6" s="22">
        <v>33</v>
      </c>
      <c r="N6" s="23"/>
      <c r="O6" s="24"/>
      <c r="P6" s="945">
        <f t="shared" si="1"/>
        <v>197835</v>
      </c>
      <c r="Q6" s="964" t="s">
        <v>97</v>
      </c>
      <c r="R6" s="26">
        <v>45401</v>
      </c>
      <c r="S6" s="775">
        <v>0</v>
      </c>
      <c r="T6" s="776">
        <v>45387</v>
      </c>
      <c r="U6" s="777"/>
      <c r="V6" s="27"/>
      <c r="W6" s="28"/>
      <c r="X6" s="29"/>
      <c r="Y6" s="30"/>
      <c r="Z6" s="130"/>
    </row>
    <row r="7" spans="1:26" ht="25.5" customHeight="1" x14ac:dyDescent="0.35">
      <c r="B7" s="693" t="s">
        <v>342</v>
      </c>
      <c r="C7" s="693" t="s">
        <v>68</v>
      </c>
      <c r="D7" s="1140"/>
      <c r="E7" s="693"/>
      <c r="F7" s="693"/>
      <c r="G7" s="693"/>
      <c r="H7" s="799">
        <v>24890</v>
      </c>
      <c r="I7" s="804">
        <v>45390</v>
      </c>
      <c r="J7" s="695">
        <v>46349</v>
      </c>
      <c r="K7" s="799">
        <v>24890</v>
      </c>
      <c r="L7" s="21">
        <f t="shared" si="0"/>
        <v>0</v>
      </c>
      <c r="M7" s="22">
        <v>46.5</v>
      </c>
      <c r="N7" s="23"/>
      <c r="O7" s="24"/>
      <c r="P7" s="945">
        <f t="shared" si="1"/>
        <v>1157385</v>
      </c>
      <c r="Q7" s="964" t="s">
        <v>421</v>
      </c>
      <c r="R7" s="26">
        <v>45404</v>
      </c>
      <c r="S7" s="775"/>
      <c r="T7" s="776"/>
      <c r="U7" s="777"/>
      <c r="V7" s="27"/>
      <c r="W7" s="28"/>
      <c r="X7" s="29"/>
      <c r="Y7" s="30"/>
      <c r="Z7" s="130"/>
    </row>
    <row r="8" spans="1:26" ht="25.5" customHeight="1" x14ac:dyDescent="0.35">
      <c r="B8" s="693" t="s">
        <v>342</v>
      </c>
      <c r="C8" s="693" t="s">
        <v>68</v>
      </c>
      <c r="D8" s="1141"/>
      <c r="E8" s="693"/>
      <c r="F8" s="693"/>
      <c r="G8" s="693"/>
      <c r="H8" s="799">
        <v>22020</v>
      </c>
      <c r="I8" s="804">
        <v>45393</v>
      </c>
      <c r="J8" s="695">
        <v>46370</v>
      </c>
      <c r="K8" s="799">
        <v>22020</v>
      </c>
      <c r="L8" s="21">
        <f t="shared" si="0"/>
        <v>0</v>
      </c>
      <c r="M8" s="22">
        <v>46.5</v>
      </c>
      <c r="N8" s="23"/>
      <c r="O8" s="24"/>
      <c r="P8" s="945">
        <f t="shared" si="1"/>
        <v>1023930</v>
      </c>
      <c r="Q8" s="964" t="s">
        <v>81</v>
      </c>
      <c r="R8" s="26">
        <v>45406</v>
      </c>
      <c r="S8" s="775"/>
      <c r="T8" s="776"/>
      <c r="U8" s="777"/>
      <c r="V8" s="27"/>
      <c r="W8" s="28"/>
      <c r="X8" s="29"/>
      <c r="Y8" s="30"/>
      <c r="Z8" s="130"/>
    </row>
    <row r="9" spans="1:26" s="642" customFormat="1" ht="36" customHeight="1" x14ac:dyDescent="0.35">
      <c r="B9" s="693" t="s">
        <v>171</v>
      </c>
      <c r="C9" s="693" t="s">
        <v>76</v>
      </c>
      <c r="D9" s="1141"/>
      <c r="E9" s="693"/>
      <c r="F9" s="693"/>
      <c r="G9" s="693"/>
      <c r="H9" s="799">
        <v>24880</v>
      </c>
      <c r="I9" s="804">
        <v>45394</v>
      </c>
      <c r="J9" s="947" t="s">
        <v>429</v>
      </c>
      <c r="K9" s="799">
        <v>23780</v>
      </c>
      <c r="L9" s="21">
        <f t="shared" si="0"/>
        <v>-1100</v>
      </c>
      <c r="M9" s="35">
        <v>33.5</v>
      </c>
      <c r="N9" s="136"/>
      <c r="O9" s="137"/>
      <c r="P9" s="945">
        <f t="shared" si="1"/>
        <v>796630</v>
      </c>
      <c r="Q9" s="965" t="s">
        <v>81</v>
      </c>
      <c r="R9" s="26">
        <v>45408</v>
      </c>
      <c r="S9" s="640">
        <v>31400</v>
      </c>
      <c r="T9" s="39">
        <v>45394</v>
      </c>
      <c r="U9" s="27">
        <v>30240</v>
      </c>
      <c r="V9" s="40" t="s">
        <v>409</v>
      </c>
      <c r="W9" s="41"/>
      <c r="X9" s="641"/>
      <c r="Y9" s="43"/>
      <c r="Z9" s="583"/>
    </row>
    <row r="10" spans="1:26" ht="39.75" customHeight="1" x14ac:dyDescent="0.3">
      <c r="B10" s="693" t="s">
        <v>348</v>
      </c>
      <c r="C10" s="693" t="s">
        <v>78</v>
      </c>
      <c r="D10" s="1141"/>
      <c r="E10" s="693"/>
      <c r="F10" s="693"/>
      <c r="G10" s="693"/>
      <c r="H10" s="799">
        <v>0</v>
      </c>
      <c r="I10" s="804">
        <v>45394</v>
      </c>
      <c r="J10" s="167" t="s">
        <v>430</v>
      </c>
      <c r="K10" s="799">
        <v>5240</v>
      </c>
      <c r="L10" s="21">
        <f t="shared" si="0"/>
        <v>5240</v>
      </c>
      <c r="M10" s="35">
        <v>33.5</v>
      </c>
      <c r="N10" s="984"/>
      <c r="O10" s="984"/>
      <c r="P10" s="945">
        <f t="shared" si="1"/>
        <v>175540</v>
      </c>
      <c r="Q10" s="965" t="s">
        <v>81</v>
      </c>
      <c r="R10" s="26">
        <v>45408</v>
      </c>
      <c r="S10" s="38">
        <v>0</v>
      </c>
      <c r="T10" s="39">
        <v>45394</v>
      </c>
      <c r="U10" s="27">
        <v>0</v>
      </c>
      <c r="V10" s="40" t="s">
        <v>409</v>
      </c>
      <c r="W10" s="41"/>
      <c r="X10" s="42"/>
      <c r="Y10" s="43"/>
      <c r="Z10" s="584"/>
    </row>
    <row r="11" spans="1:26" ht="36" customHeight="1" x14ac:dyDescent="0.3">
      <c r="B11" s="693" t="s">
        <v>342</v>
      </c>
      <c r="C11" s="693" t="s">
        <v>392</v>
      </c>
      <c r="D11" s="1141"/>
      <c r="E11" s="693"/>
      <c r="F11" s="693"/>
      <c r="G11" s="693"/>
      <c r="H11" s="799">
        <v>22300</v>
      </c>
      <c r="I11" s="804">
        <v>45397</v>
      </c>
      <c r="J11" s="947">
        <v>46453</v>
      </c>
      <c r="K11" s="799">
        <v>22300</v>
      </c>
      <c r="L11" s="21">
        <f t="shared" si="0"/>
        <v>0</v>
      </c>
      <c r="M11" s="35">
        <v>46.5</v>
      </c>
      <c r="N11" s="984"/>
      <c r="O11" s="984"/>
      <c r="P11" s="823">
        <f t="shared" si="1"/>
        <v>1036950</v>
      </c>
      <c r="Q11" s="966" t="s">
        <v>81</v>
      </c>
      <c r="R11" s="51">
        <v>45411</v>
      </c>
      <c r="S11" s="38"/>
      <c r="T11" s="39"/>
      <c r="U11" s="27"/>
      <c r="V11" s="40"/>
      <c r="W11" s="41"/>
      <c r="X11" s="42"/>
      <c r="Y11" s="52"/>
      <c r="Z11" s="584"/>
    </row>
    <row r="12" spans="1:26" ht="56.25" customHeight="1" x14ac:dyDescent="0.3">
      <c r="B12" s="693" t="s">
        <v>342</v>
      </c>
      <c r="C12" s="693" t="s">
        <v>412</v>
      </c>
      <c r="D12" s="1141"/>
      <c r="E12" s="693"/>
      <c r="F12" s="693"/>
      <c r="G12" s="693"/>
      <c r="H12" s="799">
        <v>22200</v>
      </c>
      <c r="I12" s="804">
        <v>45399</v>
      </c>
      <c r="J12" s="1548" t="s">
        <v>471</v>
      </c>
      <c r="K12" s="799">
        <v>22200</v>
      </c>
      <c r="L12" s="21">
        <f>K12-H12</f>
        <v>0</v>
      </c>
      <c r="M12" s="35">
        <v>47.7</v>
      </c>
      <c r="N12" s="984"/>
      <c r="O12" s="984"/>
      <c r="P12" s="823">
        <f>M12*K12</f>
        <v>1058940</v>
      </c>
      <c r="Q12" s="1106" t="s">
        <v>81</v>
      </c>
      <c r="R12" s="1107">
        <v>45414</v>
      </c>
      <c r="S12" s="38"/>
      <c r="T12" s="39"/>
      <c r="U12" s="27"/>
      <c r="V12" s="40"/>
      <c r="W12" s="41"/>
      <c r="X12" s="42"/>
      <c r="Y12" s="43"/>
      <c r="Z12" s="583"/>
    </row>
    <row r="13" spans="1:26" ht="36.75" customHeight="1" x14ac:dyDescent="0.3">
      <c r="A13" t="s">
        <v>22</v>
      </c>
      <c r="B13" s="693" t="s">
        <v>195</v>
      </c>
      <c r="C13" s="693" t="s">
        <v>76</v>
      </c>
      <c r="D13" s="1141"/>
      <c r="E13" s="693"/>
      <c r="F13" s="693"/>
      <c r="G13" s="693"/>
      <c r="H13" s="799">
        <v>21880</v>
      </c>
      <c r="I13" s="804">
        <v>45401</v>
      </c>
      <c r="J13" s="1548" t="s">
        <v>477</v>
      </c>
      <c r="K13" s="799">
        <v>22605</v>
      </c>
      <c r="L13" s="21">
        <f>K13-H13</f>
        <v>725</v>
      </c>
      <c r="M13" s="35">
        <v>34.5</v>
      </c>
      <c r="N13" s="984"/>
      <c r="O13" s="984"/>
      <c r="P13" s="823">
        <f>M13*K13</f>
        <v>779872.5</v>
      </c>
      <c r="Q13" s="1108" t="s">
        <v>97</v>
      </c>
      <c r="R13" s="1107">
        <v>45415</v>
      </c>
      <c r="S13" s="38">
        <v>31867.5</v>
      </c>
      <c r="T13" s="39">
        <v>45401</v>
      </c>
      <c r="U13" s="27"/>
      <c r="V13" s="40"/>
      <c r="W13" s="41"/>
      <c r="X13" s="42"/>
      <c r="Y13" s="52"/>
      <c r="Z13" s="584"/>
    </row>
    <row r="14" spans="1:26" ht="34.5" customHeight="1" x14ac:dyDescent="0.3">
      <c r="B14" s="693" t="s">
        <v>413</v>
      </c>
      <c r="C14" s="693" t="s">
        <v>78</v>
      </c>
      <c r="D14" s="1141"/>
      <c r="E14" s="693"/>
      <c r="F14" s="693"/>
      <c r="G14" s="693"/>
      <c r="H14" s="799">
        <v>0</v>
      </c>
      <c r="I14" s="804">
        <v>45401</v>
      </c>
      <c r="J14" s="1548" t="s">
        <v>478</v>
      </c>
      <c r="K14" s="799">
        <v>5660</v>
      </c>
      <c r="L14" s="21">
        <f>K14-H14</f>
        <v>5660</v>
      </c>
      <c r="M14" s="35">
        <v>34.5</v>
      </c>
      <c r="N14" s="984"/>
      <c r="O14" s="984"/>
      <c r="P14" s="823">
        <f>M14*K14</f>
        <v>195270</v>
      </c>
      <c r="Q14" s="1106" t="s">
        <v>97</v>
      </c>
      <c r="R14" s="1107">
        <v>45415</v>
      </c>
      <c r="S14" s="38">
        <v>0</v>
      </c>
      <c r="T14" s="39">
        <v>45401</v>
      </c>
      <c r="U14" s="27"/>
      <c r="V14" s="40"/>
      <c r="W14" s="41"/>
      <c r="X14" s="42"/>
      <c r="Y14" s="43"/>
      <c r="Z14" s="583"/>
    </row>
    <row r="15" spans="1:26" ht="39.75" customHeight="1" x14ac:dyDescent="0.3">
      <c r="B15" s="693" t="s">
        <v>342</v>
      </c>
      <c r="C15" s="693" t="s">
        <v>138</v>
      </c>
      <c r="D15" s="1141"/>
      <c r="E15" s="693"/>
      <c r="F15" s="693"/>
      <c r="G15" s="693"/>
      <c r="H15" s="799">
        <v>18720</v>
      </c>
      <c r="I15" s="804">
        <v>45404</v>
      </c>
      <c r="J15" s="1548" t="s">
        <v>479</v>
      </c>
      <c r="K15" s="799">
        <v>18720</v>
      </c>
      <c r="L15" s="21">
        <f t="shared" ref="L15:L81" si="2">K15-H15</f>
        <v>0</v>
      </c>
      <c r="M15" s="35">
        <v>47.7</v>
      </c>
      <c r="N15" s="984"/>
      <c r="O15" s="984"/>
      <c r="P15" s="823">
        <f t="shared" si="1"/>
        <v>892944</v>
      </c>
      <c r="Q15" s="1106" t="s">
        <v>97</v>
      </c>
      <c r="R15" s="1107">
        <v>45418</v>
      </c>
      <c r="S15" s="386">
        <v>28376.25</v>
      </c>
      <c r="T15" s="778">
        <v>45418</v>
      </c>
      <c r="U15" s="27"/>
      <c r="V15" s="40"/>
      <c r="W15" s="41"/>
      <c r="X15" s="42"/>
      <c r="Y15" s="55"/>
      <c r="Z15" s="585"/>
    </row>
    <row r="16" spans="1:26" ht="51" customHeight="1" x14ac:dyDescent="0.3">
      <c r="B16" s="693" t="s">
        <v>342</v>
      </c>
      <c r="C16" s="693" t="s">
        <v>420</v>
      </c>
      <c r="D16" s="1142"/>
      <c r="E16" s="693"/>
      <c r="F16" s="693"/>
      <c r="G16" s="693"/>
      <c r="H16" s="799">
        <v>8620</v>
      </c>
      <c r="I16" s="804">
        <v>45406</v>
      </c>
      <c r="J16" s="1549" t="s">
        <v>474</v>
      </c>
      <c r="K16" s="799">
        <v>8620</v>
      </c>
      <c r="L16" s="21">
        <f t="shared" si="2"/>
        <v>0</v>
      </c>
      <c r="M16" s="35">
        <v>47.7</v>
      </c>
      <c r="N16" s="984"/>
      <c r="O16" s="984"/>
      <c r="P16" s="823">
        <f t="shared" si="1"/>
        <v>411174</v>
      </c>
      <c r="Q16" s="1106" t="s">
        <v>81</v>
      </c>
      <c r="R16" s="1107">
        <v>45420</v>
      </c>
      <c r="S16" s="386"/>
      <c r="T16" s="778"/>
      <c r="U16" s="27"/>
      <c r="V16" s="40"/>
      <c r="W16" s="41"/>
      <c r="X16" s="42"/>
      <c r="Y16" s="52"/>
      <c r="Z16" s="584"/>
    </row>
    <row r="17" spans="2:26" ht="36" customHeight="1" x14ac:dyDescent="0.3">
      <c r="B17" s="693" t="s">
        <v>426</v>
      </c>
      <c r="C17" s="693" t="s">
        <v>427</v>
      </c>
      <c r="D17" s="1142"/>
      <c r="E17" s="693"/>
      <c r="F17" s="693"/>
      <c r="G17" s="693"/>
      <c r="H17" s="799">
        <v>19040</v>
      </c>
      <c r="I17" s="804">
        <v>45408</v>
      </c>
      <c r="J17" s="1548"/>
      <c r="K17" s="799">
        <v>24265</v>
      </c>
      <c r="L17" s="21">
        <f t="shared" si="2"/>
        <v>5225</v>
      </c>
      <c r="M17" s="35">
        <v>34.5</v>
      </c>
      <c r="N17" s="984"/>
      <c r="O17" s="984"/>
      <c r="P17" s="823">
        <f t="shared" si="1"/>
        <v>837142.5</v>
      </c>
      <c r="Q17" s="1108"/>
      <c r="R17" s="898"/>
      <c r="S17" s="38">
        <v>26525</v>
      </c>
      <c r="T17" s="39">
        <v>45408</v>
      </c>
      <c r="U17" s="27"/>
      <c r="V17" s="40"/>
      <c r="W17" s="41"/>
      <c r="X17" s="42"/>
      <c r="Y17" s="52"/>
      <c r="Z17" s="584"/>
    </row>
    <row r="18" spans="2:26" ht="30.75" customHeight="1" x14ac:dyDescent="0.3">
      <c r="B18" s="693" t="s">
        <v>342</v>
      </c>
      <c r="C18" s="693" t="s">
        <v>138</v>
      </c>
      <c r="D18" s="1141">
        <v>11674</v>
      </c>
      <c r="E18" s="693"/>
      <c r="F18" s="693"/>
      <c r="G18" s="693"/>
      <c r="H18" s="799">
        <v>17550</v>
      </c>
      <c r="I18" s="804">
        <v>45411</v>
      </c>
      <c r="J18" s="1550"/>
      <c r="K18" s="799">
        <v>17550</v>
      </c>
      <c r="L18" s="21">
        <f t="shared" si="2"/>
        <v>0</v>
      </c>
      <c r="M18" s="35">
        <v>47.7</v>
      </c>
      <c r="N18" s="984"/>
      <c r="O18" s="984"/>
      <c r="P18" s="823">
        <f t="shared" si="1"/>
        <v>837135</v>
      </c>
      <c r="Q18" s="1108"/>
      <c r="R18" s="898"/>
      <c r="S18" s="38"/>
      <c r="T18" s="39"/>
      <c r="U18" s="27"/>
      <c r="V18" s="40"/>
      <c r="W18" s="41"/>
      <c r="X18" s="42"/>
      <c r="Y18" s="52"/>
      <c r="Z18" s="584"/>
    </row>
    <row r="19" spans="2:26" ht="30.75" customHeight="1" x14ac:dyDescent="0.3">
      <c r="B19" s="693"/>
      <c r="C19" s="693"/>
      <c r="D19" s="1141"/>
      <c r="E19" s="693"/>
      <c r="F19" s="693"/>
      <c r="G19" s="693"/>
      <c r="H19" s="799"/>
      <c r="I19" s="804"/>
      <c r="J19" s="695"/>
      <c r="K19" s="799"/>
      <c r="L19" s="21">
        <f t="shared" si="2"/>
        <v>0</v>
      </c>
      <c r="M19" s="35"/>
      <c r="N19" s="984"/>
      <c r="O19" s="984"/>
      <c r="P19" s="823">
        <f t="shared" si="1"/>
        <v>0</v>
      </c>
      <c r="Q19" s="966"/>
      <c r="R19" s="26"/>
      <c r="S19" s="38"/>
      <c r="T19" s="59"/>
      <c r="U19" s="27"/>
      <c r="V19" s="40"/>
      <c r="W19" s="41"/>
      <c r="X19" s="42"/>
      <c r="Y19" s="52"/>
      <c r="Z19" s="584"/>
    </row>
    <row r="20" spans="2:26" ht="30.75" customHeight="1" x14ac:dyDescent="0.3">
      <c r="B20" s="693"/>
      <c r="C20" s="693"/>
      <c r="D20" s="365"/>
      <c r="E20" s="693"/>
      <c r="F20" s="693"/>
      <c r="G20" s="693"/>
      <c r="H20" s="799"/>
      <c r="I20" s="804"/>
      <c r="J20" s="695"/>
      <c r="K20" s="799"/>
      <c r="L20" s="21">
        <f t="shared" si="2"/>
        <v>0</v>
      </c>
      <c r="M20" s="35"/>
      <c r="N20" s="973"/>
      <c r="O20" s="973"/>
      <c r="P20" s="823">
        <f t="shared" si="1"/>
        <v>0</v>
      </c>
      <c r="Q20" s="966"/>
      <c r="R20" s="26"/>
      <c r="S20" s="38"/>
      <c r="T20" s="39"/>
      <c r="U20" s="27"/>
      <c r="V20" s="40"/>
      <c r="W20" s="41"/>
      <c r="X20" s="42"/>
      <c r="Y20" s="52"/>
      <c r="Z20" s="584"/>
    </row>
    <row r="21" spans="2:26" ht="27.75" customHeight="1" x14ac:dyDescent="0.35">
      <c r="B21" s="693"/>
      <c r="C21" s="693"/>
      <c r="D21" s="365"/>
      <c r="E21" s="693"/>
      <c r="F21" s="693"/>
      <c r="G21" s="693"/>
      <c r="H21" s="799"/>
      <c r="I21" s="804"/>
      <c r="J21" s="695"/>
      <c r="K21" s="799"/>
      <c r="L21" s="21">
        <f t="shared" si="2"/>
        <v>0</v>
      </c>
      <c r="M21" s="35"/>
      <c r="N21" s="136"/>
      <c r="O21" s="137"/>
      <c r="P21" s="823">
        <f t="shared" si="1"/>
        <v>0</v>
      </c>
      <c r="Q21" s="966"/>
      <c r="R21" s="26"/>
      <c r="S21" s="38"/>
      <c r="T21" s="59"/>
      <c r="U21" s="27"/>
      <c r="V21" s="40"/>
      <c r="W21" s="41"/>
      <c r="X21" s="42"/>
      <c r="Y21" s="52"/>
      <c r="Z21" s="584"/>
    </row>
    <row r="22" spans="2:26" ht="37.5" customHeight="1" x14ac:dyDescent="0.35">
      <c r="B22" s="693"/>
      <c r="C22" s="693"/>
      <c r="D22" s="365"/>
      <c r="E22" s="693"/>
      <c r="F22" s="693"/>
      <c r="G22" s="693"/>
      <c r="H22" s="799"/>
      <c r="I22" s="804"/>
      <c r="J22" s="695"/>
      <c r="K22" s="799"/>
      <c r="L22" s="21">
        <f t="shared" si="2"/>
        <v>0</v>
      </c>
      <c r="M22" s="35"/>
      <c r="N22" s="136"/>
      <c r="O22" s="137"/>
      <c r="P22" s="823">
        <f t="shared" si="1"/>
        <v>0</v>
      </c>
      <c r="Q22" s="966"/>
      <c r="R22" s="26"/>
      <c r="S22" s="38"/>
      <c r="T22" s="59"/>
      <c r="U22" s="27"/>
      <c r="V22" s="40"/>
      <c r="W22" s="41"/>
      <c r="X22" s="42"/>
      <c r="Y22" s="55"/>
      <c r="Z22" s="585"/>
    </row>
    <row r="23" spans="2:26" ht="51" customHeight="1" x14ac:dyDescent="0.35">
      <c r="B23" s="693"/>
      <c r="C23" s="693"/>
      <c r="D23" s="365"/>
      <c r="E23" s="693"/>
      <c r="F23" s="693"/>
      <c r="G23" s="693"/>
      <c r="H23" s="799"/>
      <c r="I23" s="804"/>
      <c r="J23" s="695"/>
      <c r="K23" s="799"/>
      <c r="L23" s="21">
        <f t="shared" si="2"/>
        <v>0</v>
      </c>
      <c r="M23" s="35"/>
      <c r="N23" s="53"/>
      <c r="O23" s="54"/>
      <c r="P23" s="823">
        <f t="shared" si="1"/>
        <v>0</v>
      </c>
      <c r="Q23" s="966"/>
      <c r="R23" s="26"/>
      <c r="S23" s="38"/>
      <c r="T23" s="59"/>
      <c r="U23" s="27"/>
      <c r="V23" s="40"/>
      <c r="W23" s="41"/>
      <c r="X23" s="42"/>
      <c r="Y23" s="55"/>
      <c r="Z23" s="585"/>
    </row>
    <row r="24" spans="2:26" ht="27.75" customHeight="1" x14ac:dyDescent="0.35">
      <c r="B24" s="693"/>
      <c r="C24" s="693"/>
      <c r="D24" s="1143"/>
      <c r="E24" s="577"/>
      <c r="F24" s="577"/>
      <c r="G24" s="637"/>
      <c r="H24" s="657"/>
      <c r="I24" s="805"/>
      <c r="J24" s="712"/>
      <c r="K24" s="657"/>
      <c r="L24" s="21">
        <f t="shared" si="2"/>
        <v>0</v>
      </c>
      <c r="M24" s="35"/>
      <c r="N24" s="53"/>
      <c r="O24" s="54"/>
      <c r="P24" s="823">
        <f t="shared" si="1"/>
        <v>0</v>
      </c>
      <c r="Q24" s="966"/>
      <c r="R24" s="26"/>
      <c r="S24" s="38"/>
      <c r="T24" s="59"/>
      <c r="U24" s="27"/>
      <c r="V24" s="40"/>
      <c r="W24" s="41"/>
      <c r="X24" s="42"/>
      <c r="Y24" s="52"/>
      <c r="Z24" s="584"/>
    </row>
    <row r="25" spans="2:26" ht="27.75" customHeight="1" x14ac:dyDescent="0.35">
      <c r="B25" s="693"/>
      <c r="C25" s="693"/>
      <c r="D25" s="1143"/>
      <c r="E25" s="577"/>
      <c r="F25" s="577"/>
      <c r="G25" s="637"/>
      <c r="H25" s="657"/>
      <c r="I25" s="805"/>
      <c r="J25" s="712"/>
      <c r="K25" s="657"/>
      <c r="L25" s="21">
        <f t="shared" si="2"/>
        <v>0</v>
      </c>
      <c r="M25" s="35"/>
      <c r="N25" s="53"/>
      <c r="O25" s="54"/>
      <c r="P25" s="823">
        <f t="shared" si="1"/>
        <v>0</v>
      </c>
      <c r="Q25" s="967"/>
      <c r="R25" s="122"/>
      <c r="S25" s="38"/>
      <c r="T25" s="59"/>
      <c r="U25" s="27"/>
      <c r="V25" s="40"/>
      <c r="W25" s="41"/>
      <c r="X25" s="42"/>
      <c r="Y25" s="52"/>
      <c r="Z25" s="584"/>
    </row>
    <row r="26" spans="2:26" ht="27.75" customHeight="1" x14ac:dyDescent="0.35">
      <c r="B26" s="693"/>
      <c r="C26" s="693"/>
      <c r="D26" s="1143"/>
      <c r="E26" s="577"/>
      <c r="F26" s="577"/>
      <c r="G26" s="637"/>
      <c r="H26" s="657"/>
      <c r="I26" s="805"/>
      <c r="J26" s="712"/>
      <c r="K26" s="657"/>
      <c r="L26" s="21">
        <f t="shared" si="2"/>
        <v>0</v>
      </c>
      <c r="M26" s="35"/>
      <c r="N26" s="53"/>
      <c r="O26" s="54"/>
      <c r="P26" s="823">
        <f t="shared" si="1"/>
        <v>0</v>
      </c>
      <c r="Q26" s="967"/>
      <c r="R26" s="122"/>
      <c r="S26" s="38"/>
      <c r="T26" s="59"/>
      <c r="U26" s="27"/>
      <c r="V26" s="40"/>
      <c r="W26" s="41"/>
      <c r="X26" s="42"/>
      <c r="Y26" s="55"/>
      <c r="Z26" s="585"/>
    </row>
    <row r="27" spans="2:26" ht="27.75" customHeight="1" x14ac:dyDescent="0.35">
      <c r="B27" s="693"/>
      <c r="C27" s="693"/>
      <c r="D27" s="1143"/>
      <c r="E27" s="577"/>
      <c r="F27" s="577"/>
      <c r="G27" s="637"/>
      <c r="H27" s="657"/>
      <c r="I27" s="805"/>
      <c r="J27" s="712"/>
      <c r="K27" s="657"/>
      <c r="L27" s="21">
        <f t="shared" si="2"/>
        <v>0</v>
      </c>
      <c r="M27" s="35"/>
      <c r="N27" s="53"/>
      <c r="O27" s="54"/>
      <c r="P27" s="823">
        <f t="shared" si="1"/>
        <v>0</v>
      </c>
      <c r="Q27" s="966"/>
      <c r="R27" s="26"/>
      <c r="S27" s="38"/>
      <c r="T27" s="59"/>
      <c r="U27" s="27"/>
      <c r="V27" s="40"/>
      <c r="W27" s="41"/>
      <c r="X27" s="42"/>
      <c r="Y27" s="55"/>
      <c r="Z27" s="585"/>
    </row>
    <row r="28" spans="2:26" ht="24" customHeight="1" x14ac:dyDescent="0.35">
      <c r="B28" s="693"/>
      <c r="C28" s="693"/>
      <c r="D28" s="1143"/>
      <c r="E28" s="577"/>
      <c r="F28" s="577"/>
      <c r="G28" s="637"/>
      <c r="H28" s="657"/>
      <c r="I28" s="805"/>
      <c r="J28" s="712"/>
      <c r="K28" s="657"/>
      <c r="L28" s="21">
        <f t="shared" si="2"/>
        <v>0</v>
      </c>
      <c r="M28" s="35"/>
      <c r="N28" s="60"/>
      <c r="O28" s="61"/>
      <c r="P28" s="823" t="s">
        <v>22</v>
      </c>
      <c r="Q28" s="968"/>
      <c r="R28" s="26"/>
      <c r="S28" s="38"/>
      <c r="T28" s="59"/>
      <c r="U28" s="27"/>
      <c r="V28" s="40"/>
      <c r="W28" s="41"/>
      <c r="X28" s="42"/>
      <c r="Y28" s="52"/>
      <c r="Z28" s="584"/>
    </row>
    <row r="29" spans="2:26" ht="26.25" customHeight="1" x14ac:dyDescent="0.35">
      <c r="B29" s="693"/>
      <c r="C29" s="693"/>
      <c r="D29" s="1143"/>
      <c r="E29" s="577"/>
      <c r="F29" s="577"/>
      <c r="G29" s="637"/>
      <c r="H29" s="657"/>
      <c r="I29" s="805"/>
      <c r="J29" s="712"/>
      <c r="K29" s="657"/>
      <c r="L29" s="21">
        <f t="shared" si="2"/>
        <v>0</v>
      </c>
      <c r="M29" s="35"/>
      <c r="N29" s="60"/>
      <c r="O29" s="61"/>
      <c r="P29" s="823">
        <f t="shared" si="1"/>
        <v>0</v>
      </c>
      <c r="Q29" s="966"/>
      <c r="R29" s="26"/>
      <c r="S29" s="38"/>
      <c r="T29" s="59"/>
      <c r="U29" s="27"/>
      <c r="V29" s="40"/>
      <c r="W29" s="41"/>
      <c r="X29" s="42"/>
      <c r="Y29" s="52"/>
      <c r="Z29" s="584"/>
    </row>
    <row r="30" spans="2:26" ht="27.75" customHeight="1" x14ac:dyDescent="0.35">
      <c r="B30" s="693"/>
      <c r="C30" s="693"/>
      <c r="D30" s="1143"/>
      <c r="E30" s="577"/>
      <c r="F30" s="577"/>
      <c r="G30" s="637"/>
      <c r="H30" s="657"/>
      <c r="I30" s="805"/>
      <c r="J30" s="712"/>
      <c r="K30" s="657"/>
      <c r="L30" s="21">
        <f t="shared" si="2"/>
        <v>0</v>
      </c>
      <c r="M30" s="35"/>
      <c r="N30" s="60"/>
      <c r="O30" s="61"/>
      <c r="P30" s="823">
        <f t="shared" si="1"/>
        <v>0</v>
      </c>
      <c r="Q30" s="964"/>
      <c r="R30" s="68"/>
      <c r="S30" s="38"/>
      <c r="T30" s="59"/>
      <c r="U30" s="27"/>
      <c r="V30" s="40"/>
      <c r="W30" s="41"/>
      <c r="X30" s="42"/>
      <c r="Y30" s="52"/>
      <c r="Z30" s="584"/>
    </row>
    <row r="31" spans="2:26" ht="28.5" customHeight="1" x14ac:dyDescent="0.35">
      <c r="B31" s="693"/>
      <c r="C31" s="693"/>
      <c r="D31" s="1143"/>
      <c r="E31" s="577"/>
      <c r="F31" s="577"/>
      <c r="G31" s="637"/>
      <c r="H31" s="657"/>
      <c r="I31" s="805"/>
      <c r="J31" s="712"/>
      <c r="K31" s="657"/>
      <c r="L31" s="21">
        <f t="shared" si="2"/>
        <v>0</v>
      </c>
      <c r="M31" s="70"/>
      <c r="N31" s="60"/>
      <c r="O31" s="61"/>
      <c r="P31" s="823">
        <f t="shared" si="1"/>
        <v>0</v>
      </c>
      <c r="Q31" s="969"/>
      <c r="R31" s="68"/>
      <c r="S31" s="38"/>
      <c r="T31" s="59"/>
      <c r="U31" s="27"/>
      <c r="V31" s="40"/>
      <c r="W31" s="41"/>
      <c r="X31" s="42"/>
      <c r="Y31" s="52"/>
      <c r="Z31" s="584"/>
    </row>
    <row r="32" spans="2:26" ht="33.75" customHeight="1" thickBot="1" x14ac:dyDescent="0.4">
      <c r="B32" s="575"/>
      <c r="C32" s="576"/>
      <c r="D32" s="1144"/>
      <c r="E32" s="19"/>
      <c r="F32" s="63">
        <f t="shared" ref="F32:F67" si="3">E32*H32</f>
        <v>0</v>
      </c>
      <c r="G32" s="20"/>
      <c r="H32" s="658"/>
      <c r="I32" s="806"/>
      <c r="J32" s="65"/>
      <c r="K32" s="667"/>
      <c r="L32" s="21">
        <f t="shared" si="2"/>
        <v>0</v>
      </c>
      <c r="M32" s="70"/>
      <c r="N32" s="60"/>
      <c r="O32" s="61"/>
      <c r="P32" s="823">
        <f t="shared" si="1"/>
        <v>0</v>
      </c>
      <c r="Q32" s="964"/>
      <c r="R32" s="68"/>
      <c r="S32" s="38"/>
      <c r="T32" s="59"/>
      <c r="U32" s="27"/>
      <c r="V32" s="40"/>
      <c r="W32" s="41"/>
      <c r="X32" s="42"/>
      <c r="Y32" s="52"/>
      <c r="Z32" s="584"/>
    </row>
    <row r="33" spans="2:26" ht="30" customHeight="1" thickTop="1" thickBot="1" x14ac:dyDescent="0.4">
      <c r="B33" s="69"/>
      <c r="C33" s="57"/>
      <c r="D33" s="1145"/>
      <c r="E33" s="72"/>
      <c r="F33" s="66">
        <f t="shared" si="3"/>
        <v>0</v>
      </c>
      <c r="G33" s="33"/>
      <c r="H33" s="659"/>
      <c r="I33" s="807"/>
      <c r="J33" s="49"/>
      <c r="K33" s="668"/>
      <c r="L33" s="21">
        <f t="shared" si="2"/>
        <v>0</v>
      </c>
      <c r="M33" s="70"/>
      <c r="N33" s="60"/>
      <c r="O33" s="61"/>
      <c r="P33" s="823">
        <f t="shared" si="1"/>
        <v>0</v>
      </c>
      <c r="Q33" s="970"/>
      <c r="R33" s="579"/>
      <c r="S33" s="580"/>
      <c r="T33" s="581"/>
      <c r="U33" s="184"/>
      <c r="V33" s="152"/>
      <c r="W33" s="185"/>
      <c r="X33" s="186"/>
      <c r="Y33" s="582"/>
      <c r="Z33" s="46"/>
    </row>
    <row r="34" spans="2:26" ht="27" customHeight="1" thickTop="1" thickBot="1" x14ac:dyDescent="0.4">
      <c r="B34" s="74"/>
      <c r="C34" s="57"/>
      <c r="D34" s="1146"/>
      <c r="E34" s="72"/>
      <c r="F34" s="66">
        <f t="shared" si="3"/>
        <v>0</v>
      </c>
      <c r="G34" s="33"/>
      <c r="H34" s="660"/>
      <c r="I34" s="808"/>
      <c r="J34" s="76"/>
      <c r="K34" s="664"/>
      <c r="L34" s="21">
        <f t="shared" si="2"/>
        <v>0</v>
      </c>
      <c r="M34" s="70"/>
      <c r="N34" s="60"/>
      <c r="O34" s="61"/>
      <c r="P34" s="823">
        <f t="shared" si="1"/>
        <v>0</v>
      </c>
      <c r="Q34" s="964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74"/>
      <c r="C35" s="57"/>
      <c r="D35" s="1146"/>
      <c r="E35" s="32"/>
      <c r="F35" s="66">
        <f t="shared" si="3"/>
        <v>0</v>
      </c>
      <c r="G35" s="33"/>
      <c r="H35" s="660"/>
      <c r="I35" s="808"/>
      <c r="J35" s="76"/>
      <c r="K35" s="664"/>
      <c r="L35" s="21">
        <f t="shared" si="2"/>
        <v>0</v>
      </c>
      <c r="M35" s="70"/>
      <c r="N35" s="60"/>
      <c r="O35" s="61"/>
      <c r="P35" s="823">
        <f t="shared" si="1"/>
        <v>0</v>
      </c>
      <c r="Q35" s="964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38.25" customHeight="1" thickTop="1" thickBot="1" x14ac:dyDescent="0.4">
      <c r="B36" s="162"/>
      <c r="C36" s="57"/>
      <c r="D36" s="1146"/>
      <c r="E36" s="32"/>
      <c r="F36" s="66">
        <f t="shared" si="3"/>
        <v>0</v>
      </c>
      <c r="G36" s="33"/>
      <c r="H36" s="660"/>
      <c r="I36" s="808"/>
      <c r="J36" s="76"/>
      <c r="K36" s="664"/>
      <c r="L36" s="21">
        <f t="shared" si="2"/>
        <v>0</v>
      </c>
      <c r="M36" s="70"/>
      <c r="N36" s="60"/>
      <c r="O36" s="61"/>
      <c r="P36" s="823">
        <f t="shared" si="1"/>
        <v>0</v>
      </c>
      <c r="Q36" s="964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7.75" customHeight="1" thickTop="1" thickBot="1" x14ac:dyDescent="0.4">
      <c r="B37" s="162"/>
      <c r="C37" s="57"/>
      <c r="D37" s="1146"/>
      <c r="E37" s="32"/>
      <c r="F37" s="66">
        <f t="shared" si="3"/>
        <v>0</v>
      </c>
      <c r="G37" s="33"/>
      <c r="H37" s="660"/>
      <c r="I37" s="808"/>
      <c r="J37" s="76"/>
      <c r="K37" s="664"/>
      <c r="L37" s="21">
        <f t="shared" si="2"/>
        <v>0</v>
      </c>
      <c r="M37" s="70"/>
      <c r="N37" s="60"/>
      <c r="O37" s="61"/>
      <c r="P37" s="823">
        <f t="shared" si="1"/>
        <v>0</v>
      </c>
      <c r="Q37" s="964"/>
      <c r="R37" s="68"/>
      <c r="S37" s="73"/>
      <c r="T37" s="59"/>
      <c r="U37" s="27"/>
      <c r="V37" s="40"/>
      <c r="W37" s="41"/>
      <c r="X37" s="42"/>
      <c r="Y37" s="52"/>
      <c r="Z37" s="46"/>
    </row>
    <row r="38" spans="2:26" ht="28.5" customHeight="1" thickTop="1" thickBot="1" x14ac:dyDescent="0.4">
      <c r="B38" s="162"/>
      <c r="C38" s="57"/>
      <c r="D38" s="1146"/>
      <c r="E38" s="32"/>
      <c r="F38" s="66">
        <f t="shared" si="3"/>
        <v>0</v>
      </c>
      <c r="G38" s="33"/>
      <c r="H38" s="660"/>
      <c r="I38" s="808"/>
      <c r="J38" s="76"/>
      <c r="K38" s="664"/>
      <c r="L38" s="21">
        <f t="shared" si="2"/>
        <v>0</v>
      </c>
      <c r="M38" s="70"/>
      <c r="N38" s="60"/>
      <c r="O38" s="61"/>
      <c r="P38" s="823">
        <f t="shared" si="1"/>
        <v>0</v>
      </c>
      <c r="Q38" s="964"/>
      <c r="R38" s="68"/>
      <c r="S38" s="73"/>
      <c r="T38" s="59"/>
      <c r="U38" s="40"/>
      <c r="V38" s="40"/>
      <c r="W38" s="41"/>
      <c r="X38" s="42"/>
      <c r="Y38" s="52"/>
      <c r="Z38" s="46"/>
    </row>
    <row r="39" spans="2:26" ht="22.5" customHeight="1" thickTop="1" thickBot="1" x14ac:dyDescent="0.4">
      <c r="B39" s="78"/>
      <c r="C39" s="57"/>
      <c r="D39" s="1146"/>
      <c r="E39" s="32"/>
      <c r="F39" s="66">
        <f t="shared" si="3"/>
        <v>0</v>
      </c>
      <c r="G39" s="33"/>
      <c r="H39" s="660"/>
      <c r="I39" s="808"/>
      <c r="J39" s="76"/>
      <c r="K39" s="664"/>
      <c r="L39" s="21">
        <f t="shared" si="2"/>
        <v>0</v>
      </c>
      <c r="M39" s="70"/>
      <c r="N39" s="60"/>
      <c r="O39" s="61"/>
      <c r="P39" s="823">
        <f t="shared" si="1"/>
        <v>0</v>
      </c>
      <c r="Q39" s="964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79"/>
      <c r="C40" s="57"/>
      <c r="D40" s="1146"/>
      <c r="E40" s="32"/>
      <c r="F40" s="66">
        <f t="shared" si="3"/>
        <v>0</v>
      </c>
      <c r="G40" s="33"/>
      <c r="H40" s="660"/>
      <c r="I40" s="808"/>
      <c r="J40" s="76"/>
      <c r="K40" s="664"/>
      <c r="L40" s="21">
        <f t="shared" si="2"/>
        <v>0</v>
      </c>
      <c r="M40" s="70"/>
      <c r="N40" s="60"/>
      <c r="O40" s="61"/>
      <c r="P40" s="823">
        <f t="shared" si="1"/>
        <v>0</v>
      </c>
      <c r="Q40" s="964"/>
      <c r="R40" s="68"/>
      <c r="S40" s="73"/>
      <c r="T40" s="59"/>
      <c r="U40" s="27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1146"/>
      <c r="E41" s="32"/>
      <c r="F41" s="66">
        <f t="shared" si="3"/>
        <v>0</v>
      </c>
      <c r="G41" s="33"/>
      <c r="H41" s="660"/>
      <c r="I41" s="808"/>
      <c r="J41" s="76"/>
      <c r="K41" s="664"/>
      <c r="L41" s="21">
        <f t="shared" si="2"/>
        <v>0</v>
      </c>
      <c r="M41" s="70"/>
      <c r="N41" s="60"/>
      <c r="O41" s="61"/>
      <c r="P41" s="823">
        <f t="shared" si="1"/>
        <v>0</v>
      </c>
      <c r="Q41" s="964"/>
      <c r="R41" s="68"/>
      <c r="S41" s="73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162"/>
      <c r="C42" s="57"/>
      <c r="D42" s="1146"/>
      <c r="E42" s="32"/>
      <c r="F42" s="66">
        <f t="shared" si="3"/>
        <v>0</v>
      </c>
      <c r="G42" s="33"/>
      <c r="H42" s="660"/>
      <c r="I42" s="808"/>
      <c r="J42" s="76"/>
      <c r="K42" s="664"/>
      <c r="L42" s="21">
        <f t="shared" si="2"/>
        <v>0</v>
      </c>
      <c r="M42" s="70"/>
      <c r="N42" s="60"/>
      <c r="O42" s="61"/>
      <c r="P42" s="823">
        <f t="shared" si="1"/>
        <v>0</v>
      </c>
      <c r="Q42" s="961"/>
      <c r="R42" s="68"/>
      <c r="S42" s="38"/>
      <c r="T42" s="59"/>
      <c r="U42" s="40"/>
      <c r="V42" s="40"/>
      <c r="W42" s="41"/>
      <c r="X42" s="42"/>
      <c r="Y42" s="52"/>
      <c r="Z42" s="46"/>
    </row>
    <row r="43" spans="2:26" ht="22.5" customHeight="1" thickTop="1" thickBot="1" x14ac:dyDescent="0.4">
      <c r="B43" s="47"/>
      <c r="C43" s="80"/>
      <c r="D43" s="1146"/>
      <c r="E43" s="32"/>
      <c r="F43" s="66">
        <f t="shared" si="3"/>
        <v>0</v>
      </c>
      <c r="G43" s="33"/>
      <c r="H43" s="660"/>
      <c r="I43" s="808"/>
      <c r="J43" s="76"/>
      <c r="K43" s="664"/>
      <c r="L43" s="21">
        <f t="shared" si="2"/>
        <v>0</v>
      </c>
      <c r="M43" s="70"/>
      <c r="N43" s="60"/>
      <c r="O43" s="61"/>
      <c r="P43" s="823">
        <f t="shared" si="1"/>
        <v>0</v>
      </c>
      <c r="Q43" s="961"/>
      <c r="R43" s="68"/>
      <c r="S43" s="81"/>
      <c r="T43" s="39"/>
      <c r="U43" s="40"/>
      <c r="V43" s="40"/>
      <c r="W43" s="41"/>
      <c r="X43" s="42"/>
      <c r="Y43" s="52"/>
      <c r="Z43" s="46"/>
    </row>
    <row r="44" spans="2:26" ht="24.75" thickTop="1" thickBot="1" x14ac:dyDescent="0.4">
      <c r="B44" s="82"/>
      <c r="C44" s="83"/>
      <c r="D44" s="1147"/>
      <c r="E44" s="32"/>
      <c r="F44" s="66">
        <f t="shared" si="3"/>
        <v>0</v>
      </c>
      <c r="G44" s="33"/>
      <c r="H44" s="660"/>
      <c r="I44" s="808"/>
      <c r="J44" s="76"/>
      <c r="K44" s="664"/>
      <c r="L44" s="21">
        <f t="shared" si="2"/>
        <v>0</v>
      </c>
      <c r="M44" s="70"/>
      <c r="N44" s="60"/>
      <c r="O44" s="61"/>
      <c r="P44" s="823">
        <f t="shared" si="1"/>
        <v>0</v>
      </c>
      <c r="Q44" s="962"/>
      <c r="R44" s="85"/>
      <c r="S44" s="86"/>
      <c r="T44" s="39"/>
      <c r="U44" s="40"/>
      <c r="V44" s="40"/>
      <c r="W44" s="41"/>
      <c r="X44" s="42"/>
      <c r="Y44" s="52"/>
      <c r="Z44" s="46"/>
    </row>
    <row r="45" spans="2:26" ht="30.75" customHeight="1" thickTop="1" thickBot="1" x14ac:dyDescent="0.4">
      <c r="B45" s="87"/>
      <c r="C45" s="83"/>
      <c r="D45" s="1147"/>
      <c r="E45" s="32"/>
      <c r="F45" s="66">
        <f t="shared" si="3"/>
        <v>0</v>
      </c>
      <c r="G45" s="33"/>
      <c r="H45" s="660"/>
      <c r="I45" s="808"/>
      <c r="J45" s="76"/>
      <c r="K45" s="664"/>
      <c r="L45" s="21">
        <f t="shared" si="2"/>
        <v>0</v>
      </c>
      <c r="M45" s="70"/>
      <c r="N45" s="60"/>
      <c r="O45" s="61"/>
      <c r="P45" s="823">
        <f t="shared" si="1"/>
        <v>0</v>
      </c>
      <c r="Q45" s="961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5.5" customHeight="1" thickTop="1" thickBot="1" x14ac:dyDescent="0.4">
      <c r="B46" s="87"/>
      <c r="C46" s="83"/>
      <c r="D46" s="1147"/>
      <c r="E46" s="32"/>
      <c r="F46" s="66">
        <f t="shared" si="3"/>
        <v>0</v>
      </c>
      <c r="G46" s="33"/>
      <c r="H46" s="660"/>
      <c r="I46" s="808"/>
      <c r="J46" s="76"/>
      <c r="K46" s="664"/>
      <c r="L46" s="21">
        <f t="shared" si="2"/>
        <v>0</v>
      </c>
      <c r="M46" s="70"/>
      <c r="N46" s="60"/>
      <c r="O46" s="61"/>
      <c r="P46" s="823">
        <f t="shared" si="1"/>
        <v>0</v>
      </c>
      <c r="Q46" s="961"/>
      <c r="R46" s="68"/>
      <c r="S46" s="86"/>
      <c r="T46" s="39"/>
      <c r="U46" s="40"/>
      <c r="V46" s="40"/>
      <c r="W46" s="41"/>
      <c r="X46" s="42"/>
      <c r="Y46" s="52"/>
      <c r="Z46" s="46"/>
    </row>
    <row r="47" spans="2:26" ht="20.25" customHeight="1" thickTop="1" thickBot="1" x14ac:dyDescent="0.4">
      <c r="B47" s="88"/>
      <c r="C47" s="83"/>
      <c r="D47" s="1147"/>
      <c r="E47" s="32"/>
      <c r="F47" s="66">
        <f t="shared" si="3"/>
        <v>0</v>
      </c>
      <c r="G47" s="33"/>
      <c r="H47" s="660"/>
      <c r="I47" s="808"/>
      <c r="J47" s="76"/>
      <c r="K47" s="664"/>
      <c r="L47" s="21">
        <f t="shared" si="2"/>
        <v>0</v>
      </c>
      <c r="M47" s="70"/>
      <c r="N47" s="60"/>
      <c r="O47" s="61"/>
      <c r="P47" s="823">
        <f t="shared" si="1"/>
        <v>0</v>
      </c>
      <c r="Q47" s="961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4" customHeight="1" thickTop="1" thickBot="1" x14ac:dyDescent="0.4">
      <c r="B48" s="90"/>
      <c r="C48" s="83"/>
      <c r="D48" s="1147"/>
      <c r="E48" s="32"/>
      <c r="F48" s="66">
        <f t="shared" si="3"/>
        <v>0</v>
      </c>
      <c r="G48" s="33"/>
      <c r="H48" s="660"/>
      <c r="I48" s="808"/>
      <c r="J48" s="76"/>
      <c r="K48" s="664"/>
      <c r="L48" s="21">
        <f t="shared" si="2"/>
        <v>0</v>
      </c>
      <c r="M48" s="70"/>
      <c r="N48" s="60"/>
      <c r="O48" s="61"/>
      <c r="P48" s="823">
        <f t="shared" si="1"/>
        <v>0</v>
      </c>
      <c r="Q48" s="961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6.25" customHeight="1" thickTop="1" thickBot="1" x14ac:dyDescent="0.4">
      <c r="B49" s="90"/>
      <c r="C49" s="83"/>
      <c r="D49" s="1147"/>
      <c r="E49" s="32"/>
      <c r="F49" s="66">
        <f t="shared" si="3"/>
        <v>0</v>
      </c>
      <c r="G49" s="33"/>
      <c r="H49" s="660"/>
      <c r="I49" s="808"/>
      <c r="J49" s="76"/>
      <c r="K49" s="664"/>
      <c r="L49" s="21">
        <f t="shared" si="2"/>
        <v>0</v>
      </c>
      <c r="M49" s="70"/>
      <c r="N49" s="60"/>
      <c r="O49" s="61"/>
      <c r="P49" s="823">
        <f t="shared" si="1"/>
        <v>0</v>
      </c>
      <c r="Q49" s="961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91"/>
      <c r="C50" s="83"/>
      <c r="D50" s="1147"/>
      <c r="E50" s="32"/>
      <c r="F50" s="66">
        <f t="shared" si="3"/>
        <v>0</v>
      </c>
      <c r="G50" s="33"/>
      <c r="H50" s="660"/>
      <c r="I50" s="808"/>
      <c r="J50" s="76"/>
      <c r="K50" s="664"/>
      <c r="L50" s="21">
        <f t="shared" si="2"/>
        <v>0</v>
      </c>
      <c r="M50" s="70"/>
      <c r="N50" s="60"/>
      <c r="O50" s="61"/>
      <c r="P50" s="823">
        <f t="shared" si="1"/>
        <v>0</v>
      </c>
      <c r="Q50" s="961"/>
      <c r="R50" s="68"/>
      <c r="S50" s="86"/>
      <c r="T50" s="39"/>
      <c r="U50" s="40"/>
      <c r="V50" s="40"/>
      <c r="W50" s="41"/>
      <c r="X50" s="42"/>
      <c r="Y50" s="52"/>
      <c r="Z50" s="89"/>
    </row>
    <row r="51" spans="2:26" ht="20.25" customHeight="1" thickTop="1" thickBot="1" x14ac:dyDescent="0.4">
      <c r="B51" s="87"/>
      <c r="C51" s="83"/>
      <c r="D51" s="1147"/>
      <c r="E51" s="32"/>
      <c r="F51" s="66">
        <f t="shared" si="3"/>
        <v>0</v>
      </c>
      <c r="G51" s="33"/>
      <c r="H51" s="660"/>
      <c r="I51" s="808"/>
      <c r="J51" s="76"/>
      <c r="K51" s="664"/>
      <c r="L51" s="21">
        <f t="shared" si="2"/>
        <v>0</v>
      </c>
      <c r="M51" s="70"/>
      <c r="N51" s="60"/>
      <c r="O51" s="61"/>
      <c r="P51" s="823">
        <f t="shared" si="1"/>
        <v>0</v>
      </c>
      <c r="Q51" s="961"/>
      <c r="R51" s="68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1147"/>
      <c r="E52" s="32"/>
      <c r="F52" s="66">
        <f t="shared" si="3"/>
        <v>0</v>
      </c>
      <c r="G52" s="33"/>
      <c r="H52" s="660"/>
      <c r="I52" s="808"/>
      <c r="J52" s="76"/>
      <c r="K52" s="664"/>
      <c r="L52" s="21">
        <f t="shared" si="2"/>
        <v>0</v>
      </c>
      <c r="M52" s="70"/>
      <c r="N52" s="60"/>
      <c r="O52" s="61"/>
      <c r="P52" s="823">
        <f t="shared" si="1"/>
        <v>0</v>
      </c>
      <c r="Q52" s="963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87"/>
      <c r="C53" s="83"/>
      <c r="D53" s="1147"/>
      <c r="E53" s="32"/>
      <c r="F53" s="66">
        <f t="shared" si="3"/>
        <v>0</v>
      </c>
      <c r="G53" s="33"/>
      <c r="H53" s="660"/>
      <c r="I53" s="808"/>
      <c r="J53" s="76"/>
      <c r="K53" s="664"/>
      <c r="L53" s="21">
        <f t="shared" si="2"/>
        <v>0</v>
      </c>
      <c r="M53" s="70"/>
      <c r="N53" s="60"/>
      <c r="O53" s="61"/>
      <c r="P53" s="823">
        <f t="shared" si="1"/>
        <v>0</v>
      </c>
      <c r="Q53" s="908"/>
      <c r="R53" s="589"/>
      <c r="S53" s="86"/>
      <c r="T53" s="39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0"/>
      <c r="C54" s="83"/>
      <c r="D54" s="1147"/>
      <c r="E54" s="32"/>
      <c r="F54" s="66">
        <f t="shared" si="3"/>
        <v>0</v>
      </c>
      <c r="G54" s="33"/>
      <c r="H54" s="660"/>
      <c r="I54" s="808"/>
      <c r="J54" s="76"/>
      <c r="K54" s="664"/>
      <c r="L54" s="21">
        <f t="shared" si="2"/>
        <v>0</v>
      </c>
      <c r="M54" s="70"/>
      <c r="N54" s="60"/>
      <c r="O54" s="61"/>
      <c r="P54" s="823">
        <f t="shared" si="1"/>
        <v>0</v>
      </c>
      <c r="Q54" s="90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5"/>
      <c r="C55" s="83"/>
      <c r="D55" s="1147"/>
      <c r="E55" s="32"/>
      <c r="F55" s="66">
        <f t="shared" si="3"/>
        <v>0</v>
      </c>
      <c r="G55" s="33"/>
      <c r="H55" s="660"/>
      <c r="I55" s="808"/>
      <c r="J55" s="76"/>
      <c r="K55" s="664"/>
      <c r="L55" s="21">
        <f t="shared" si="2"/>
        <v>0</v>
      </c>
      <c r="M55" s="70"/>
      <c r="N55" s="60"/>
      <c r="O55" s="61"/>
      <c r="P55" s="823">
        <f t="shared" si="1"/>
        <v>0</v>
      </c>
      <c r="Q55" s="907"/>
      <c r="R55" s="68"/>
      <c r="S55" s="590"/>
      <c r="T55" s="591"/>
      <c r="U55" s="40"/>
      <c r="V55" s="40"/>
      <c r="W55" s="41"/>
      <c r="X55" s="42"/>
      <c r="Y55" s="52"/>
      <c r="Z55" s="92"/>
    </row>
    <row r="56" spans="2:26" ht="24.75" thickTop="1" thickBot="1" x14ac:dyDescent="0.4">
      <c r="B56" s="96"/>
      <c r="C56" s="83"/>
      <c r="D56" s="1147"/>
      <c r="E56" s="97"/>
      <c r="F56" s="66">
        <f t="shared" si="3"/>
        <v>0</v>
      </c>
      <c r="G56" s="33"/>
      <c r="H56" s="660"/>
      <c r="I56" s="808"/>
      <c r="J56" s="76"/>
      <c r="K56" s="664"/>
      <c r="L56" s="21">
        <f t="shared" si="2"/>
        <v>0</v>
      </c>
      <c r="M56" s="70"/>
      <c r="N56" s="60"/>
      <c r="O56" s="61"/>
      <c r="P56" s="823">
        <f t="shared" si="1"/>
        <v>0</v>
      </c>
      <c r="Q56" s="90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1"/>
      <c r="C57" s="83"/>
      <c r="D57" s="1147"/>
      <c r="E57" s="97"/>
      <c r="F57" s="66">
        <f t="shared" si="3"/>
        <v>0</v>
      </c>
      <c r="G57" s="33"/>
      <c r="H57" s="660"/>
      <c r="I57" s="808"/>
      <c r="J57" s="76"/>
      <c r="K57" s="664"/>
      <c r="L57" s="21">
        <f t="shared" si="2"/>
        <v>0</v>
      </c>
      <c r="M57" s="70"/>
      <c r="N57" s="60"/>
      <c r="O57" s="61"/>
      <c r="P57" s="823">
        <f t="shared" si="1"/>
        <v>0</v>
      </c>
      <c r="Q57" s="90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0"/>
      <c r="C58" s="83"/>
      <c r="D58" s="1147"/>
      <c r="E58" s="97"/>
      <c r="F58" s="66">
        <f t="shared" si="3"/>
        <v>0</v>
      </c>
      <c r="G58" s="33"/>
      <c r="H58" s="660"/>
      <c r="I58" s="808"/>
      <c r="J58" s="76"/>
      <c r="K58" s="664"/>
      <c r="L58" s="21">
        <f t="shared" si="2"/>
        <v>0</v>
      </c>
      <c r="M58" s="70"/>
      <c r="N58" s="60"/>
      <c r="O58" s="61"/>
      <c r="P58" s="823">
        <f t="shared" si="1"/>
        <v>0</v>
      </c>
      <c r="Q58" s="90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1147"/>
      <c r="E59" s="97"/>
      <c r="F59" s="66">
        <f t="shared" si="3"/>
        <v>0</v>
      </c>
      <c r="G59" s="33"/>
      <c r="H59" s="660"/>
      <c r="I59" s="808"/>
      <c r="J59" s="76"/>
      <c r="K59" s="664"/>
      <c r="L59" s="21">
        <f t="shared" si="2"/>
        <v>0</v>
      </c>
      <c r="M59" s="70"/>
      <c r="N59" s="60"/>
      <c r="O59" s="61"/>
      <c r="P59" s="823">
        <f t="shared" si="1"/>
        <v>0</v>
      </c>
      <c r="Q59" s="90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1"/>
      <c r="C60" s="83"/>
      <c r="D60" s="1147"/>
      <c r="E60" s="97"/>
      <c r="F60" s="66">
        <f t="shared" si="3"/>
        <v>0</v>
      </c>
      <c r="G60" s="33"/>
      <c r="H60" s="660"/>
      <c r="I60" s="808"/>
      <c r="J60" s="76"/>
      <c r="K60" s="664"/>
      <c r="L60" s="21">
        <f t="shared" si="2"/>
        <v>0</v>
      </c>
      <c r="M60" s="70"/>
      <c r="N60" s="60"/>
      <c r="O60" s="61"/>
      <c r="P60" s="823">
        <f t="shared" si="1"/>
        <v>0</v>
      </c>
      <c r="Q60" s="90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0"/>
      <c r="C61" s="91"/>
      <c r="D61" s="1148"/>
      <c r="E61" s="97"/>
      <c r="F61" s="66">
        <f t="shared" si="3"/>
        <v>0</v>
      </c>
      <c r="G61" s="33"/>
      <c r="H61" s="660"/>
      <c r="I61" s="808"/>
      <c r="J61" s="76"/>
      <c r="K61" s="664"/>
      <c r="L61" s="21">
        <f t="shared" si="2"/>
        <v>0</v>
      </c>
      <c r="M61" s="70"/>
      <c r="N61" s="60"/>
      <c r="O61" s="61"/>
      <c r="P61" s="823">
        <f t="shared" si="1"/>
        <v>0</v>
      </c>
      <c r="Q61" s="907"/>
      <c r="R61" s="68"/>
      <c r="S61" s="86"/>
      <c r="T61" s="39"/>
      <c r="U61" s="40"/>
      <c r="V61" s="40"/>
      <c r="W61" s="41"/>
      <c r="X61" s="42"/>
      <c r="Y61" s="52"/>
      <c r="Z61" s="89"/>
    </row>
    <row r="62" spans="2:26" ht="24.75" thickTop="1" thickBot="1" x14ac:dyDescent="0.4">
      <c r="B62" s="91"/>
      <c r="C62" s="91"/>
      <c r="D62" s="1148"/>
      <c r="E62" s="97"/>
      <c r="F62" s="66">
        <f t="shared" si="3"/>
        <v>0</v>
      </c>
      <c r="G62" s="33"/>
      <c r="H62" s="660"/>
      <c r="I62" s="808"/>
      <c r="J62" s="76"/>
      <c r="K62" s="664"/>
      <c r="L62" s="21">
        <f t="shared" si="2"/>
        <v>0</v>
      </c>
      <c r="M62" s="70"/>
      <c r="N62" s="60"/>
      <c r="O62" s="61"/>
      <c r="P62" s="823">
        <f t="shared" si="1"/>
        <v>0</v>
      </c>
      <c r="Q62" s="907"/>
      <c r="R62" s="68"/>
      <c r="S62" s="86"/>
      <c r="T62" s="39"/>
      <c r="U62" s="40"/>
      <c r="V62" s="40"/>
      <c r="W62" s="41"/>
      <c r="X62" s="42"/>
      <c r="Z62" s="100"/>
    </row>
    <row r="63" spans="2:26" ht="24.75" thickTop="1" thickBot="1" x14ac:dyDescent="0.4">
      <c r="B63" s="91"/>
      <c r="C63" s="91"/>
      <c r="D63" s="1148"/>
      <c r="E63" s="97"/>
      <c r="F63" s="66">
        <f t="shared" si="3"/>
        <v>0</v>
      </c>
      <c r="G63" s="33"/>
      <c r="H63" s="660"/>
      <c r="I63" s="808"/>
      <c r="J63" s="76"/>
      <c r="K63" s="664"/>
      <c r="L63" s="21">
        <f t="shared" si="2"/>
        <v>0</v>
      </c>
      <c r="M63" s="70"/>
      <c r="N63" s="60"/>
      <c r="O63" s="61"/>
      <c r="P63" s="823">
        <f t="shared" si="1"/>
        <v>0</v>
      </c>
      <c r="Q63" s="90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1148"/>
      <c r="E64" s="97"/>
      <c r="F64" s="66">
        <f t="shared" si="3"/>
        <v>0</v>
      </c>
      <c r="G64" s="33"/>
      <c r="H64" s="660"/>
      <c r="I64" s="808"/>
      <c r="J64" s="76"/>
      <c r="K64" s="664"/>
      <c r="L64" s="21">
        <f t="shared" si="2"/>
        <v>0</v>
      </c>
      <c r="M64" s="70"/>
      <c r="N64" s="60"/>
      <c r="O64" s="61"/>
      <c r="P64" s="823">
        <f t="shared" si="1"/>
        <v>0</v>
      </c>
      <c r="Q64" s="907"/>
      <c r="R64" s="68"/>
      <c r="S64" s="86"/>
      <c r="T64" s="39"/>
      <c r="U64" s="40"/>
      <c r="V64" s="40"/>
      <c r="W64" s="41"/>
      <c r="X64" s="42"/>
    </row>
    <row r="65" spans="1:27" ht="24.75" thickTop="1" thickBot="1" x14ac:dyDescent="0.4">
      <c r="B65" s="90"/>
      <c r="C65" s="88"/>
      <c r="D65" s="1148"/>
      <c r="E65" s="98"/>
      <c r="F65" s="66">
        <f t="shared" si="3"/>
        <v>0</v>
      </c>
      <c r="G65" s="33"/>
      <c r="H65" s="660"/>
      <c r="I65" s="808"/>
      <c r="J65" s="76"/>
      <c r="K65" s="664"/>
      <c r="L65" s="21">
        <f t="shared" si="2"/>
        <v>0</v>
      </c>
      <c r="M65" s="70"/>
      <c r="N65" s="60"/>
      <c r="O65" s="61"/>
      <c r="P65" s="823">
        <f t="shared" si="1"/>
        <v>0</v>
      </c>
      <c r="Q65" s="907"/>
      <c r="R65" s="68"/>
      <c r="S65" s="86"/>
      <c r="T65" s="39"/>
      <c r="U65" s="40"/>
      <c r="V65" s="40"/>
      <c r="W65" s="41"/>
      <c r="X65" s="42"/>
    </row>
    <row r="66" spans="1:27" ht="24.75" thickTop="1" thickBot="1" x14ac:dyDescent="0.4">
      <c r="B66" s="90"/>
      <c r="C66" s="88"/>
      <c r="D66" s="1148"/>
      <c r="E66" s="98"/>
      <c r="F66" s="66">
        <f t="shared" si="3"/>
        <v>0</v>
      </c>
      <c r="G66" s="33"/>
      <c r="H66" s="660"/>
      <c r="I66" s="808"/>
      <c r="J66" s="76"/>
      <c r="K66" s="664"/>
      <c r="L66" s="21">
        <f t="shared" si="2"/>
        <v>0</v>
      </c>
      <c r="M66" s="70"/>
      <c r="N66" s="60"/>
      <c r="O66" s="61"/>
      <c r="P66" s="823">
        <f t="shared" si="1"/>
        <v>0</v>
      </c>
      <c r="Q66" s="907"/>
      <c r="R66" s="68"/>
      <c r="S66" s="86"/>
      <c r="T66" s="39"/>
      <c r="U66" s="40"/>
      <c r="V66" s="40"/>
      <c r="W66" s="41"/>
      <c r="X66" s="42"/>
    </row>
    <row r="67" spans="1:27" ht="24" thickTop="1" x14ac:dyDescent="0.35">
      <c r="B67" s="102"/>
      <c r="C67" s="103"/>
      <c r="D67" s="1149"/>
      <c r="E67" s="104"/>
      <c r="F67" s="66">
        <f t="shared" si="3"/>
        <v>0</v>
      </c>
      <c r="G67" s="105"/>
      <c r="H67" s="661"/>
      <c r="I67" s="809"/>
      <c r="J67" s="107"/>
      <c r="K67" s="669"/>
      <c r="L67" s="21">
        <f t="shared" si="2"/>
        <v>0</v>
      </c>
      <c r="M67" s="108"/>
      <c r="N67" s="109"/>
      <c r="O67" s="110"/>
      <c r="P67" s="823">
        <f t="shared" si="1"/>
        <v>0</v>
      </c>
      <c r="Q67" s="909"/>
      <c r="R67" s="592"/>
      <c r="S67" s="593"/>
      <c r="T67" s="594"/>
      <c r="U67" s="595"/>
      <c r="V67" s="112"/>
      <c r="W67" s="113"/>
      <c r="X67" s="114"/>
    </row>
    <row r="68" spans="1:27" s="127" customFormat="1" ht="24" thickBot="1" x14ac:dyDescent="0.4">
      <c r="B68" s="1095"/>
      <c r="C68" s="31"/>
      <c r="D68" s="1150"/>
      <c r="E68" s="901"/>
      <c r="F68" s="32"/>
      <c r="G68" s="33"/>
      <c r="H68" s="1066"/>
      <c r="I68" s="1096"/>
      <c r="J68" s="1054"/>
      <c r="K68" s="668"/>
      <c r="L68" s="21">
        <f t="shared" si="2"/>
        <v>0</v>
      </c>
      <c r="M68" s="1010"/>
      <c r="N68" s="53"/>
      <c r="O68" s="54"/>
      <c r="P68" s="823">
        <f t="shared" si="1"/>
        <v>0</v>
      </c>
      <c r="Q68" s="1011"/>
      <c r="R68" s="1028"/>
      <c r="S68" s="86"/>
      <c r="T68" s="123"/>
      <c r="U68" s="40"/>
      <c r="V68" s="1012"/>
      <c r="W68" s="954"/>
      <c r="X68" s="1013"/>
      <c r="Y68" s="1014"/>
      <c r="Z68" s="1015"/>
    </row>
    <row r="69" spans="1:27" s="127" customFormat="1" ht="30.75" customHeight="1" thickTop="1" x14ac:dyDescent="0.3">
      <c r="B69" s="1241" t="s">
        <v>339</v>
      </c>
      <c r="C69" s="678" t="s">
        <v>168</v>
      </c>
      <c r="D69" s="1151"/>
      <c r="E69" s="115"/>
      <c r="F69" s="115"/>
      <c r="G69" s="653">
        <v>80</v>
      </c>
      <c r="H69" s="684">
        <v>2049.42</v>
      </c>
      <c r="I69" s="1285">
        <v>45385</v>
      </c>
      <c r="J69" s="1398">
        <v>21518</v>
      </c>
      <c r="K69" s="737">
        <v>2049.42</v>
      </c>
      <c r="L69" s="21">
        <f t="shared" si="2"/>
        <v>0</v>
      </c>
      <c r="M69" s="155">
        <v>52</v>
      </c>
      <c r="N69" s="118"/>
      <c r="O69" s="119"/>
      <c r="P69" s="823">
        <f t="shared" si="1"/>
        <v>106569.84</v>
      </c>
      <c r="Q69" s="1509" t="s">
        <v>97</v>
      </c>
      <c r="R69" s="1495">
        <v>45394</v>
      </c>
      <c r="S69" s="985"/>
      <c r="T69" s="123"/>
      <c r="U69" s="40"/>
      <c r="V69" s="40"/>
      <c r="W69" s="28"/>
      <c r="X69" s="29"/>
      <c r="Y69" s="124"/>
      <c r="Z69" s="125"/>
      <c r="AA69" s="126"/>
    </row>
    <row r="70" spans="1:27" ht="24.75" customHeight="1" x14ac:dyDescent="0.3">
      <c r="B70" s="1331"/>
      <c r="C70" s="1094" t="s">
        <v>249</v>
      </c>
      <c r="D70" s="1151"/>
      <c r="E70" s="637"/>
      <c r="F70" s="637"/>
      <c r="G70" s="695">
        <v>12</v>
      </c>
      <c r="H70" s="1000">
        <v>328.27</v>
      </c>
      <c r="I70" s="1286"/>
      <c r="J70" s="1399"/>
      <c r="K70" s="1001">
        <v>328.27</v>
      </c>
      <c r="L70" s="639">
        <f>K70-H70</f>
        <v>0</v>
      </c>
      <c r="M70" s="155">
        <v>68</v>
      </c>
      <c r="N70" s="118"/>
      <c r="O70" s="119"/>
      <c r="P70" s="824">
        <f t="shared" si="1"/>
        <v>22322.36</v>
      </c>
      <c r="Q70" s="1510"/>
      <c r="R70" s="1423"/>
      <c r="S70" s="986"/>
      <c r="T70" s="123"/>
      <c r="U70" s="130"/>
      <c r="V70" s="130"/>
      <c r="W70" s="28"/>
      <c r="X70" s="138"/>
      <c r="Y70" s="124"/>
      <c r="Z70" s="125"/>
      <c r="AA70" s="126"/>
    </row>
    <row r="71" spans="1:27" ht="38.25" customHeight="1" x14ac:dyDescent="0.25">
      <c r="A71" t="s">
        <v>22</v>
      </c>
      <c r="B71" s="1331"/>
      <c r="C71" s="678" t="s">
        <v>66</v>
      </c>
      <c r="D71" s="1151"/>
      <c r="E71" s="115"/>
      <c r="F71" s="115"/>
      <c r="G71" s="653">
        <v>8</v>
      </c>
      <c r="H71" s="684">
        <v>211.71</v>
      </c>
      <c r="I71" s="1286"/>
      <c r="J71" s="1399"/>
      <c r="K71" s="737">
        <v>211.71</v>
      </c>
      <c r="L71" s="134">
        <f t="shared" ref="L71:L76" si="4">K71-H71</f>
        <v>0</v>
      </c>
      <c r="M71" s="155">
        <v>74</v>
      </c>
      <c r="N71" s="118"/>
      <c r="O71" s="157"/>
      <c r="P71" s="844">
        <f t="shared" ref="P71:P121" si="5">M71*K71</f>
        <v>15666.54</v>
      </c>
      <c r="Q71" s="1510"/>
      <c r="R71" s="1423"/>
      <c r="S71" s="687"/>
      <c r="T71" s="123"/>
      <c r="U71" s="125"/>
      <c r="V71" s="125"/>
      <c r="W71" s="28"/>
      <c r="X71" s="138"/>
      <c r="Y71" s="128"/>
      <c r="Z71" s="125"/>
      <c r="AA71" s="126"/>
    </row>
    <row r="72" spans="1:27" ht="30.75" customHeight="1" x14ac:dyDescent="0.3">
      <c r="B72" s="1331"/>
      <c r="C72" s="678" t="s">
        <v>300</v>
      </c>
      <c r="D72" s="1151"/>
      <c r="E72" s="115"/>
      <c r="F72" s="115"/>
      <c r="G72" s="653">
        <v>92</v>
      </c>
      <c r="H72" s="684">
        <v>2015.12</v>
      </c>
      <c r="I72" s="1286"/>
      <c r="J72" s="1399"/>
      <c r="K72" s="737">
        <v>2015.12</v>
      </c>
      <c r="L72" s="134">
        <f t="shared" si="4"/>
        <v>0</v>
      </c>
      <c r="M72" s="117">
        <v>47.5</v>
      </c>
      <c r="N72" s="780"/>
      <c r="O72" s="137"/>
      <c r="P72" s="826">
        <f t="shared" si="5"/>
        <v>95718.2</v>
      </c>
      <c r="Q72" s="1510"/>
      <c r="R72" s="1423"/>
      <c r="S72" s="687"/>
      <c r="T72" s="123"/>
      <c r="U72" s="125"/>
      <c r="V72" s="125"/>
      <c r="W72" s="28"/>
      <c r="X72" s="138"/>
      <c r="Y72" s="124"/>
      <c r="Z72" s="910"/>
      <c r="AA72" s="126"/>
    </row>
    <row r="73" spans="1:27" ht="32.25" customHeight="1" thickBot="1" x14ac:dyDescent="0.35">
      <c r="B73" s="1242"/>
      <c r="C73" s="678" t="s">
        <v>340</v>
      </c>
      <c r="D73" s="1151"/>
      <c r="E73" s="115"/>
      <c r="F73" s="115"/>
      <c r="G73" s="653">
        <v>4</v>
      </c>
      <c r="H73" s="684">
        <v>95.84</v>
      </c>
      <c r="I73" s="1286"/>
      <c r="J73" s="1399"/>
      <c r="K73" s="737">
        <v>95.84</v>
      </c>
      <c r="L73" s="134">
        <f t="shared" si="4"/>
        <v>0</v>
      </c>
      <c r="M73" s="117">
        <v>75</v>
      </c>
      <c r="N73" s="118"/>
      <c r="O73" s="157"/>
      <c r="P73" s="826">
        <f t="shared" si="5"/>
        <v>7188</v>
      </c>
      <c r="Q73" s="1511"/>
      <c r="R73" s="1496"/>
      <c r="S73" s="687"/>
      <c r="T73" s="123"/>
      <c r="U73" s="744"/>
      <c r="V73" s="744"/>
      <c r="W73" s="28"/>
      <c r="X73" s="138"/>
      <c r="Y73" s="139"/>
      <c r="Z73" s="140"/>
      <c r="AA73" s="126"/>
    </row>
    <row r="74" spans="1:27" ht="32.25" customHeight="1" thickTop="1" x14ac:dyDescent="0.3">
      <c r="B74" s="1456" t="s">
        <v>263</v>
      </c>
      <c r="C74" s="678" t="s">
        <v>112</v>
      </c>
      <c r="D74" s="1151"/>
      <c r="E74" s="115"/>
      <c r="F74" s="115"/>
      <c r="G74" s="653"/>
      <c r="H74" s="684">
        <v>4685.2</v>
      </c>
      <c r="I74" s="1459">
        <v>45387</v>
      </c>
      <c r="J74" s="1462" t="s">
        <v>367</v>
      </c>
      <c r="K74" s="737">
        <v>4085.2</v>
      </c>
      <c r="L74" s="134">
        <f t="shared" si="4"/>
        <v>-600</v>
      </c>
      <c r="M74" s="1024">
        <v>102</v>
      </c>
      <c r="N74" s="1489">
        <f>400000+188764.9</f>
        <v>588764.9</v>
      </c>
      <c r="O74" s="1492" t="s">
        <v>371</v>
      </c>
      <c r="P74" s="826">
        <f t="shared" si="5"/>
        <v>416690.39999999997</v>
      </c>
      <c r="Q74" s="1136"/>
      <c r="R74" s="741"/>
      <c r="S74" s="133"/>
      <c r="T74" s="743"/>
      <c r="U74" s="1497">
        <v>28000</v>
      </c>
      <c r="V74" s="1500" t="s">
        <v>398</v>
      </c>
      <c r="W74" s="1162"/>
      <c r="X74" s="138"/>
      <c r="Y74" s="139"/>
      <c r="Z74" s="140"/>
      <c r="AA74" s="126"/>
    </row>
    <row r="75" spans="1:27" ht="30.75" customHeight="1" x14ac:dyDescent="0.3">
      <c r="B75" s="1457"/>
      <c r="C75" s="678" t="s">
        <v>344</v>
      </c>
      <c r="D75" s="1151"/>
      <c r="E75" s="115"/>
      <c r="F75" s="115"/>
      <c r="G75" s="653"/>
      <c r="H75" s="684">
        <v>1157.2</v>
      </c>
      <c r="I75" s="1460"/>
      <c r="J75" s="1463"/>
      <c r="K75" s="737">
        <v>1157.2</v>
      </c>
      <c r="L75" s="134">
        <f t="shared" si="4"/>
        <v>0</v>
      </c>
      <c r="M75" s="1024">
        <v>145</v>
      </c>
      <c r="N75" s="1490"/>
      <c r="O75" s="1493"/>
      <c r="P75" s="826">
        <f t="shared" si="5"/>
        <v>167794</v>
      </c>
      <c r="Q75" s="987"/>
      <c r="R75" s="122"/>
      <c r="S75" s="133"/>
      <c r="T75" s="743"/>
      <c r="U75" s="1498"/>
      <c r="V75" s="1501"/>
      <c r="W75" s="1162"/>
      <c r="X75" s="138"/>
      <c r="Y75" s="124"/>
      <c r="Z75" s="125"/>
      <c r="AA75" s="126"/>
    </row>
    <row r="76" spans="1:27" ht="30.75" customHeight="1" x14ac:dyDescent="0.3">
      <c r="B76" s="1457"/>
      <c r="C76" s="678" t="s">
        <v>345</v>
      </c>
      <c r="D76" s="1151"/>
      <c r="E76" s="115"/>
      <c r="F76" s="115"/>
      <c r="G76" s="653"/>
      <c r="H76" s="684">
        <v>49.9</v>
      </c>
      <c r="I76" s="1460"/>
      <c r="J76" s="1463"/>
      <c r="K76" s="737">
        <v>49.9</v>
      </c>
      <c r="L76" s="134">
        <f t="shared" si="4"/>
        <v>0</v>
      </c>
      <c r="M76" s="1024">
        <v>20</v>
      </c>
      <c r="N76" s="1490"/>
      <c r="O76" s="1493"/>
      <c r="P76" s="826">
        <f t="shared" si="5"/>
        <v>998</v>
      </c>
      <c r="Q76" s="987"/>
      <c r="R76" s="122"/>
      <c r="S76" s="133"/>
      <c r="T76" s="743"/>
      <c r="U76" s="1498"/>
      <c r="V76" s="1501"/>
      <c r="W76" s="1162"/>
      <c r="X76" s="138"/>
      <c r="Y76" s="124"/>
      <c r="Z76" s="125"/>
      <c r="AA76" s="126"/>
    </row>
    <row r="77" spans="1:27" s="127" customFormat="1" ht="30.75" customHeight="1" thickBot="1" x14ac:dyDescent="0.35">
      <c r="B77" s="1458"/>
      <c r="C77" s="678" t="s">
        <v>346</v>
      </c>
      <c r="D77" s="1151"/>
      <c r="E77" s="115"/>
      <c r="F77" s="115"/>
      <c r="G77" s="653"/>
      <c r="H77" s="684">
        <v>50.5</v>
      </c>
      <c r="I77" s="1461"/>
      <c r="J77" s="1464"/>
      <c r="K77" s="737">
        <v>50.5</v>
      </c>
      <c r="L77" s="134">
        <f t="shared" si="2"/>
        <v>0</v>
      </c>
      <c r="M77" s="1024">
        <v>65</v>
      </c>
      <c r="N77" s="1491"/>
      <c r="O77" s="1494"/>
      <c r="P77" s="826">
        <f t="shared" si="5"/>
        <v>3282.5</v>
      </c>
      <c r="Q77" s="987"/>
      <c r="R77" s="122"/>
      <c r="S77" s="133"/>
      <c r="T77" s="743"/>
      <c r="U77" s="1499"/>
      <c r="V77" s="1502"/>
      <c r="W77" s="1162"/>
      <c r="X77" s="138"/>
      <c r="Y77" s="124"/>
      <c r="Z77" s="125"/>
      <c r="AA77" s="126"/>
    </row>
    <row r="78" spans="1:27" ht="31.5" customHeight="1" x14ac:dyDescent="0.35">
      <c r="B78" s="1471" t="s">
        <v>247</v>
      </c>
      <c r="C78" s="678" t="s">
        <v>349</v>
      </c>
      <c r="D78" s="1151"/>
      <c r="E78" s="115"/>
      <c r="F78" s="115"/>
      <c r="G78" s="653">
        <v>80</v>
      </c>
      <c r="H78" s="684">
        <v>2049.42</v>
      </c>
      <c r="I78" s="1474">
        <v>45390</v>
      </c>
      <c r="J78" s="1506"/>
      <c r="K78" s="737">
        <v>2049.42</v>
      </c>
      <c r="L78" s="134">
        <f t="shared" si="2"/>
        <v>0</v>
      </c>
      <c r="M78" s="117">
        <v>52</v>
      </c>
      <c r="N78" s="1117"/>
      <c r="O78" s="1118"/>
      <c r="P78" s="826">
        <f t="shared" si="5"/>
        <v>106569.84</v>
      </c>
      <c r="Q78" s="987"/>
      <c r="R78" s="122"/>
      <c r="S78" s="133"/>
      <c r="T78" s="123"/>
      <c r="U78" s="745"/>
      <c r="V78" s="745"/>
      <c r="W78" s="28"/>
      <c r="X78" s="138"/>
      <c r="Y78" s="124"/>
      <c r="Z78" s="125"/>
      <c r="AA78" s="126"/>
    </row>
    <row r="79" spans="1:27" ht="30.75" customHeight="1" x14ac:dyDescent="0.3">
      <c r="B79" s="1472"/>
      <c r="C79" s="678" t="s">
        <v>249</v>
      </c>
      <c r="D79" s="1151"/>
      <c r="E79" s="115"/>
      <c r="F79" s="115"/>
      <c r="G79" s="653">
        <v>12</v>
      </c>
      <c r="H79" s="684">
        <v>328.27</v>
      </c>
      <c r="I79" s="1475"/>
      <c r="J79" s="1507"/>
      <c r="K79" s="737">
        <v>328.27</v>
      </c>
      <c r="L79" s="134">
        <f t="shared" si="2"/>
        <v>0</v>
      </c>
      <c r="M79" s="117">
        <v>68</v>
      </c>
      <c r="N79" s="780"/>
      <c r="O79" s="137"/>
      <c r="P79" s="826">
        <f t="shared" si="5"/>
        <v>22322.36</v>
      </c>
      <c r="Q79" s="910"/>
      <c r="R79" s="587"/>
      <c r="S79" s="133"/>
      <c r="T79" s="123"/>
      <c r="U79" s="125"/>
      <c r="V79" s="125"/>
      <c r="W79" s="28"/>
      <c r="X79" s="138"/>
      <c r="Y79" s="124"/>
      <c r="Z79" s="910"/>
      <c r="AA79" s="126"/>
    </row>
    <row r="80" spans="1:27" ht="30.75" customHeight="1" x14ac:dyDescent="0.3">
      <c r="B80" s="1472"/>
      <c r="C80" s="678" t="s">
        <v>66</v>
      </c>
      <c r="D80" s="1151"/>
      <c r="E80" s="115"/>
      <c r="F80" s="115"/>
      <c r="G80" s="653">
        <v>8</v>
      </c>
      <c r="H80" s="684">
        <v>211.71</v>
      </c>
      <c r="I80" s="1475"/>
      <c r="J80" s="1507"/>
      <c r="K80" s="737">
        <v>211.71</v>
      </c>
      <c r="L80" s="134">
        <f t="shared" si="2"/>
        <v>0</v>
      </c>
      <c r="M80" s="117">
        <v>74</v>
      </c>
      <c r="N80" s="780"/>
      <c r="O80" s="117"/>
      <c r="P80" s="826">
        <f t="shared" si="5"/>
        <v>15666.54</v>
      </c>
      <c r="Q80" s="910"/>
      <c r="R80" s="587"/>
      <c r="S80" s="133"/>
      <c r="T80" s="123"/>
      <c r="U80" s="125"/>
      <c r="V80" s="125"/>
      <c r="W80" s="28"/>
      <c r="X80" s="138"/>
      <c r="Y80" s="124"/>
      <c r="Z80" s="910"/>
      <c r="AA80" s="126"/>
    </row>
    <row r="81" spans="2:27" ht="26.25" customHeight="1" thickBot="1" x14ac:dyDescent="0.35">
      <c r="B81" s="1472"/>
      <c r="C81" s="678" t="s">
        <v>300</v>
      </c>
      <c r="D81" s="1151"/>
      <c r="E81" s="115"/>
      <c r="F81" s="115"/>
      <c r="G81" s="653">
        <v>92</v>
      </c>
      <c r="H81" s="684">
        <v>2015.12</v>
      </c>
      <c r="I81" s="1475"/>
      <c r="J81" s="1507"/>
      <c r="K81" s="737">
        <v>2015.12</v>
      </c>
      <c r="L81" s="134">
        <f t="shared" si="2"/>
        <v>0</v>
      </c>
      <c r="M81" s="117">
        <v>47.5</v>
      </c>
      <c r="N81" s="780"/>
      <c r="O81" s="181"/>
      <c r="P81" s="827">
        <f t="shared" si="5"/>
        <v>95718.2</v>
      </c>
      <c r="Q81" s="910"/>
      <c r="R81" s="587"/>
      <c r="S81" s="133"/>
      <c r="T81" s="123"/>
      <c r="U81" s="125"/>
      <c r="V81" s="125"/>
      <c r="W81" s="28"/>
      <c r="X81" s="138"/>
      <c r="Y81" s="124"/>
      <c r="Z81" s="910"/>
      <c r="AA81" s="126"/>
    </row>
    <row r="82" spans="2:27" s="127" customFormat="1" ht="32.25" customHeight="1" thickTop="1" thickBot="1" x14ac:dyDescent="0.35">
      <c r="B82" s="1473"/>
      <c r="C82" s="678" t="s">
        <v>340</v>
      </c>
      <c r="D82" s="1151"/>
      <c r="E82" s="115"/>
      <c r="F82" s="115"/>
      <c r="G82" s="653">
        <v>4</v>
      </c>
      <c r="H82" s="684">
        <v>95.84</v>
      </c>
      <c r="I82" s="1476"/>
      <c r="J82" s="1508"/>
      <c r="K82" s="737">
        <v>95.84</v>
      </c>
      <c r="L82" s="134">
        <f t="shared" ref="L82:L117" si="6">K82-H82</f>
        <v>0</v>
      </c>
      <c r="M82" s="117">
        <v>75</v>
      </c>
      <c r="N82" s="780"/>
      <c r="O82" s="181"/>
      <c r="P82" s="828">
        <f t="shared" si="5"/>
        <v>7188</v>
      </c>
      <c r="Q82" s="910"/>
      <c r="R82" s="122"/>
      <c r="S82" s="133"/>
      <c r="T82" s="123"/>
      <c r="U82" s="125"/>
      <c r="V82" s="125"/>
      <c r="W82" s="28"/>
      <c r="X82" s="138"/>
      <c r="Y82" s="139"/>
      <c r="Z82" s="140"/>
      <c r="AA82" s="126"/>
    </row>
    <row r="83" spans="2:27" ht="33" customHeight="1" thickTop="1" x14ac:dyDescent="0.3">
      <c r="B83" s="1019" t="s">
        <v>247</v>
      </c>
      <c r="C83" s="115" t="s">
        <v>350</v>
      </c>
      <c r="D83" s="1151"/>
      <c r="E83" s="115"/>
      <c r="F83" s="115"/>
      <c r="G83" s="653">
        <v>111</v>
      </c>
      <c r="H83" s="662">
        <v>3014.73</v>
      </c>
      <c r="I83" s="878">
        <v>45390</v>
      </c>
      <c r="J83" s="1098">
        <v>21530</v>
      </c>
      <c r="K83" s="662">
        <v>3014.73</v>
      </c>
      <c r="L83" s="134">
        <f t="shared" si="6"/>
        <v>0</v>
      </c>
      <c r="M83" s="117">
        <v>54</v>
      </c>
      <c r="N83" s="118"/>
      <c r="O83" s="157"/>
      <c r="P83" s="826">
        <f t="shared" si="5"/>
        <v>162795.42000000001</v>
      </c>
      <c r="Q83" s="910" t="s">
        <v>97</v>
      </c>
      <c r="R83" s="122">
        <v>45397</v>
      </c>
      <c r="S83" s="133"/>
      <c r="T83" s="123"/>
      <c r="U83" s="182"/>
      <c r="V83" s="165"/>
      <c r="W83" s="28"/>
      <c r="X83" s="138"/>
      <c r="Y83" s="139"/>
      <c r="Z83" s="140"/>
      <c r="AA83" s="126"/>
    </row>
    <row r="84" spans="2:27" ht="33" customHeight="1" thickBot="1" x14ac:dyDescent="0.35">
      <c r="B84" s="1101" t="s">
        <v>255</v>
      </c>
      <c r="C84" s="678" t="s">
        <v>358</v>
      </c>
      <c r="D84" s="1151"/>
      <c r="E84" s="115"/>
      <c r="F84" s="115"/>
      <c r="G84" s="653">
        <v>65</v>
      </c>
      <c r="H84" s="684">
        <v>1003.08</v>
      </c>
      <c r="I84" s="1099">
        <v>45391</v>
      </c>
      <c r="J84" s="1100" t="s">
        <v>359</v>
      </c>
      <c r="K84" s="737">
        <v>1003.08</v>
      </c>
      <c r="L84" s="134">
        <f t="shared" si="6"/>
        <v>0</v>
      </c>
      <c r="M84" s="117">
        <v>95</v>
      </c>
      <c r="N84" s="118"/>
      <c r="O84" s="157"/>
      <c r="P84" s="826">
        <f t="shared" si="5"/>
        <v>95292.6</v>
      </c>
      <c r="Q84" s="1051" t="s">
        <v>81</v>
      </c>
      <c r="R84" s="689">
        <v>45398</v>
      </c>
      <c r="S84" s="133"/>
      <c r="T84" s="123"/>
      <c r="U84" s="182"/>
      <c r="V84" s="165"/>
      <c r="W84" s="28"/>
      <c r="X84" s="138"/>
      <c r="Y84" s="139"/>
      <c r="Z84" s="140"/>
      <c r="AA84" s="126"/>
    </row>
    <row r="85" spans="2:27" ht="33.75" customHeight="1" thickTop="1" x14ac:dyDescent="0.35">
      <c r="B85" s="1241" t="s">
        <v>397</v>
      </c>
      <c r="C85" s="678" t="s">
        <v>249</v>
      </c>
      <c r="D85" s="1151"/>
      <c r="E85" s="115"/>
      <c r="F85" s="115"/>
      <c r="G85" s="653">
        <v>32</v>
      </c>
      <c r="H85" s="684">
        <v>812.78</v>
      </c>
      <c r="I85" s="1465">
        <v>45393</v>
      </c>
      <c r="J85" s="1468">
        <v>21542</v>
      </c>
      <c r="K85" s="737">
        <v>812.78</v>
      </c>
      <c r="L85" s="134">
        <f t="shared" si="6"/>
        <v>0</v>
      </c>
      <c r="M85" s="117">
        <v>68</v>
      </c>
      <c r="N85" s="136"/>
      <c r="O85" s="137"/>
      <c r="P85" s="824">
        <f t="shared" si="5"/>
        <v>55269.04</v>
      </c>
      <c r="Q85" s="1512" t="s">
        <v>81</v>
      </c>
      <c r="R85" s="1477">
        <v>45398</v>
      </c>
      <c r="S85" s="953"/>
      <c r="T85" s="588"/>
      <c r="U85" s="182"/>
      <c r="V85" s="165"/>
      <c r="W85" s="28"/>
      <c r="X85" s="29"/>
      <c r="Y85" s="988"/>
      <c r="Z85" s="584"/>
      <c r="AA85" s="126"/>
    </row>
    <row r="86" spans="2:27" ht="46.5" customHeight="1" x14ac:dyDescent="0.3">
      <c r="B86" s="1331"/>
      <c r="C86" s="678" t="s">
        <v>66</v>
      </c>
      <c r="D86" s="1151"/>
      <c r="E86" s="115"/>
      <c r="F86" s="115"/>
      <c r="G86" s="653">
        <v>6</v>
      </c>
      <c r="H86" s="684">
        <v>175.47</v>
      </c>
      <c r="I86" s="1466"/>
      <c r="J86" s="1469"/>
      <c r="K86" s="737">
        <v>175.47</v>
      </c>
      <c r="L86" s="21">
        <f t="shared" si="6"/>
        <v>0</v>
      </c>
      <c r="M86" s="117">
        <v>74</v>
      </c>
      <c r="N86" s="780"/>
      <c r="O86" s="181"/>
      <c r="P86" s="824">
        <f t="shared" si="5"/>
        <v>12984.78</v>
      </c>
      <c r="Q86" s="1513"/>
      <c r="R86" s="1478"/>
      <c r="S86" s="953"/>
      <c r="T86" s="588"/>
      <c r="U86" s="182"/>
      <c r="V86" s="165"/>
      <c r="W86" s="28"/>
      <c r="X86" s="29"/>
      <c r="Y86" s="988"/>
      <c r="Z86" s="584"/>
      <c r="AA86" s="126"/>
    </row>
    <row r="87" spans="2:27" ht="46.5" customHeight="1" thickBot="1" x14ac:dyDescent="0.35">
      <c r="B87" s="1242"/>
      <c r="C87" s="678" t="s">
        <v>340</v>
      </c>
      <c r="D87" s="1151"/>
      <c r="E87" s="115"/>
      <c r="F87" s="115"/>
      <c r="G87" s="653">
        <v>1</v>
      </c>
      <c r="H87" s="684">
        <v>20.13</v>
      </c>
      <c r="I87" s="1467"/>
      <c r="J87" s="1470"/>
      <c r="K87" s="737">
        <v>20.13</v>
      </c>
      <c r="L87" s="21">
        <f t="shared" si="6"/>
        <v>0</v>
      </c>
      <c r="M87" s="117">
        <v>75</v>
      </c>
      <c r="N87" s="1025"/>
      <c r="O87" s="1132"/>
      <c r="P87" s="824">
        <f t="shared" si="5"/>
        <v>1509.75</v>
      </c>
      <c r="Q87" s="1514"/>
      <c r="R87" s="1479"/>
      <c r="S87" s="953"/>
      <c r="T87" s="588"/>
      <c r="U87" s="1180"/>
      <c r="V87" s="1181"/>
      <c r="W87" s="28"/>
      <c r="X87" s="29"/>
      <c r="Y87" s="988"/>
      <c r="Z87" s="584"/>
      <c r="AA87" s="126"/>
    </row>
    <row r="88" spans="2:27" ht="42" customHeight="1" thickTop="1" x14ac:dyDescent="0.3">
      <c r="B88" s="1456" t="s">
        <v>263</v>
      </c>
      <c r="C88" s="678" t="s">
        <v>291</v>
      </c>
      <c r="D88" s="1151"/>
      <c r="E88" s="115"/>
      <c r="F88" s="115"/>
      <c r="G88" s="653">
        <v>6</v>
      </c>
      <c r="H88" s="684">
        <v>2532.9</v>
      </c>
      <c r="I88" s="1503">
        <v>45401</v>
      </c>
      <c r="J88" s="1545" t="s">
        <v>405</v>
      </c>
      <c r="K88" s="737">
        <v>2532.9</v>
      </c>
      <c r="L88" s="21">
        <f t="shared" si="6"/>
        <v>0</v>
      </c>
      <c r="M88" s="1024">
        <v>102</v>
      </c>
      <c r="N88" s="1480">
        <f>300000+110132.89</f>
        <v>410132.89</v>
      </c>
      <c r="O88" s="1483" t="s">
        <v>404</v>
      </c>
      <c r="P88" s="824">
        <f t="shared" si="5"/>
        <v>258355.80000000002</v>
      </c>
      <c r="Q88" s="1486" t="s">
        <v>97</v>
      </c>
      <c r="R88" s="1454" t="s">
        <v>415</v>
      </c>
      <c r="S88" s="953"/>
      <c r="T88" s="942"/>
      <c r="U88" s="1515">
        <v>28000</v>
      </c>
      <c r="V88" s="1517" t="s">
        <v>447</v>
      </c>
      <c r="W88" s="1162"/>
      <c r="X88" s="29"/>
      <c r="Y88" s="989"/>
      <c r="Z88" s="585"/>
      <c r="AA88" s="126"/>
    </row>
    <row r="89" spans="2:27" ht="31.5" customHeight="1" thickBot="1" x14ac:dyDescent="0.35">
      <c r="B89" s="1457"/>
      <c r="C89" s="678" t="s">
        <v>414</v>
      </c>
      <c r="D89" s="1151"/>
      <c r="E89" s="115"/>
      <c r="F89" s="115"/>
      <c r="G89" s="653"/>
      <c r="H89" s="684">
        <v>1319.8</v>
      </c>
      <c r="I89" s="1504"/>
      <c r="J89" s="1546"/>
      <c r="K89" s="737">
        <v>1319.8</v>
      </c>
      <c r="L89" s="134">
        <f t="shared" si="6"/>
        <v>0</v>
      </c>
      <c r="M89" s="1024">
        <v>115</v>
      </c>
      <c r="N89" s="1481"/>
      <c r="O89" s="1484"/>
      <c r="P89" s="826">
        <f t="shared" si="5"/>
        <v>151777</v>
      </c>
      <c r="Q89" s="1487"/>
      <c r="R89" s="1488"/>
      <c r="S89" s="687"/>
      <c r="T89" s="743"/>
      <c r="U89" s="1516"/>
      <c r="V89" s="1518"/>
      <c r="W89" s="1162"/>
      <c r="X89" s="29"/>
      <c r="Y89" s="586"/>
      <c r="Z89" s="125"/>
      <c r="AA89" s="126"/>
    </row>
    <row r="90" spans="2:27" ht="24.75" hidden="1" customHeight="1" x14ac:dyDescent="0.3">
      <c r="B90" s="1457"/>
      <c r="C90" s="678" t="s">
        <v>379</v>
      </c>
      <c r="D90" s="1151"/>
      <c r="E90" s="115"/>
      <c r="F90" s="115"/>
      <c r="G90" s="653"/>
      <c r="H90" s="684"/>
      <c r="I90" s="1504"/>
      <c r="J90" s="1546"/>
      <c r="K90" s="737"/>
      <c r="L90" s="134">
        <f t="shared" si="6"/>
        <v>0</v>
      </c>
      <c r="M90" s="1131"/>
      <c r="N90" s="1481"/>
      <c r="O90" s="1484"/>
      <c r="P90" s="826">
        <f t="shared" si="5"/>
        <v>0</v>
      </c>
      <c r="Q90" s="1163"/>
      <c r="R90" s="741"/>
      <c r="S90" s="133"/>
      <c r="T90" s="123"/>
      <c r="U90" s="152"/>
      <c r="V90" s="152"/>
      <c r="W90" s="28"/>
      <c r="X90" s="29"/>
      <c r="Y90" s="586"/>
      <c r="Z90" s="125"/>
      <c r="AA90" s="126"/>
    </row>
    <row r="91" spans="2:27" ht="24.75" hidden="1" customHeight="1" thickBot="1" x14ac:dyDescent="0.35">
      <c r="B91" s="1458"/>
      <c r="C91" s="678" t="s">
        <v>379</v>
      </c>
      <c r="D91" s="1151"/>
      <c r="E91" s="115"/>
      <c r="F91" s="115"/>
      <c r="G91" s="653"/>
      <c r="H91" s="684"/>
      <c r="I91" s="1505"/>
      <c r="J91" s="1547"/>
      <c r="K91" s="737"/>
      <c r="L91" s="134">
        <f t="shared" si="6"/>
        <v>0</v>
      </c>
      <c r="M91" s="1024"/>
      <c r="N91" s="1482"/>
      <c r="O91" s="1485"/>
      <c r="P91" s="826">
        <f t="shared" si="5"/>
        <v>0</v>
      </c>
      <c r="Q91" s="386"/>
      <c r="R91" s="122"/>
      <c r="S91" s="133"/>
      <c r="T91" s="123"/>
      <c r="U91" s="40"/>
      <c r="V91" s="40"/>
      <c r="W91" s="28"/>
      <c r="X91" s="29"/>
      <c r="Y91" s="139"/>
      <c r="Z91" s="81"/>
      <c r="AA91" s="126"/>
    </row>
    <row r="92" spans="2:27" ht="39" customHeight="1" x14ac:dyDescent="0.3">
      <c r="B92" s="680" t="s">
        <v>383</v>
      </c>
      <c r="C92" s="115" t="s">
        <v>384</v>
      </c>
      <c r="D92" s="1151">
        <v>11817</v>
      </c>
      <c r="E92" s="115"/>
      <c r="F92" s="115"/>
      <c r="G92" s="653"/>
      <c r="H92" s="662">
        <v>600</v>
      </c>
      <c r="I92" s="840">
        <v>45394</v>
      </c>
      <c r="J92" s="1102" t="s">
        <v>385</v>
      </c>
      <c r="K92" s="662">
        <v>600</v>
      </c>
      <c r="L92" s="134">
        <f t="shared" si="6"/>
        <v>0</v>
      </c>
      <c r="M92" s="117">
        <v>260</v>
      </c>
      <c r="N92" s="1026"/>
      <c r="O92" s="1027"/>
      <c r="P92" s="826">
        <f t="shared" si="5"/>
        <v>156000</v>
      </c>
      <c r="Q92" s="911" t="s">
        <v>81</v>
      </c>
      <c r="R92" s="122">
        <v>45401</v>
      </c>
      <c r="S92" s="133"/>
      <c r="T92" s="123"/>
      <c r="U92" s="40"/>
      <c r="V92" s="40"/>
      <c r="W92" s="28"/>
      <c r="X92" s="29"/>
      <c r="Y92" s="139"/>
      <c r="Z92" s="81"/>
      <c r="AA92" s="126"/>
    </row>
    <row r="93" spans="2:27" ht="42.75" customHeight="1" thickBot="1" x14ac:dyDescent="0.35">
      <c r="B93" s="679" t="s">
        <v>381</v>
      </c>
      <c r="C93" s="115" t="s">
        <v>261</v>
      </c>
      <c r="D93" s="1151">
        <v>11818</v>
      </c>
      <c r="E93" s="115"/>
      <c r="F93" s="115"/>
      <c r="G93" s="653"/>
      <c r="H93" s="662">
        <v>1972</v>
      </c>
      <c r="I93" s="839">
        <v>45394</v>
      </c>
      <c r="J93" s="1171">
        <v>157008</v>
      </c>
      <c r="K93" s="662">
        <v>1972</v>
      </c>
      <c r="L93" s="134">
        <f t="shared" si="6"/>
        <v>0</v>
      </c>
      <c r="M93" s="117">
        <v>76</v>
      </c>
      <c r="N93" s="143"/>
      <c r="O93" s="157"/>
      <c r="P93" s="826">
        <f t="shared" si="5"/>
        <v>149872</v>
      </c>
      <c r="Q93" s="1164" t="s">
        <v>97</v>
      </c>
      <c r="R93" s="689">
        <v>45408</v>
      </c>
      <c r="S93" s="133"/>
      <c r="T93" s="123"/>
      <c r="U93" s="40"/>
      <c r="V93" s="40"/>
      <c r="W93" s="28"/>
      <c r="X93" s="29"/>
      <c r="Y93" s="139"/>
      <c r="Z93" s="81"/>
      <c r="AA93" s="126"/>
    </row>
    <row r="94" spans="2:27" ht="29.25" customHeight="1" thickTop="1" x14ac:dyDescent="0.3">
      <c r="B94" s="1241" t="s">
        <v>388</v>
      </c>
      <c r="C94" s="678" t="s">
        <v>389</v>
      </c>
      <c r="D94" s="1151"/>
      <c r="E94" s="115"/>
      <c r="F94" s="115"/>
      <c r="G94" s="653">
        <v>153</v>
      </c>
      <c r="H94" s="684">
        <v>1080</v>
      </c>
      <c r="I94" s="1533">
        <v>45397</v>
      </c>
      <c r="J94" s="1535" t="s">
        <v>390</v>
      </c>
      <c r="K94" s="737">
        <v>1080</v>
      </c>
      <c r="L94" s="134">
        <f t="shared" si="6"/>
        <v>0</v>
      </c>
      <c r="M94" s="117">
        <v>52</v>
      </c>
      <c r="N94" s="143"/>
      <c r="O94" s="157"/>
      <c r="P94" s="1048">
        <f t="shared" si="5"/>
        <v>56160</v>
      </c>
      <c r="Q94" s="1530" t="s">
        <v>97</v>
      </c>
      <c r="R94" s="1477">
        <v>45397</v>
      </c>
      <c r="S94" s="687"/>
      <c r="T94" s="123"/>
      <c r="U94" s="40"/>
      <c r="V94" s="40"/>
      <c r="W94" s="28"/>
      <c r="X94" s="29"/>
      <c r="Y94" s="139"/>
      <c r="Z94" s="81"/>
      <c r="AA94" s="126"/>
    </row>
    <row r="95" spans="2:27" ht="30.75" customHeight="1" x14ac:dyDescent="0.3">
      <c r="B95" s="1331"/>
      <c r="C95" s="1052" t="s">
        <v>66</v>
      </c>
      <c r="D95" s="1151"/>
      <c r="E95" s="145"/>
      <c r="F95" s="145"/>
      <c r="G95" s="146">
        <v>410</v>
      </c>
      <c r="H95" s="1036">
        <v>2016.7</v>
      </c>
      <c r="I95" s="1534"/>
      <c r="J95" s="1536"/>
      <c r="K95" s="1038">
        <v>2016.7</v>
      </c>
      <c r="L95" s="134">
        <f t="shared" si="6"/>
        <v>0</v>
      </c>
      <c r="M95" s="117">
        <v>76</v>
      </c>
      <c r="N95" s="160"/>
      <c r="O95" s="117"/>
      <c r="P95" s="826">
        <f t="shared" si="5"/>
        <v>153269.20000000001</v>
      </c>
      <c r="Q95" s="1531"/>
      <c r="R95" s="1478"/>
      <c r="S95" s="687"/>
      <c r="T95" s="123"/>
      <c r="U95" s="40"/>
      <c r="V95" s="40"/>
      <c r="W95" s="28"/>
      <c r="X95" s="29"/>
      <c r="Y95" s="139"/>
      <c r="Z95" s="81"/>
      <c r="AA95" s="126"/>
    </row>
    <row r="96" spans="2:27" ht="35.25" customHeight="1" thickBot="1" x14ac:dyDescent="0.35">
      <c r="B96" s="1242"/>
      <c r="C96" s="1052" t="s">
        <v>391</v>
      </c>
      <c r="D96" s="1152"/>
      <c r="E96" s="145"/>
      <c r="F96" s="145"/>
      <c r="G96" s="146">
        <v>840</v>
      </c>
      <c r="H96" s="1036">
        <v>511</v>
      </c>
      <c r="I96" s="1534"/>
      <c r="J96" s="1537"/>
      <c r="K96" s="1038">
        <v>511</v>
      </c>
      <c r="L96" s="134">
        <f t="shared" si="6"/>
        <v>0</v>
      </c>
      <c r="M96" s="1024">
        <v>32</v>
      </c>
      <c r="N96" s="160"/>
      <c r="O96" s="117"/>
      <c r="P96" s="826">
        <f t="shared" si="5"/>
        <v>16352</v>
      </c>
      <c r="Q96" s="1532"/>
      <c r="R96" s="1479"/>
      <c r="S96" s="687"/>
      <c r="T96" s="123"/>
      <c r="U96" s="40"/>
      <c r="V96" s="40"/>
      <c r="W96" s="28"/>
      <c r="X96" s="29"/>
      <c r="Y96" s="139"/>
      <c r="Z96" s="81"/>
      <c r="AA96" s="126"/>
    </row>
    <row r="97" spans="2:27" ht="30" customHeight="1" x14ac:dyDescent="0.3">
      <c r="B97" s="1538" t="s">
        <v>397</v>
      </c>
      <c r="C97" s="1052" t="s">
        <v>249</v>
      </c>
      <c r="D97" s="1153"/>
      <c r="E97" s="145"/>
      <c r="F97" s="145"/>
      <c r="G97" s="163">
        <v>5</v>
      </c>
      <c r="H97" s="1036">
        <v>149.35</v>
      </c>
      <c r="I97" s="1539">
        <v>45399</v>
      </c>
      <c r="J97" s="1542">
        <v>21569</v>
      </c>
      <c r="K97" s="1038">
        <v>149.35</v>
      </c>
      <c r="L97" s="134">
        <f t="shared" si="6"/>
        <v>0</v>
      </c>
      <c r="M97" s="1024">
        <v>68</v>
      </c>
      <c r="N97" s="164"/>
      <c r="O97" s="117"/>
      <c r="P97" s="826">
        <f t="shared" si="5"/>
        <v>10155.799999999999</v>
      </c>
      <c r="Q97" s="1452" t="s">
        <v>425</v>
      </c>
      <c r="R97" s="1454">
        <v>45406</v>
      </c>
      <c r="S97" s="687"/>
      <c r="T97" s="123"/>
      <c r="U97" s="165"/>
      <c r="V97" s="165"/>
      <c r="W97" s="28"/>
      <c r="X97" s="42"/>
      <c r="Y97" s="153"/>
      <c r="Z97" s="154"/>
      <c r="AA97" s="132"/>
    </row>
    <row r="98" spans="2:27" ht="20.25" customHeight="1" x14ac:dyDescent="0.3">
      <c r="B98" s="1365"/>
      <c r="C98" s="1052" t="s">
        <v>66</v>
      </c>
      <c r="D98" s="1153"/>
      <c r="E98" s="145"/>
      <c r="F98" s="145"/>
      <c r="G98" s="163">
        <v>38</v>
      </c>
      <c r="H98" s="1036">
        <v>1133.5899999999999</v>
      </c>
      <c r="I98" s="1540"/>
      <c r="J98" s="1543"/>
      <c r="K98" s="1038">
        <v>1133.5899999999999</v>
      </c>
      <c r="L98" s="134">
        <f t="shared" si="6"/>
        <v>0</v>
      </c>
      <c r="M98" s="1024">
        <v>74</v>
      </c>
      <c r="N98" s="164"/>
      <c r="O98" s="1161"/>
      <c r="P98" s="826">
        <f t="shared" si="5"/>
        <v>83885.659999999989</v>
      </c>
      <c r="Q98" s="1453"/>
      <c r="R98" s="1455"/>
      <c r="S98" s="687"/>
      <c r="T98" s="123"/>
      <c r="U98" s="165"/>
      <c r="V98" s="165"/>
      <c r="W98" s="28"/>
      <c r="X98" s="42"/>
      <c r="Y98" s="153"/>
      <c r="Z98" s="154"/>
      <c r="AA98" s="132"/>
    </row>
    <row r="99" spans="2:27" ht="19.5" customHeight="1" thickBot="1" x14ac:dyDescent="0.35">
      <c r="B99" s="1366"/>
      <c r="C99" s="1052" t="s">
        <v>340</v>
      </c>
      <c r="D99" s="1153"/>
      <c r="E99" s="145"/>
      <c r="F99" s="145"/>
      <c r="G99" s="163">
        <v>6</v>
      </c>
      <c r="H99" s="1036">
        <v>154.15</v>
      </c>
      <c r="I99" s="1541"/>
      <c r="J99" s="1544"/>
      <c r="K99" s="1038">
        <v>154.15</v>
      </c>
      <c r="L99" s="134">
        <f t="shared" si="6"/>
        <v>0</v>
      </c>
      <c r="M99" s="1024">
        <v>75</v>
      </c>
      <c r="N99" s="164"/>
      <c r="O99" s="1161"/>
      <c r="P99" s="826">
        <f t="shared" si="5"/>
        <v>11561.25</v>
      </c>
      <c r="Q99" s="1453"/>
      <c r="R99" s="1455"/>
      <c r="S99" s="687"/>
      <c r="T99" s="123"/>
      <c r="U99" s="165"/>
      <c r="V99" s="165"/>
      <c r="W99" s="28"/>
      <c r="X99" s="42"/>
      <c r="Y99" s="153"/>
      <c r="Z99" s="154"/>
      <c r="AA99" s="132"/>
    </row>
    <row r="100" spans="2:27" ht="29.25" customHeight="1" thickTop="1" x14ac:dyDescent="0.3">
      <c r="B100" s="1519" t="s">
        <v>388</v>
      </c>
      <c r="C100" s="1177" t="s">
        <v>66</v>
      </c>
      <c r="D100" s="1154"/>
      <c r="E100" s="1064"/>
      <c r="F100" s="1064"/>
      <c r="G100" s="1065">
        <v>340</v>
      </c>
      <c r="H100" s="1178">
        <v>2033.6</v>
      </c>
      <c r="I100" s="1522">
        <v>45411</v>
      </c>
      <c r="J100" s="1525" t="s">
        <v>444</v>
      </c>
      <c r="K100" s="1179">
        <v>2033.6</v>
      </c>
      <c r="L100" s="134">
        <f t="shared" si="6"/>
        <v>0</v>
      </c>
      <c r="M100" s="1024">
        <v>76</v>
      </c>
      <c r="N100" s="160"/>
      <c r="O100" s="117"/>
      <c r="P100" s="826">
        <f t="shared" si="5"/>
        <v>154553.60000000001</v>
      </c>
      <c r="Q100" s="1528" t="s">
        <v>237</v>
      </c>
      <c r="R100" s="1495">
        <v>45411</v>
      </c>
      <c r="S100" s="687"/>
      <c r="T100" s="123"/>
      <c r="U100" s="165"/>
      <c r="V100" s="165"/>
      <c r="W100" s="41"/>
      <c r="X100" s="42"/>
      <c r="Y100" s="153"/>
      <c r="Z100" s="154"/>
      <c r="AA100" s="132"/>
    </row>
    <row r="101" spans="2:27" ht="53.25" customHeight="1" x14ac:dyDescent="0.3">
      <c r="B101" s="1520"/>
      <c r="C101" s="1052" t="s">
        <v>443</v>
      </c>
      <c r="D101" s="1155"/>
      <c r="E101" s="145"/>
      <c r="F101" s="145"/>
      <c r="G101" s="163">
        <v>315</v>
      </c>
      <c r="H101" s="1036">
        <v>2108.6</v>
      </c>
      <c r="I101" s="1523"/>
      <c r="J101" s="1526"/>
      <c r="K101" s="1038">
        <v>2108.6</v>
      </c>
      <c r="L101" s="134">
        <f t="shared" si="6"/>
        <v>0</v>
      </c>
      <c r="M101" s="1024">
        <v>52.5</v>
      </c>
      <c r="N101" s="160"/>
      <c r="O101" s="117"/>
      <c r="P101" s="826">
        <f t="shared" si="5"/>
        <v>110701.5</v>
      </c>
      <c r="Q101" s="1529"/>
      <c r="R101" s="1423"/>
      <c r="S101" s="687"/>
      <c r="T101" s="39"/>
      <c r="U101" s="27"/>
      <c r="V101" s="169"/>
      <c r="W101" s="41"/>
      <c r="X101" s="42"/>
      <c r="Y101" s="149"/>
      <c r="Z101" s="156"/>
      <c r="AA101" s="132"/>
    </row>
    <row r="102" spans="2:27" ht="42" customHeight="1" thickBot="1" x14ac:dyDescent="0.35">
      <c r="B102" s="1521"/>
      <c r="C102" s="1052" t="s">
        <v>449</v>
      </c>
      <c r="D102" s="1155"/>
      <c r="E102" s="145"/>
      <c r="F102" s="145"/>
      <c r="G102" s="163">
        <v>0</v>
      </c>
      <c r="H102" s="1036">
        <v>674.6</v>
      </c>
      <c r="I102" s="1524"/>
      <c r="J102" s="1527"/>
      <c r="K102" s="1038">
        <v>674.6</v>
      </c>
      <c r="L102" s="134">
        <f t="shared" si="6"/>
        <v>0</v>
      </c>
      <c r="M102" s="117">
        <v>33</v>
      </c>
      <c r="N102" s="160"/>
      <c r="O102" s="117"/>
      <c r="P102" s="826">
        <f t="shared" si="5"/>
        <v>22261.8</v>
      </c>
      <c r="Q102" s="1529"/>
      <c r="R102" s="1423"/>
      <c r="S102" s="687"/>
      <c r="T102" s="39"/>
      <c r="U102" s="27"/>
      <c r="V102" s="169"/>
      <c r="W102" s="41"/>
      <c r="X102" s="42"/>
      <c r="Y102" s="149"/>
      <c r="Z102" s="156"/>
      <c r="AA102" s="132"/>
    </row>
    <row r="103" spans="2:27" ht="36" customHeight="1" thickTop="1" x14ac:dyDescent="0.3">
      <c r="B103" s="1437" t="s">
        <v>434</v>
      </c>
      <c r="C103" s="694" t="s">
        <v>291</v>
      </c>
      <c r="D103" s="1155"/>
      <c r="E103" s="145"/>
      <c r="F103" s="145"/>
      <c r="G103" s="163"/>
      <c r="H103" s="1036">
        <v>2499.9</v>
      </c>
      <c r="I103" s="1440">
        <v>45412</v>
      </c>
      <c r="J103" s="1443" t="s">
        <v>445</v>
      </c>
      <c r="K103" s="1038">
        <v>2499.9</v>
      </c>
      <c r="L103" s="21">
        <f t="shared" si="6"/>
        <v>0</v>
      </c>
      <c r="M103" s="1024">
        <v>102</v>
      </c>
      <c r="N103" s="1446">
        <f>400000+275539.3</f>
        <v>675539.3</v>
      </c>
      <c r="O103" s="1449" t="s">
        <v>446</v>
      </c>
      <c r="P103" s="826">
        <f t="shared" si="5"/>
        <v>254989.80000000002</v>
      </c>
      <c r="Q103" s="1433" t="s">
        <v>425</v>
      </c>
      <c r="R103" s="1329" t="s">
        <v>451</v>
      </c>
      <c r="S103" s="687"/>
      <c r="T103" s="39"/>
      <c r="U103" s="27"/>
      <c r="V103" s="169"/>
      <c r="W103" s="41"/>
      <c r="X103" s="42"/>
      <c r="Y103" s="149"/>
      <c r="Z103" s="156"/>
      <c r="AA103" s="132"/>
    </row>
    <row r="104" spans="2:27" ht="35.25" customHeight="1" x14ac:dyDescent="0.3">
      <c r="B104" s="1438"/>
      <c r="C104" s="694" t="s">
        <v>344</v>
      </c>
      <c r="D104" s="1156"/>
      <c r="E104" s="145"/>
      <c r="F104" s="145"/>
      <c r="G104" s="163"/>
      <c r="H104" s="1036">
        <v>1808</v>
      </c>
      <c r="I104" s="1441"/>
      <c r="J104" s="1444"/>
      <c r="K104" s="1038">
        <v>1808</v>
      </c>
      <c r="L104" s="21">
        <f t="shared" si="6"/>
        <v>0</v>
      </c>
      <c r="M104" s="1024">
        <v>145</v>
      </c>
      <c r="N104" s="1447"/>
      <c r="O104" s="1450"/>
      <c r="P104" s="826">
        <f t="shared" si="5"/>
        <v>262160</v>
      </c>
      <c r="Q104" s="1434"/>
      <c r="R104" s="1330"/>
      <c r="S104" s="687"/>
      <c r="T104" s="39"/>
      <c r="U104" s="27"/>
      <c r="V104" s="169"/>
      <c r="W104" s="41"/>
      <c r="X104" s="42"/>
      <c r="Y104" s="149"/>
      <c r="Z104" s="156"/>
      <c r="AA104" s="132"/>
    </row>
    <row r="105" spans="2:27" ht="32.25" customHeight="1" x14ac:dyDescent="0.3">
      <c r="B105" s="1438"/>
      <c r="C105" s="694" t="s">
        <v>414</v>
      </c>
      <c r="D105" s="1156"/>
      <c r="E105" s="145"/>
      <c r="F105" s="145"/>
      <c r="G105" s="163"/>
      <c r="H105" s="1036">
        <v>1377.3</v>
      </c>
      <c r="I105" s="1441"/>
      <c r="J105" s="1444"/>
      <c r="K105" s="1038">
        <v>1377.3</v>
      </c>
      <c r="L105" s="21">
        <f t="shared" si="6"/>
        <v>0</v>
      </c>
      <c r="M105" s="1024">
        <v>115</v>
      </c>
      <c r="N105" s="1447"/>
      <c r="O105" s="1450"/>
      <c r="P105" s="826">
        <f t="shared" si="5"/>
        <v>158389.5</v>
      </c>
      <c r="Q105" s="1434"/>
      <c r="R105" s="1330"/>
      <c r="S105" s="687"/>
      <c r="T105" s="39"/>
      <c r="U105" s="27"/>
      <c r="V105" s="169"/>
      <c r="W105" s="41"/>
      <c r="X105" s="42"/>
      <c r="Y105" s="149"/>
      <c r="Z105" s="156"/>
      <c r="AA105" s="132"/>
    </row>
    <row r="106" spans="2:27" ht="39.75" customHeight="1" thickBot="1" x14ac:dyDescent="0.35">
      <c r="B106" s="1439"/>
      <c r="C106" s="694"/>
      <c r="D106" s="1156"/>
      <c r="E106" s="145"/>
      <c r="F106" s="145"/>
      <c r="G106" s="163"/>
      <c r="H106" s="1036"/>
      <c r="I106" s="1442"/>
      <c r="J106" s="1445"/>
      <c r="K106" s="1038"/>
      <c r="L106" s="21">
        <f t="shared" si="6"/>
        <v>0</v>
      </c>
      <c r="M106" s="1024"/>
      <c r="N106" s="1448"/>
      <c r="O106" s="1451"/>
      <c r="P106" s="826">
        <f t="shared" si="5"/>
        <v>0</v>
      </c>
      <c r="Q106" s="1435"/>
      <c r="R106" s="1436"/>
      <c r="S106" s="687"/>
      <c r="T106" s="39"/>
      <c r="U106" s="27"/>
      <c r="V106" s="169"/>
      <c r="W106" s="41"/>
      <c r="X106" s="42"/>
      <c r="Y106" s="149"/>
      <c r="Z106" s="156"/>
      <c r="AA106" s="132"/>
    </row>
    <row r="107" spans="2:27" ht="32.25" customHeight="1" x14ac:dyDescent="0.3">
      <c r="B107" s="115"/>
      <c r="C107" s="694"/>
      <c r="D107" s="1156"/>
      <c r="E107" s="145"/>
      <c r="F107" s="145"/>
      <c r="G107" s="163"/>
      <c r="H107" s="663"/>
      <c r="I107" s="1167"/>
      <c r="J107" s="1168"/>
      <c r="K107" s="670"/>
      <c r="L107" s="21">
        <f t="shared" si="6"/>
        <v>0</v>
      </c>
      <c r="M107" s="117"/>
      <c r="N107" s="1169"/>
      <c r="O107" s="1170"/>
      <c r="P107" s="826">
        <f t="shared" si="5"/>
        <v>0</v>
      </c>
      <c r="Q107" s="1182"/>
      <c r="R107" s="1183"/>
      <c r="S107" s="133"/>
      <c r="T107" s="39"/>
      <c r="U107" s="27"/>
      <c r="V107" s="169"/>
      <c r="W107" s="41"/>
      <c r="X107" s="42"/>
      <c r="Y107" s="149"/>
      <c r="Z107" s="156"/>
      <c r="AA107" s="132"/>
    </row>
    <row r="108" spans="2:27" ht="46.5" customHeight="1" x14ac:dyDescent="0.35">
      <c r="B108" s="162"/>
      <c r="C108" s="694"/>
      <c r="D108" s="1155"/>
      <c r="E108" s="145"/>
      <c r="F108" s="145"/>
      <c r="G108" s="163"/>
      <c r="H108" s="663"/>
      <c r="I108" s="816"/>
      <c r="J108" s="177"/>
      <c r="K108" s="670"/>
      <c r="L108" s="21">
        <f t="shared" si="6"/>
        <v>0</v>
      </c>
      <c r="M108" s="117"/>
      <c r="N108" s="178"/>
      <c r="O108" s="117"/>
      <c r="P108" s="824">
        <f t="shared" si="5"/>
        <v>0</v>
      </c>
      <c r="Q108" s="910"/>
      <c r="R108" s="161"/>
      <c r="S108" s="133"/>
      <c r="T108" s="39"/>
      <c r="U108" s="27"/>
      <c r="V108" s="169"/>
      <c r="W108" s="41"/>
      <c r="X108" s="42"/>
      <c r="Y108" s="149"/>
      <c r="Z108" s="156"/>
      <c r="AA108" s="132"/>
    </row>
    <row r="109" spans="2:27" x14ac:dyDescent="0.35">
      <c r="B109" s="162"/>
      <c r="C109" s="694"/>
      <c r="D109" s="1155"/>
      <c r="E109" s="145"/>
      <c r="F109" s="145"/>
      <c r="G109" s="163"/>
      <c r="H109" s="663"/>
      <c r="I109" s="816"/>
      <c r="J109" s="159"/>
      <c r="K109" s="670"/>
      <c r="L109" s="21">
        <f t="shared" si="6"/>
        <v>0</v>
      </c>
      <c r="M109" s="117"/>
      <c r="N109" s="178"/>
      <c r="O109" s="117"/>
      <c r="P109" s="824">
        <f t="shared" si="5"/>
        <v>0</v>
      </c>
      <c r="Q109" s="910"/>
      <c r="R109" s="161"/>
      <c r="S109" s="133"/>
      <c r="T109" s="39"/>
      <c r="U109" s="27"/>
      <c r="V109" s="169"/>
      <c r="W109" s="41"/>
      <c r="X109" s="42"/>
      <c r="Y109" s="149"/>
      <c r="Z109" s="156"/>
      <c r="AA109" s="132"/>
    </row>
    <row r="110" spans="2:27" ht="32.25" customHeight="1" x14ac:dyDescent="0.35">
      <c r="B110" s="162"/>
      <c r="C110" s="694"/>
      <c r="D110" s="1155"/>
      <c r="E110" s="145"/>
      <c r="F110" s="145"/>
      <c r="G110" s="163"/>
      <c r="H110" s="663"/>
      <c r="I110" s="816"/>
      <c r="J110" s="159"/>
      <c r="K110" s="670"/>
      <c r="L110" s="21">
        <f t="shared" si="6"/>
        <v>0</v>
      </c>
      <c r="M110" s="117"/>
      <c r="N110" s="178"/>
      <c r="O110" s="117"/>
      <c r="P110" s="824">
        <f t="shared" si="5"/>
        <v>0</v>
      </c>
      <c r="Q110" s="910"/>
      <c r="R110" s="161"/>
      <c r="S110" s="133"/>
      <c r="T110" s="39"/>
      <c r="U110" s="27"/>
      <c r="V110" s="169"/>
      <c r="W110" s="41"/>
      <c r="X110" s="42"/>
      <c r="Y110" s="149"/>
      <c r="Z110" s="156"/>
      <c r="AA110" s="132"/>
    </row>
    <row r="111" spans="2:27" ht="24" customHeight="1" x14ac:dyDescent="0.35">
      <c r="B111" s="162"/>
      <c r="C111" s="694"/>
      <c r="D111" s="1155"/>
      <c r="E111" s="145"/>
      <c r="F111" s="145"/>
      <c r="G111" s="163"/>
      <c r="H111" s="663"/>
      <c r="I111" s="816"/>
      <c r="J111" s="159"/>
      <c r="K111" s="670"/>
      <c r="L111" s="21">
        <f t="shared" si="6"/>
        <v>0</v>
      </c>
      <c r="M111" s="117"/>
      <c r="N111" s="178"/>
      <c r="O111" s="117"/>
      <c r="P111" s="824">
        <f t="shared" si="5"/>
        <v>0</v>
      </c>
      <c r="Q111" s="910"/>
      <c r="R111" s="161"/>
      <c r="S111" s="133"/>
      <c r="T111" s="39"/>
      <c r="U111" s="27"/>
      <c r="V111" s="169"/>
      <c r="W111" s="41"/>
      <c r="X111" s="42"/>
      <c r="Y111" s="149"/>
      <c r="Z111" s="156"/>
      <c r="AA111" s="132"/>
    </row>
    <row r="112" spans="2:27" ht="21" x14ac:dyDescent="0.3">
      <c r="B112" s="162"/>
      <c r="C112" s="694"/>
      <c r="D112" s="1155"/>
      <c r="E112" s="145"/>
      <c r="F112" s="145"/>
      <c r="G112" s="163"/>
      <c r="H112" s="663"/>
      <c r="I112" s="817"/>
      <c r="J112" s="177"/>
      <c r="K112" s="670"/>
      <c r="L112" s="21">
        <f t="shared" si="6"/>
        <v>0</v>
      </c>
      <c r="M112" s="117"/>
      <c r="N112" s="180"/>
      <c r="O112" s="117"/>
      <c r="P112" s="824">
        <f t="shared" si="5"/>
        <v>0</v>
      </c>
      <c r="Q112" s="913"/>
      <c r="R112" s="161"/>
      <c r="S112" s="133"/>
      <c r="T112" s="39"/>
      <c r="U112" s="27"/>
      <c r="V112" s="169"/>
      <c r="W112" s="41"/>
      <c r="X112" s="42"/>
      <c r="Y112" s="149"/>
      <c r="Z112" s="156"/>
      <c r="AA112" s="132"/>
    </row>
    <row r="113" spans="2:27" ht="23.25" customHeight="1" x14ac:dyDescent="0.3">
      <c r="B113" s="162"/>
      <c r="C113" s="694"/>
      <c r="D113" s="1150"/>
      <c r="E113" s="145"/>
      <c r="F113" s="145"/>
      <c r="G113" s="163"/>
      <c r="H113" s="663"/>
      <c r="I113" s="816"/>
      <c r="J113" s="49"/>
      <c r="K113" s="670"/>
      <c r="L113" s="21">
        <f t="shared" si="6"/>
        <v>0</v>
      </c>
      <c r="M113" s="117"/>
      <c r="N113" s="180"/>
      <c r="O113" s="181"/>
      <c r="P113" s="824">
        <f t="shared" si="5"/>
        <v>0</v>
      </c>
      <c r="Q113" s="910"/>
      <c r="R113" s="122"/>
      <c r="S113" s="133"/>
      <c r="T113" s="39"/>
      <c r="U113" s="182"/>
      <c r="V113" s="183"/>
      <c r="W113" s="41"/>
      <c r="X113" s="42"/>
      <c r="Y113" s="149"/>
      <c r="Z113" s="156"/>
      <c r="AA113" s="132"/>
    </row>
    <row r="114" spans="2:27" ht="23.25" customHeight="1" thickBot="1" x14ac:dyDescent="0.35">
      <c r="B114" s="162"/>
      <c r="C114" s="694"/>
      <c r="D114" s="1150"/>
      <c r="E114" s="145"/>
      <c r="F114" s="145"/>
      <c r="G114" s="163"/>
      <c r="H114" s="663"/>
      <c r="I114" s="816"/>
      <c r="J114" s="49"/>
      <c r="K114" s="670"/>
      <c r="L114" s="21">
        <f t="shared" si="6"/>
        <v>0</v>
      </c>
      <c r="M114" s="117"/>
      <c r="N114" s="180"/>
      <c r="O114" s="181"/>
      <c r="P114" s="824">
        <f t="shared" si="5"/>
        <v>0</v>
      </c>
      <c r="Q114" s="910"/>
      <c r="R114" s="122"/>
      <c r="S114" s="133"/>
      <c r="T114" s="39"/>
      <c r="U114" s="182"/>
      <c r="V114" s="183"/>
      <c r="W114" s="41"/>
      <c r="X114" s="42"/>
      <c r="Y114" s="149"/>
      <c r="Z114" s="156"/>
      <c r="AA114" s="132"/>
    </row>
    <row r="115" spans="2:27" ht="24.75" thickTop="1" thickBot="1" x14ac:dyDescent="0.4">
      <c r="B115" s="696"/>
      <c r="C115" s="202"/>
      <c r="F115" s="187">
        <f t="shared" ref="F115:F121" si="7">E115*H115</f>
        <v>0</v>
      </c>
      <c r="G115" s="204"/>
      <c r="J115" s="713"/>
      <c r="K115" s="215">
        <v>0</v>
      </c>
      <c r="L115" s="21">
        <f t="shared" si="6"/>
        <v>0</v>
      </c>
      <c r="M115" s="206"/>
      <c r="O115" s="206"/>
      <c r="P115" s="823">
        <f t="shared" si="5"/>
        <v>0</v>
      </c>
      <c r="Q115" s="914"/>
      <c r="R115" s="39"/>
      <c r="S115" s="190"/>
      <c r="T115" s="198"/>
      <c r="U115" s="199"/>
      <c r="V115" s="200"/>
      <c r="W115" s="41"/>
      <c r="X115" s="42"/>
    </row>
    <row r="116" spans="2:27" ht="24.75" thickTop="1" thickBot="1" x14ac:dyDescent="0.4">
      <c r="B116" s="696"/>
      <c r="C116" s="202"/>
      <c r="F116" s="187">
        <f t="shared" si="7"/>
        <v>0</v>
      </c>
      <c r="G116" s="204"/>
      <c r="K116" s="215">
        <v>0</v>
      </c>
      <c r="L116" s="21">
        <f t="shared" si="6"/>
        <v>0</v>
      </c>
      <c r="M116" s="206"/>
      <c r="O116" s="206"/>
      <c r="P116" s="823">
        <f t="shared" si="5"/>
        <v>0</v>
      </c>
      <c r="Q116" s="914"/>
      <c r="R116" s="39"/>
      <c r="S116" s="190"/>
      <c r="T116" s="198"/>
      <c r="U116" s="199"/>
      <c r="V116" s="200"/>
      <c r="W116" s="41"/>
      <c r="X116" s="42"/>
    </row>
    <row r="117" spans="2:27" ht="24.75" thickTop="1" thickBot="1" x14ac:dyDescent="0.4">
      <c r="B117" s="696"/>
      <c r="C117" s="202"/>
      <c r="F117" s="187">
        <f t="shared" si="7"/>
        <v>0</v>
      </c>
      <c r="G117" s="204"/>
      <c r="K117" s="540">
        <v>0</v>
      </c>
      <c r="L117" s="21">
        <f t="shared" si="6"/>
        <v>0</v>
      </c>
      <c r="M117" s="206"/>
      <c r="O117" s="206"/>
      <c r="P117" s="823">
        <f t="shared" si="5"/>
        <v>0</v>
      </c>
      <c r="Q117" s="914"/>
      <c r="R117" s="39"/>
      <c r="S117" s="190"/>
      <c r="T117" s="198"/>
      <c r="U117" s="199"/>
      <c r="V117" s="200"/>
      <c r="W117" s="41"/>
      <c r="X117" s="42"/>
    </row>
    <row r="118" spans="2:27" ht="24.75" thickTop="1" thickBot="1" x14ac:dyDescent="0.35">
      <c r="B118" s="696"/>
      <c r="C118" s="202"/>
      <c r="F118" s="187" t="e">
        <f t="shared" si="7"/>
        <v>#VALUE!</v>
      </c>
      <c r="G118" s="204"/>
      <c r="H118" s="1231" t="s">
        <v>23</v>
      </c>
      <c r="I118" s="1231"/>
      <c r="J118" s="1232"/>
      <c r="K118" s="671">
        <f>SUM(K9:K117)</f>
        <v>212681.19999999998</v>
      </c>
      <c r="L118" s="207"/>
      <c r="M118" s="206"/>
      <c r="N118" s="208"/>
      <c r="O118" s="206"/>
      <c r="P118" s="823">
        <f t="shared" si="5"/>
        <v>0</v>
      </c>
      <c r="Q118" s="914"/>
      <c r="R118" s="39"/>
      <c r="S118" s="190"/>
      <c r="T118" s="198"/>
      <c r="U118" s="209"/>
      <c r="V118" s="192"/>
      <c r="W118" s="193"/>
      <c r="X118" s="42"/>
    </row>
    <row r="119" spans="2:27" ht="24.75" thickTop="1" thickBot="1" x14ac:dyDescent="0.35">
      <c r="B119" s="697"/>
      <c r="C119" s="202"/>
      <c r="F119" s="187">
        <f t="shared" si="7"/>
        <v>0</v>
      </c>
      <c r="G119" s="204"/>
      <c r="K119" s="672"/>
      <c r="L119" s="207"/>
      <c r="M119" s="206"/>
      <c r="N119" s="208"/>
      <c r="O119" s="206"/>
      <c r="P119" s="823">
        <f t="shared" si="5"/>
        <v>0</v>
      </c>
      <c r="Q119" s="915"/>
      <c r="S119" s="13"/>
      <c r="T119" s="211"/>
      <c r="U119" s="212"/>
      <c r="V119" s="213"/>
      <c r="X119" s="16"/>
    </row>
    <row r="120" spans="2:27" ht="24.75" thickTop="1" thickBot="1" x14ac:dyDescent="0.4">
      <c r="B120" s="696"/>
      <c r="C120" s="202"/>
      <c r="F120" s="187">
        <f t="shared" si="7"/>
        <v>0</v>
      </c>
      <c r="G120" s="204"/>
      <c r="L120" s="215"/>
      <c r="M120" s="206"/>
      <c r="O120" s="206"/>
      <c r="P120" s="823">
        <f t="shared" si="5"/>
        <v>0</v>
      </c>
      <c r="Q120" s="915"/>
      <c r="S120" s="13"/>
      <c r="T120" s="211"/>
      <c r="U120" s="212"/>
      <c r="V120" s="213"/>
      <c r="X120" s="16"/>
    </row>
    <row r="121" spans="2:27" ht="24.75" thickTop="1" thickBot="1" x14ac:dyDescent="0.4">
      <c r="B121" s="696"/>
      <c r="C121" s="202"/>
      <c r="F121" s="187">
        <f t="shared" si="7"/>
        <v>0</v>
      </c>
      <c r="G121" s="204"/>
      <c r="L121" s="215"/>
      <c r="M121" s="216"/>
      <c r="P121" s="823">
        <f t="shared" si="5"/>
        <v>0</v>
      </c>
      <c r="S121" s="13"/>
      <c r="T121" s="211"/>
      <c r="U121" s="212"/>
      <c r="V121" s="218"/>
      <c r="X121" s="16"/>
    </row>
    <row r="122" spans="2:27" ht="24.75" thickTop="1" thickBot="1" x14ac:dyDescent="0.4">
      <c r="B122" s="696"/>
      <c r="J122" s="715"/>
      <c r="K122" s="673" t="s">
        <v>24</v>
      </c>
      <c r="L122" s="221"/>
      <c r="M122" s="221"/>
      <c r="N122" s="222">
        <f>SUM(N115:N121)</f>
        <v>0</v>
      </c>
      <c r="O122" s="223"/>
      <c r="P122" s="829">
        <f>SUM(P9:P121)</f>
        <v>10443589.280000001</v>
      </c>
      <c r="Q122" s="917"/>
      <c r="S122" s="226">
        <f>SUM(S9:S121)</f>
        <v>118168.75</v>
      </c>
      <c r="T122" s="188"/>
      <c r="U122" s="227">
        <f>SUM(U31:U121)</f>
        <v>56000</v>
      </c>
      <c r="V122" s="228"/>
      <c r="W122" s="229"/>
      <c r="X122" s="230">
        <f>SUM(X115:X121)</f>
        <v>0</v>
      </c>
    </row>
    <row r="123" spans="2:27" x14ac:dyDescent="0.35">
      <c r="B123" s="696"/>
      <c r="J123" s="715"/>
      <c r="K123" s="674"/>
      <c r="L123" s="231"/>
      <c r="M123" s="232"/>
      <c r="O123" s="232"/>
      <c r="P123" s="830"/>
      <c r="Q123" s="917"/>
      <c r="T123" s="211"/>
      <c r="U123" s="234"/>
      <c r="W123" s="236"/>
      <c r="X123"/>
    </row>
    <row r="124" spans="2:27" ht="24" thickBot="1" x14ac:dyDescent="0.4">
      <c r="B124" s="696"/>
      <c r="J124" s="715"/>
      <c r="K124" s="674"/>
      <c r="L124" s="231"/>
      <c r="M124" s="232"/>
      <c r="O124" s="232"/>
      <c r="P124" s="830"/>
      <c r="Q124" s="917"/>
      <c r="T124" s="211"/>
      <c r="U124" s="234"/>
      <c r="W124" s="236"/>
      <c r="X124"/>
    </row>
    <row r="125" spans="2:27" ht="24" thickTop="1" x14ac:dyDescent="0.25">
      <c r="B125" s="696"/>
      <c r="K125" s="675" t="s">
        <v>25</v>
      </c>
      <c r="L125" s="237"/>
      <c r="M125" s="237"/>
      <c r="N125" s="238"/>
      <c r="O125" s="239"/>
      <c r="P125" s="831">
        <f>X122+U122+S122+P122+N122</f>
        <v>10617758.030000001</v>
      </c>
      <c r="Q125" s="918"/>
      <c r="T125" s="211"/>
      <c r="U125" s="234"/>
      <c r="W125" s="236"/>
      <c r="X125"/>
    </row>
    <row r="126" spans="2:27" ht="24" thickBot="1" x14ac:dyDescent="0.3">
      <c r="B126" s="696"/>
      <c r="K126" s="676"/>
      <c r="L126" s="242"/>
      <c r="M126" s="242"/>
      <c r="N126" s="243"/>
      <c r="O126" s="244"/>
      <c r="P126" s="832"/>
      <c r="Q126" s="919"/>
      <c r="T126" s="211"/>
      <c r="U126" s="234"/>
      <c r="W126" s="236"/>
      <c r="X126"/>
    </row>
    <row r="127" spans="2:27" ht="24" thickTop="1" x14ac:dyDescent="0.35">
      <c r="B127" s="696"/>
      <c r="K127" s="674"/>
      <c r="L127" s="231"/>
      <c r="M127" s="232"/>
      <c r="O127" s="232"/>
      <c r="P127" s="830"/>
      <c r="Q127" s="917"/>
      <c r="T127" s="211"/>
      <c r="U127" s="234"/>
      <c r="W127" s="236"/>
      <c r="X127"/>
    </row>
    <row r="128" spans="2:27" x14ac:dyDescent="0.35">
      <c r="B128" s="696"/>
      <c r="K128" s="674"/>
      <c r="L128" s="231"/>
      <c r="M128" s="232"/>
      <c r="O128" s="232"/>
      <c r="P128" s="830"/>
      <c r="Q128" s="917"/>
      <c r="T128" s="211"/>
      <c r="U128" s="234"/>
      <c r="W128" s="236"/>
      <c r="X128"/>
    </row>
    <row r="129" spans="2:24" x14ac:dyDescent="0.35">
      <c r="B129" s="696"/>
      <c r="K129" s="674"/>
      <c r="L129" s="247"/>
      <c r="M129" s="232"/>
      <c r="O129" s="232"/>
      <c r="P129" s="830"/>
      <c r="Q129" s="917"/>
      <c r="T129" s="211"/>
      <c r="U129" s="234"/>
      <c r="W129" s="236"/>
      <c r="X129"/>
    </row>
    <row r="130" spans="2:24" x14ac:dyDescent="0.35">
      <c r="B130" s="696"/>
      <c r="P130" s="830"/>
      <c r="T130" s="211"/>
      <c r="U130" s="234"/>
      <c r="W130" s="236"/>
      <c r="X130"/>
    </row>
    <row r="131" spans="2:24" x14ac:dyDescent="0.35">
      <c r="B131" s="696"/>
      <c r="U131" s="234"/>
      <c r="W131" s="236"/>
      <c r="X131"/>
    </row>
    <row r="132" spans="2:24" x14ac:dyDescent="0.35">
      <c r="B132" s="696"/>
      <c r="C132" s="202"/>
      <c r="P132" s="830"/>
      <c r="Q132" s="917"/>
      <c r="U132" s="234"/>
      <c r="W132" s="236"/>
      <c r="X132"/>
    </row>
    <row r="133" spans="2:24" x14ac:dyDescent="0.35">
      <c r="B133" s="696"/>
      <c r="C133" s="202"/>
      <c r="P133" s="830"/>
      <c r="Q133" s="917"/>
      <c r="U133" s="234"/>
      <c r="W133" s="236"/>
      <c r="X133"/>
    </row>
    <row r="134" spans="2:24" x14ac:dyDescent="0.35">
      <c r="B134" s="696"/>
      <c r="C134" s="202"/>
      <c r="K134" s="674"/>
      <c r="L134" s="231"/>
      <c r="M134" s="232"/>
      <c r="O134" s="232"/>
      <c r="P134" s="830"/>
      <c r="Q134" s="917"/>
      <c r="U134" s="234"/>
      <c r="W134" s="236"/>
      <c r="X134"/>
    </row>
    <row r="135" spans="2:24" x14ac:dyDescent="0.35">
      <c r="B135" s="696"/>
      <c r="C135" s="202"/>
      <c r="K135" s="674"/>
      <c r="L135" s="231"/>
      <c r="M135" s="232"/>
      <c r="O135" s="232"/>
      <c r="P135" s="830"/>
      <c r="Q135" s="917"/>
      <c r="U135" s="234"/>
      <c r="W135" s="236"/>
      <c r="X135"/>
    </row>
    <row r="136" spans="2:24" x14ac:dyDescent="0.35">
      <c r="B136" s="696"/>
      <c r="C136" s="202"/>
      <c r="L136" s="229"/>
      <c r="M136" s="229"/>
      <c r="P136" s="830"/>
      <c r="Q136" s="917"/>
      <c r="U136" s="234"/>
      <c r="W136" s="236"/>
      <c r="X136"/>
    </row>
    <row r="137" spans="2:24" x14ac:dyDescent="0.35">
      <c r="B137" s="696"/>
      <c r="U137" s="234"/>
      <c r="W137" s="236"/>
      <c r="X137"/>
    </row>
    <row r="138" spans="2:24" x14ac:dyDescent="0.35">
      <c r="B138" s="696"/>
      <c r="U138" s="234"/>
      <c r="W138" s="236"/>
      <c r="X138"/>
    </row>
    <row r="139" spans="2:24" x14ac:dyDescent="0.35">
      <c r="B139" s="696"/>
      <c r="C139" s="251"/>
      <c r="D139" s="1158"/>
      <c r="E139" s="251"/>
      <c r="F139" s="253"/>
      <c r="G139" s="254"/>
      <c r="H139" s="665"/>
      <c r="I139" s="819"/>
      <c r="J139" s="716"/>
      <c r="K139" s="665"/>
      <c r="L139"/>
      <c r="M139"/>
      <c r="N139" s="256"/>
      <c r="O139"/>
      <c r="R139" s="257"/>
      <c r="S139" s="234"/>
      <c r="U139" s="234"/>
      <c r="W139" s="236"/>
      <c r="X139"/>
    </row>
    <row r="140" spans="2:24" x14ac:dyDescent="0.35">
      <c r="B140" s="696"/>
      <c r="C140" s="251"/>
      <c r="D140" s="1158"/>
      <c r="E140" s="251"/>
      <c r="F140" s="253"/>
      <c r="G140" s="254"/>
      <c r="H140" s="665"/>
      <c r="I140" s="819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1158"/>
      <c r="E141" s="251"/>
      <c r="F141" s="253"/>
      <c r="G141" s="254"/>
      <c r="H141" s="665"/>
      <c r="I141" s="819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696"/>
      <c r="C142" s="251"/>
      <c r="D142" s="1158"/>
      <c r="E142" s="251"/>
      <c r="F142" s="253"/>
      <c r="G142" s="254"/>
      <c r="H142" s="665"/>
      <c r="I142" s="819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395"/>
      <c r="C143" s="251"/>
      <c r="D143" s="1158"/>
      <c r="E143" s="251"/>
      <c r="F143" s="253"/>
      <c r="G143" s="254"/>
      <c r="H143" s="665"/>
      <c r="I143" s="819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697"/>
      <c r="C144" s="251"/>
      <c r="D144" s="1158"/>
      <c r="E144" s="251"/>
      <c r="F144" s="253"/>
      <c r="G144" s="254"/>
      <c r="H144" s="665"/>
      <c r="I144" s="819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6"/>
      <c r="C145" s="251"/>
      <c r="D145" s="1158"/>
      <c r="E145" s="251"/>
      <c r="F145" s="253"/>
      <c r="G145" s="254"/>
      <c r="H145" s="665"/>
      <c r="I145" s="819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1158"/>
      <c r="E146" s="251"/>
      <c r="F146" s="253"/>
      <c r="G146" s="254"/>
      <c r="H146" s="665"/>
      <c r="I146" s="819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  <row r="147" spans="2:24" x14ac:dyDescent="0.35">
      <c r="B147" s="696"/>
      <c r="C147" s="251"/>
      <c r="D147" s="1158"/>
      <c r="E147" s="251"/>
      <c r="F147" s="253"/>
      <c r="G147" s="254"/>
      <c r="H147" s="665"/>
      <c r="I147" s="819"/>
      <c r="J147" s="716"/>
      <c r="K147" s="665"/>
      <c r="L147"/>
      <c r="M147"/>
      <c r="N147" s="256"/>
      <c r="O147"/>
      <c r="R147" s="257"/>
      <c r="S147" s="234"/>
      <c r="U147" s="234"/>
      <c r="W147" s="236"/>
      <c r="X147"/>
    </row>
    <row r="148" spans="2:24" x14ac:dyDescent="0.35">
      <c r="B148" s="696"/>
      <c r="C148" s="251"/>
      <c r="D148" s="1158"/>
      <c r="E148" s="251"/>
      <c r="F148" s="253"/>
      <c r="G148" s="254"/>
      <c r="H148" s="665"/>
      <c r="I148" s="819"/>
      <c r="J148" s="716"/>
      <c r="K148" s="665"/>
      <c r="L148"/>
      <c r="M148"/>
      <c r="N148" s="256"/>
      <c r="O148"/>
      <c r="R148" s="257"/>
      <c r="S148" s="234"/>
      <c r="U148" s="234"/>
      <c r="W148" s="236"/>
      <c r="X148"/>
    </row>
    <row r="149" spans="2:24" x14ac:dyDescent="0.35">
      <c r="B149" s="696"/>
      <c r="C149" s="251"/>
      <c r="D149" s="1158"/>
      <c r="E149" s="251"/>
      <c r="F149" s="253"/>
      <c r="G149" s="254"/>
      <c r="H149" s="665"/>
      <c r="I149" s="819"/>
      <c r="J149" s="716"/>
      <c r="K149" s="665"/>
      <c r="L149"/>
      <c r="M149"/>
      <c r="N149" s="256"/>
      <c r="O149"/>
      <c r="R149" s="257"/>
      <c r="S149" s="234"/>
      <c r="U149" s="234"/>
      <c r="W149" s="236"/>
      <c r="X149"/>
    </row>
    <row r="150" spans="2:24" x14ac:dyDescent="0.35">
      <c r="B150" s="696"/>
      <c r="C150" s="251"/>
      <c r="D150" s="1158"/>
      <c r="E150" s="251"/>
      <c r="F150" s="253"/>
      <c r="G150" s="254"/>
      <c r="H150" s="665"/>
      <c r="I150" s="819"/>
      <c r="J150" s="716"/>
      <c r="K150" s="665"/>
      <c r="L150"/>
      <c r="M150"/>
      <c r="N150" s="256"/>
      <c r="O150"/>
      <c r="R150" s="257"/>
      <c r="S150" s="234"/>
      <c r="U150" s="234"/>
      <c r="W150" s="236"/>
      <c r="X150"/>
    </row>
    <row r="151" spans="2:24" x14ac:dyDescent="0.35">
      <c r="B151" s="696"/>
      <c r="C151" s="251"/>
      <c r="D151" s="1158"/>
      <c r="E151" s="251"/>
      <c r="F151" s="253"/>
      <c r="G151" s="254"/>
      <c r="H151" s="665"/>
      <c r="I151" s="819"/>
      <c r="J151" s="716"/>
      <c r="K151" s="665"/>
      <c r="L151"/>
      <c r="M151"/>
      <c r="N151" s="256"/>
      <c r="O151"/>
      <c r="R151" s="257"/>
      <c r="S151" s="234"/>
      <c r="U151" s="234"/>
      <c r="W151" s="236"/>
      <c r="X151"/>
    </row>
  </sheetData>
  <mergeCells count="56">
    <mergeCell ref="U88:U89"/>
    <mergeCell ref="V88:V89"/>
    <mergeCell ref="B100:B102"/>
    <mergeCell ref="I100:I102"/>
    <mergeCell ref="J100:J102"/>
    <mergeCell ref="Q100:Q102"/>
    <mergeCell ref="R100:R102"/>
    <mergeCell ref="Q94:Q96"/>
    <mergeCell ref="R94:R96"/>
    <mergeCell ref="B94:B96"/>
    <mergeCell ref="I94:I96"/>
    <mergeCell ref="J94:J96"/>
    <mergeCell ref="B97:B99"/>
    <mergeCell ref="I97:I99"/>
    <mergeCell ref="J97:J99"/>
    <mergeCell ref="J88:J91"/>
    <mergeCell ref="I88:I91"/>
    <mergeCell ref="J78:J82"/>
    <mergeCell ref="B88:B91"/>
    <mergeCell ref="Q69:Q73"/>
    <mergeCell ref="Q85:Q87"/>
    <mergeCell ref="Y1:Z1"/>
    <mergeCell ref="Q3:R3"/>
    <mergeCell ref="N74:N77"/>
    <mergeCell ref="O74:O77"/>
    <mergeCell ref="R69:R73"/>
    <mergeCell ref="U74:U77"/>
    <mergeCell ref="V74:V77"/>
    <mergeCell ref="R85:R87"/>
    <mergeCell ref="N88:N91"/>
    <mergeCell ref="O88:O91"/>
    <mergeCell ref="Q88:Q89"/>
    <mergeCell ref="R88:R89"/>
    <mergeCell ref="Q97:Q99"/>
    <mergeCell ref="R97:R99"/>
    <mergeCell ref="H118:J118"/>
    <mergeCell ref="B1:L2"/>
    <mergeCell ref="U1:V2"/>
    <mergeCell ref="B69:B73"/>
    <mergeCell ref="I69:I73"/>
    <mergeCell ref="J69:J73"/>
    <mergeCell ref="B74:B77"/>
    <mergeCell ref="I74:I77"/>
    <mergeCell ref="J74:J77"/>
    <mergeCell ref="B85:B87"/>
    <mergeCell ref="I85:I87"/>
    <mergeCell ref="J85:J87"/>
    <mergeCell ref="B78:B82"/>
    <mergeCell ref="I78:I82"/>
    <mergeCell ref="Q103:Q106"/>
    <mergeCell ref="R103:R106"/>
    <mergeCell ref="B103:B106"/>
    <mergeCell ref="I103:I106"/>
    <mergeCell ref="J103:J106"/>
    <mergeCell ref="N103:N106"/>
    <mergeCell ref="O103:O106"/>
  </mergeCells>
  <pageMargins left="0.25" right="0.25" top="0.75" bottom="0.75" header="0.3" footer="0.3"/>
  <pageSetup paperSize="5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D52"/>
  <sheetViews>
    <sheetView topLeftCell="F1" workbookViewId="0">
      <selection activeCell="F1" sqref="A1:XFD1048576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8.28515625" style="99" customWidth="1"/>
    <col min="5" max="5" width="12.5703125" style="381" customWidth="1"/>
    <col min="6" max="6" width="13.42578125" style="765" bestFit="1" customWidth="1"/>
    <col min="7" max="7" width="7.28515625" style="99" customWidth="1"/>
    <col min="8" max="8" width="14.7109375" style="765" bestFit="1" customWidth="1"/>
    <col min="9" max="9" width="14.140625" style="395" customWidth="1"/>
    <col min="10" max="11" width="18.42578125" style="401" customWidth="1"/>
    <col min="12" max="12" width="19" bestFit="1" customWidth="1"/>
    <col min="13" max="13" width="16.28515625" style="415" customWidth="1"/>
    <col min="14" max="14" width="16.85546875" bestFit="1" customWidth="1"/>
    <col min="15" max="15" width="16" style="416" customWidth="1"/>
    <col min="16" max="16" width="16.28515625" style="269" customWidth="1"/>
    <col min="17" max="17" width="15.5703125" style="290" bestFit="1" customWidth="1"/>
    <col min="18" max="18" width="20.85546875" style="396" bestFit="1" customWidth="1"/>
    <col min="19" max="19" width="18.42578125" style="731" customWidth="1"/>
    <col min="20" max="20" width="16.140625" style="271" bestFit="1" customWidth="1"/>
    <col min="21" max="21" width="11.42578125" style="271" bestFit="1" customWidth="1"/>
    <col min="25" max="25" width="25" customWidth="1"/>
    <col min="26" max="26" width="12.42578125" bestFit="1" customWidth="1"/>
    <col min="28" max="28" width="12.42578125" bestFit="1" customWidth="1"/>
    <col min="30" max="30" width="12.42578125" bestFit="1" customWidth="1"/>
  </cols>
  <sheetData>
    <row r="1" spans="1:30" ht="33" thickTop="1" thickBot="1" x14ac:dyDescent="0.55000000000000004">
      <c r="A1" s="252"/>
      <c r="B1" s="260" t="s">
        <v>331</v>
      </c>
      <c r="C1" s="261"/>
      <c r="D1" s="262"/>
      <c r="E1" s="263"/>
      <c r="F1" s="758"/>
      <c r="G1" s="264"/>
      <c r="H1" s="758"/>
      <c r="I1" s="265"/>
      <c r="J1" s="266"/>
      <c r="K1" s="266"/>
      <c r="L1" s="1358" t="s">
        <v>26</v>
      </c>
      <c r="M1" s="267"/>
      <c r="N1" s="1360" t="s">
        <v>27</v>
      </c>
      <c r="O1" s="268"/>
      <c r="Q1" s="886" t="s">
        <v>28</v>
      </c>
      <c r="R1" s="1362" t="s">
        <v>29</v>
      </c>
      <c r="S1" s="720"/>
    </row>
    <row r="2" spans="1:30" ht="24.75" customHeight="1" thickTop="1" thickBot="1" x14ac:dyDescent="0.4">
      <c r="A2" s="272"/>
      <c r="B2" s="273" t="s">
        <v>4</v>
      </c>
      <c r="C2" s="274" t="s">
        <v>30</v>
      </c>
      <c r="D2" s="1076" t="s">
        <v>336</v>
      </c>
      <c r="E2" s="276" t="s">
        <v>31</v>
      </c>
      <c r="F2" s="759" t="s">
        <v>32</v>
      </c>
      <c r="G2" s="277" t="s">
        <v>33</v>
      </c>
      <c r="H2" s="766" t="s">
        <v>34</v>
      </c>
      <c r="I2" s="278" t="s">
        <v>35</v>
      </c>
      <c r="J2" s="279"/>
      <c r="K2" s="1119" t="s">
        <v>21</v>
      </c>
      <c r="L2" s="1359"/>
      <c r="M2" s="884" t="s">
        <v>36</v>
      </c>
      <c r="N2" s="1361"/>
      <c r="O2" s="885" t="s">
        <v>36</v>
      </c>
      <c r="P2" s="282" t="s">
        <v>12</v>
      </c>
      <c r="Q2" s="887" t="s">
        <v>37</v>
      </c>
      <c r="R2" s="1363"/>
      <c r="S2" s="721" t="s">
        <v>36</v>
      </c>
    </row>
    <row r="3" spans="1:30" s="236" customFormat="1" ht="33" customHeight="1" thickTop="1" x14ac:dyDescent="0.3">
      <c r="A3" s="214"/>
      <c r="B3" s="283"/>
      <c r="C3" s="283"/>
      <c r="D3" s="250"/>
      <c r="E3" s="284"/>
      <c r="F3" s="760"/>
      <c r="G3" s="99"/>
      <c r="H3" s="767"/>
      <c r="I3" s="285"/>
      <c r="J3" s="286"/>
      <c r="K3" s="286"/>
      <c r="L3" s="287"/>
      <c r="M3" s="288"/>
      <c r="N3" s="289"/>
      <c r="O3" s="268"/>
      <c r="P3" s="269"/>
      <c r="Q3" s="290"/>
      <c r="R3" s="291"/>
      <c r="S3" s="722"/>
      <c r="T3" s="292">
        <f t="shared" ref="T3:T31" si="0">R3+N3+L3+Q3</f>
        <v>0</v>
      </c>
      <c r="U3" s="292" t="e">
        <f>T3/H3</f>
        <v>#DIV/0!</v>
      </c>
    </row>
    <row r="4" spans="1:30" s="236" customFormat="1" ht="31.5" customHeight="1" x14ac:dyDescent="0.3">
      <c r="A4" s="214">
        <v>1</v>
      </c>
      <c r="B4" s="319" t="str">
        <f>'COMBOS    ABRIL   2024        '!B4</f>
        <v>SEABOARD FOODS</v>
      </c>
      <c r="C4" s="308" t="str">
        <f>'COMBOS    ABRIL   2024        '!C4</f>
        <v>Seaboard</v>
      </c>
      <c r="D4" s="295" t="str">
        <f>'COMBOS    ABRIL   2024        '!D4</f>
        <v>PED. 111806978</v>
      </c>
      <c r="E4" s="296">
        <f>'COMBOS    ABRIL   2024        '!E4</f>
        <v>45384</v>
      </c>
      <c r="F4" s="762">
        <f>'COMBOS    ABRIL   2024        '!F4</f>
        <v>18858.5</v>
      </c>
      <c r="G4" s="309">
        <f>'COMBOS    ABRIL   2024        '!G4</f>
        <v>21</v>
      </c>
      <c r="H4" s="769">
        <f>'COMBOS    ABRIL   2024        '!H4</f>
        <v>18913.8</v>
      </c>
      <c r="I4" s="310">
        <f>'COMBOS    ABRIL   2024        '!I4</f>
        <v>-55.299999999999272</v>
      </c>
      <c r="J4" s="789" t="str">
        <f>'COMBOS    ABRIL   2024        '!J4</f>
        <v>CIC24-13</v>
      </c>
      <c r="K4" s="789" t="s">
        <v>370</v>
      </c>
      <c r="L4" s="299">
        <v>10451</v>
      </c>
      <c r="M4" s="300" t="s">
        <v>369</v>
      </c>
      <c r="N4" s="301">
        <v>38080</v>
      </c>
      <c r="O4" s="888" t="s">
        <v>369</v>
      </c>
      <c r="P4" s="782">
        <v>2295304</v>
      </c>
      <c r="Q4" s="304"/>
      <c r="R4" s="1022">
        <f>40138.49*16.748</f>
        <v>672239.43052000005</v>
      </c>
      <c r="S4" s="1023" t="s">
        <v>323</v>
      </c>
      <c r="T4" s="292">
        <f>R4</f>
        <v>672239.43052000005</v>
      </c>
      <c r="U4" s="292">
        <f>T4/H4</f>
        <v>35.542272336600796</v>
      </c>
      <c r="V4" s="306"/>
    </row>
    <row r="5" spans="1:30" s="236" customFormat="1" ht="40.5" customHeight="1" x14ac:dyDescent="0.3">
      <c r="A5" s="214">
        <v>2</v>
      </c>
      <c r="B5" s="307" t="str">
        <f>'COMBOS    ABRIL   2024        '!B5</f>
        <v>SAM FARMS</v>
      </c>
      <c r="C5" s="308" t="str">
        <f>'COMBOS    ABRIL   2024        '!C4</f>
        <v>Seaboard</v>
      </c>
      <c r="D5" s="295" t="str">
        <f>'COMBOS    ABRIL   2024        '!D5</f>
        <v>PED. 112004207</v>
      </c>
      <c r="E5" s="296">
        <f>'COMBOS    ABRIL   2024        '!E5</f>
        <v>45387</v>
      </c>
      <c r="F5" s="762">
        <f>'COMBOS    ABRIL   2024        '!F5</f>
        <v>18599.96</v>
      </c>
      <c r="G5" s="309">
        <f>'COMBOS    ABRIL   2024        '!G5</f>
        <v>20</v>
      </c>
      <c r="H5" s="769">
        <f>'COMBOS    ABRIL   2024        '!H5</f>
        <v>18704</v>
      </c>
      <c r="I5" s="310">
        <f>'COMBOS    ABRIL   2024        '!I5</f>
        <v>-104.04000000000087</v>
      </c>
      <c r="J5" s="790">
        <f>'COMBOS    ABRIL   2024        '!J5</f>
        <v>12353</v>
      </c>
      <c r="K5" s="790" t="s">
        <v>374</v>
      </c>
      <c r="L5" s="311">
        <v>12761</v>
      </c>
      <c r="M5" s="312" t="s">
        <v>372</v>
      </c>
      <c r="N5" s="301">
        <v>38080</v>
      </c>
      <c r="O5" s="888" t="s">
        <v>373</v>
      </c>
      <c r="P5" s="784">
        <v>12639</v>
      </c>
      <c r="Q5" s="304"/>
      <c r="R5" s="785">
        <f>41137.03*16.54</f>
        <v>680406.47619999992</v>
      </c>
      <c r="S5" s="783" t="s">
        <v>362</v>
      </c>
      <c r="T5" s="292">
        <f>R5+N5+L5+Q5</f>
        <v>731247.47619999992</v>
      </c>
      <c r="U5" s="292">
        <f>T5/H5+0.1</f>
        <v>39.195780378528653</v>
      </c>
      <c r="V5" s="313"/>
    </row>
    <row r="6" spans="1:30" s="236" customFormat="1" ht="30" customHeight="1" x14ac:dyDescent="0.3">
      <c r="A6" s="214">
        <v>3</v>
      </c>
      <c r="B6" s="307" t="str">
        <f>'COMBOS    ABRIL   2024        '!B6</f>
        <v>SEABOARD FOODS</v>
      </c>
      <c r="C6" s="308" t="str">
        <f>'COMBOS    ABRIL   2024        '!C6</f>
        <v>Seaboard</v>
      </c>
      <c r="D6" s="295" t="str">
        <f>'COMBOS    ABRIL   2024        '!D6</f>
        <v>PED. 112138127</v>
      </c>
      <c r="E6" s="296">
        <f>'COMBOS    ABRIL   2024        '!E6</f>
        <v>45391</v>
      </c>
      <c r="F6" s="762">
        <f>'COMBOS    ABRIL   2024        '!F6</f>
        <v>19021.849999999999</v>
      </c>
      <c r="G6" s="309">
        <f>'COMBOS    ABRIL   2024        '!G6</f>
        <v>21</v>
      </c>
      <c r="H6" s="769">
        <f>'COMBOS    ABRIL   2024        '!H6</f>
        <v>19096</v>
      </c>
      <c r="I6" s="310">
        <f>'COMBOS    ABRIL   2024        '!I6</f>
        <v>-74.150000000001455</v>
      </c>
      <c r="J6" s="791" t="str">
        <f>'COMBOS    ABRIL   2024        '!J6</f>
        <v>CICSE24-14</v>
      </c>
      <c r="K6" s="791" t="s">
        <v>375</v>
      </c>
      <c r="L6" s="299">
        <v>11751</v>
      </c>
      <c r="M6" s="300" t="s">
        <v>373</v>
      </c>
      <c r="N6" s="301">
        <v>38080</v>
      </c>
      <c r="O6" s="888" t="s">
        <v>368</v>
      </c>
      <c r="P6" s="927">
        <v>2297309</v>
      </c>
      <c r="Q6" s="304"/>
      <c r="R6" s="81">
        <f>45114.36*16.687</f>
        <v>752823.32532000006</v>
      </c>
      <c r="S6" s="786" t="s">
        <v>360</v>
      </c>
      <c r="T6" s="292">
        <f t="shared" si="0"/>
        <v>802654.32532000006</v>
      </c>
      <c r="U6" s="292">
        <f>T6/H6+0</f>
        <v>42.032589302471727</v>
      </c>
      <c r="V6" s="306"/>
    </row>
    <row r="7" spans="1:30" s="236" customFormat="1" ht="34.5" customHeight="1" x14ac:dyDescent="0.35">
      <c r="A7" s="214">
        <v>4</v>
      </c>
      <c r="B7" s="307" t="str">
        <f>'COMBOS    ABRIL   2024        '!B7</f>
        <v>SEABOARD FOODS</v>
      </c>
      <c r="C7" s="308" t="str">
        <f>'COMBOS    ABRIL   2024        '!C7</f>
        <v>Seaboard</v>
      </c>
      <c r="D7" s="295" t="str">
        <f>'COMBOS    ABRIL   2024        '!D7</f>
        <v>PED. 11267082</v>
      </c>
      <c r="E7" s="296">
        <f>'COMBOS    ABRIL   2024        '!E7</f>
        <v>45393</v>
      </c>
      <c r="F7" s="762">
        <f>'COMBOS    ABRIL   2024        '!F7</f>
        <v>18938.25</v>
      </c>
      <c r="G7" s="309">
        <f>'COMBOS    ABRIL   2024        '!G7</f>
        <v>21</v>
      </c>
      <c r="H7" s="769">
        <f>'COMBOS    ABRIL   2024        '!H7</f>
        <v>18938</v>
      </c>
      <c r="I7" s="310">
        <f>'COMBOS    ABRIL   2024        '!I7</f>
        <v>0.25</v>
      </c>
      <c r="J7" s="1097" t="str">
        <f>'COMBOS    ABRIL   2024        '!J7</f>
        <v>NLSE24-C-6</v>
      </c>
      <c r="K7" s="1097" t="s">
        <v>378</v>
      </c>
      <c r="L7" s="1123"/>
      <c r="M7" s="1124"/>
      <c r="N7" s="1125"/>
      <c r="O7" s="1126"/>
      <c r="P7" s="1127"/>
      <c r="Q7" s="1128"/>
      <c r="R7" s="1129"/>
      <c r="S7" s="1130"/>
      <c r="T7" s="292">
        <f t="shared" si="0"/>
        <v>0</v>
      </c>
      <c r="U7" s="292">
        <f t="shared" ref="U7:U35" si="1">T7/H7+0.1</f>
        <v>0.1</v>
      </c>
      <c r="V7" s="313"/>
      <c r="X7" s="6"/>
      <c r="Y7" s="6"/>
      <c r="Z7" s="317"/>
      <c r="AA7" s="318">
        <v>5.0000000000000001E-3</v>
      </c>
      <c r="AB7" s="317">
        <f t="shared" ref="AB7:AB28" si="2">Z7*AA7</f>
        <v>0</v>
      </c>
      <c r="AC7" s="317">
        <f t="shared" ref="AC7:AC28" si="3">AB7*16%</f>
        <v>0</v>
      </c>
      <c r="AD7" s="317">
        <f t="shared" ref="AD7:AD28" si="4">AB7+AC7</f>
        <v>0</v>
      </c>
    </row>
    <row r="8" spans="1:30" s="236" customFormat="1" ht="34.5" customHeight="1" x14ac:dyDescent="0.3">
      <c r="A8" s="214">
        <v>5</v>
      </c>
      <c r="B8" s="319" t="str">
        <f>'COMBOS    ABRIL   2024        '!B8</f>
        <v xml:space="preserve">SAM FARMS </v>
      </c>
      <c r="C8" s="320" t="str">
        <f>'COMBOS    ABRIL   2024        '!C8</f>
        <v>IBP</v>
      </c>
      <c r="D8" s="295" t="str">
        <f>'COMBOS    ABRIL   2024        '!D8</f>
        <v>PED. 112359471</v>
      </c>
      <c r="E8" s="296">
        <f>'COMBOS    ABRIL   2024        '!E8</f>
        <v>45395</v>
      </c>
      <c r="F8" s="762">
        <f>'COMBOS    ABRIL   2024        '!F8</f>
        <v>18931.84</v>
      </c>
      <c r="G8" s="309">
        <f>'COMBOS    ABRIL   2024        '!G8</f>
        <v>20</v>
      </c>
      <c r="H8" s="769">
        <f>'COMBOS    ABRIL   2024        '!H8</f>
        <v>18980.47</v>
      </c>
      <c r="I8" s="310">
        <f>'COMBOS    ABRIL   2024        '!I8</f>
        <v>-48.630000000001019</v>
      </c>
      <c r="J8" s="793">
        <f>'COMBOS    ABRIL   2024        '!J8</f>
        <v>12356</v>
      </c>
      <c r="K8" s="793" t="s">
        <v>459</v>
      </c>
      <c r="L8" s="299">
        <v>10451</v>
      </c>
      <c r="M8" s="322" t="s">
        <v>410</v>
      </c>
      <c r="N8" s="301">
        <v>38080</v>
      </c>
      <c r="O8" s="781" t="s">
        <v>411</v>
      </c>
      <c r="P8" s="787">
        <v>12661</v>
      </c>
      <c r="Q8" s="304"/>
      <c r="R8" s="81">
        <f>47272.3*16.452</f>
        <v>777723.8796000001</v>
      </c>
      <c r="S8" s="783" t="s">
        <v>410</v>
      </c>
      <c r="T8" s="292">
        <f t="shared" si="0"/>
        <v>826254.8796000001</v>
      </c>
      <c r="U8" s="292">
        <f t="shared" si="1"/>
        <v>43.631845080759334</v>
      </c>
      <c r="V8" s="306"/>
      <c r="X8" s="6"/>
      <c r="Y8" s="6"/>
      <c r="Z8" s="317"/>
      <c r="AA8" s="318">
        <v>5.0000000000000001E-3</v>
      </c>
      <c r="AB8" s="317">
        <f t="shared" si="2"/>
        <v>0</v>
      </c>
      <c r="AC8" s="317">
        <f t="shared" si="3"/>
        <v>0</v>
      </c>
      <c r="AD8" s="317">
        <f t="shared" si="4"/>
        <v>0</v>
      </c>
    </row>
    <row r="9" spans="1:30" s="236" customFormat="1" ht="39.75" customHeight="1" x14ac:dyDescent="0.3">
      <c r="A9" s="214">
        <v>6</v>
      </c>
      <c r="B9" s="307" t="str">
        <f>'COMBOS    ABRIL   2024        '!B9</f>
        <v>SEABOARD FOOS</v>
      </c>
      <c r="C9" s="308" t="str">
        <f>'COMBOS    ABRIL   2024        '!C9</f>
        <v>Seaboad</v>
      </c>
      <c r="D9" s="295" t="str">
        <f>'COMBOS    ABRIL   2024        '!D9</f>
        <v>PED. 112501599</v>
      </c>
      <c r="E9" s="296">
        <f>'COMBOS    ABRIL   2024        '!E9</f>
        <v>45398</v>
      </c>
      <c r="F9" s="762">
        <f>'COMBOS    ABRIL   2024        '!F9</f>
        <v>19041.099999999999</v>
      </c>
      <c r="G9" s="309">
        <f>'COMBOS    ABRIL   2024        '!G9</f>
        <v>21</v>
      </c>
      <c r="H9" s="769">
        <f>'COMBOS    ABRIL   2024        '!H9</f>
        <v>19115</v>
      </c>
      <c r="I9" s="310">
        <f>'COMBOS    ABRIL   2024        '!I9</f>
        <v>-73.900000000001455</v>
      </c>
      <c r="J9" s="793" t="str">
        <f>'COMBOS    ABRIL   2024        '!J9</f>
        <v>CICSE24-15</v>
      </c>
      <c r="K9" s="793" t="s">
        <v>400</v>
      </c>
      <c r="L9" s="299">
        <v>11751</v>
      </c>
      <c r="M9" s="323" t="s">
        <v>401</v>
      </c>
      <c r="N9" s="301">
        <v>38080</v>
      </c>
      <c r="O9" s="788" t="s">
        <v>406</v>
      </c>
      <c r="P9" s="782">
        <v>2300816</v>
      </c>
      <c r="Q9" s="304"/>
      <c r="R9" s="86">
        <f>47342.32*16.385</f>
        <v>775703.91320000007</v>
      </c>
      <c r="S9" s="786" t="s">
        <v>399</v>
      </c>
      <c r="T9" s="292">
        <f>R9+N9+L9</f>
        <v>825534.91320000007</v>
      </c>
      <c r="U9" s="292">
        <f t="shared" si="1"/>
        <v>43.287806078995558</v>
      </c>
      <c r="V9" s="306"/>
      <c r="X9" s="6"/>
      <c r="Y9" s="6"/>
      <c r="Z9" s="317"/>
      <c r="AA9" s="318">
        <v>5.0000000000000001E-3</v>
      </c>
      <c r="AB9" s="317">
        <f t="shared" si="2"/>
        <v>0</v>
      </c>
      <c r="AC9" s="317">
        <f t="shared" si="3"/>
        <v>0</v>
      </c>
      <c r="AD9" s="317">
        <f t="shared" si="4"/>
        <v>0</v>
      </c>
    </row>
    <row r="10" spans="1:30" s="236" customFormat="1" ht="31.5" customHeight="1" x14ac:dyDescent="0.3">
      <c r="A10" s="214">
        <v>7</v>
      </c>
      <c r="B10" s="307" t="str">
        <f>'COMBOS    ABRIL   2024        '!B10</f>
        <v>SAM FARMS LLC</v>
      </c>
      <c r="C10" s="308" t="str">
        <f>'COMBOS    ABRIL   2024        '!C10</f>
        <v xml:space="preserve">I B P </v>
      </c>
      <c r="D10" s="295" t="str">
        <f>'COMBOS    ABRIL   2024        '!D10</f>
        <v>PED. 1127768996</v>
      </c>
      <c r="E10" s="296">
        <f>'COMBOS    ABRIL   2024        '!E10</f>
        <v>45401</v>
      </c>
      <c r="F10" s="762">
        <f>'COMBOS    ABRIL   2024        '!F10</f>
        <v>16618.849999999999</v>
      </c>
      <c r="G10" s="309">
        <f>'COMBOS    ABRIL   2024        '!G10</f>
        <v>20</v>
      </c>
      <c r="H10" s="769">
        <f>'COMBOS    ABRIL   2024        '!H10</f>
        <v>18687.97</v>
      </c>
      <c r="I10" s="310">
        <f>'COMBOS    ABRIL   2024        '!I10</f>
        <v>-2069.1200000000026</v>
      </c>
      <c r="J10" s="793">
        <f>'COMBOS    ABRIL   2024        '!J10</f>
        <v>12359</v>
      </c>
      <c r="K10" s="793" t="s">
        <v>441</v>
      </c>
      <c r="L10" s="299">
        <v>12761</v>
      </c>
      <c r="M10" s="323" t="s">
        <v>440</v>
      </c>
      <c r="N10" s="301">
        <v>38080</v>
      </c>
      <c r="O10" s="788" t="s">
        <v>448</v>
      </c>
      <c r="P10" s="782">
        <v>12686</v>
      </c>
      <c r="Q10" s="304"/>
      <c r="R10" s="785">
        <f>43367.12*17.109</f>
        <v>741968.05608000013</v>
      </c>
      <c r="S10" s="786" t="s">
        <v>440</v>
      </c>
      <c r="T10" s="292">
        <f>R10+N10+L10</f>
        <v>792809.05608000013</v>
      </c>
      <c r="U10" s="292">
        <f t="shared" si="1"/>
        <v>42.523497901591242</v>
      </c>
      <c r="V10" s="306"/>
      <c r="X10" s="6"/>
      <c r="Y10" s="6"/>
      <c r="Z10" s="317"/>
      <c r="AA10" s="318">
        <v>5.0000000000000001E-3</v>
      </c>
      <c r="AB10" s="317">
        <f t="shared" si="2"/>
        <v>0</v>
      </c>
      <c r="AC10" s="317">
        <f t="shared" si="3"/>
        <v>0</v>
      </c>
      <c r="AD10" s="317">
        <f t="shared" si="4"/>
        <v>0</v>
      </c>
    </row>
    <row r="11" spans="1:30" s="236" customFormat="1" ht="33" customHeight="1" x14ac:dyDescent="0.3">
      <c r="A11" s="214">
        <v>8</v>
      </c>
      <c r="B11" s="319" t="str">
        <f>'COMBOS    ABRIL   2024        '!B11</f>
        <v>SEABOARD FOODS</v>
      </c>
      <c r="C11" s="308" t="str">
        <f>'COMBOS    ABRIL   2024        '!C11</f>
        <v>Seaboard</v>
      </c>
      <c r="D11" s="295" t="str">
        <f>'COMBOS    ABRIL   2024        '!D11</f>
        <v>PED. 112866369</v>
      </c>
      <c r="E11" s="296">
        <f>'COMBOS    ABRIL   2024        '!E11</f>
        <v>45405</v>
      </c>
      <c r="F11" s="762">
        <f>'COMBOS    ABRIL   2024        '!F11</f>
        <v>18664.53</v>
      </c>
      <c r="G11" s="309">
        <f>'COMBOS    ABRIL   2024        '!G11</f>
        <v>21</v>
      </c>
      <c r="H11" s="769">
        <f>'COMBOS    ABRIL   2024        '!H11</f>
        <v>18802.099999999999</v>
      </c>
      <c r="I11" s="310">
        <f>'COMBOS    ABRIL   2024        '!I11</f>
        <v>-137.56999999999971</v>
      </c>
      <c r="J11" s="793" t="str">
        <f>'COMBOS    ABRIL   2024        '!J11</f>
        <v>CICSSE24-16</v>
      </c>
      <c r="K11" s="793" t="s">
        <v>458</v>
      </c>
      <c r="L11" s="299">
        <v>12761</v>
      </c>
      <c r="M11" s="323" t="s">
        <v>423</v>
      </c>
      <c r="N11" s="301">
        <v>38080</v>
      </c>
      <c r="O11" s="788" t="s">
        <v>424</v>
      </c>
      <c r="P11" s="787">
        <v>2303651</v>
      </c>
      <c r="Q11" s="304"/>
      <c r="R11" s="785">
        <f>41253.03*16.697</f>
        <v>688801.84190999996</v>
      </c>
      <c r="S11" s="786" t="s">
        <v>422</v>
      </c>
      <c r="T11" s="292">
        <f t="shared" si="0"/>
        <v>739642.84190999996</v>
      </c>
      <c r="U11" s="292">
        <f t="shared" si="1"/>
        <v>39.438310183968817</v>
      </c>
      <c r="V11" s="306"/>
      <c r="X11" s="6"/>
      <c r="Y11" s="6"/>
      <c r="Z11" s="317"/>
      <c r="AA11" s="318">
        <v>5.0000000000000001E-3</v>
      </c>
      <c r="AB11" s="317">
        <f t="shared" si="2"/>
        <v>0</v>
      </c>
      <c r="AC11" s="317">
        <f t="shared" si="3"/>
        <v>0</v>
      </c>
      <c r="AD11" s="317">
        <f t="shared" si="4"/>
        <v>0</v>
      </c>
    </row>
    <row r="12" spans="1:30" s="236" customFormat="1" ht="31.5" customHeight="1" x14ac:dyDescent="0.3">
      <c r="A12" s="214">
        <v>9</v>
      </c>
      <c r="B12" s="308" t="str">
        <f>'COMBOS    ABRIL   2024        '!CN5</f>
        <v>SAM FARMS</v>
      </c>
      <c r="C12" s="308" t="str">
        <f>'COMBOS    ABRIL   2024        '!CO5</f>
        <v xml:space="preserve">I B P </v>
      </c>
      <c r="D12" s="295" t="str">
        <f>'COMBOS    ABRIL   2024        '!CP5</f>
        <v>PED. 113097807</v>
      </c>
      <c r="E12" s="296">
        <f>'COMBOS    ABRIL   2024        '!CQ5</f>
        <v>45410</v>
      </c>
      <c r="F12" s="762">
        <f>'COMBOS    ABRIL   2024        '!CR5</f>
        <v>18618.28</v>
      </c>
      <c r="G12" s="309">
        <f>'COMBOS    ABRIL   2024        '!CS5</f>
        <v>20</v>
      </c>
      <c r="H12" s="769">
        <f>'COMBOS    ABRIL   2024        '!CT5</f>
        <v>18602.939999999999</v>
      </c>
      <c r="I12" s="310">
        <f t="shared" ref="I12:I35" si="5">H12-F12</f>
        <v>-15.340000000000146</v>
      </c>
      <c r="J12" s="793">
        <f>'COMBOS    ABRIL   2024        '!CN6</f>
        <v>12362</v>
      </c>
      <c r="K12" s="794" t="s">
        <v>432</v>
      </c>
      <c r="L12" s="299">
        <v>11751</v>
      </c>
      <c r="M12" s="300" t="s">
        <v>431</v>
      </c>
      <c r="N12" s="301">
        <v>38080</v>
      </c>
      <c r="O12" s="788" t="s">
        <v>433</v>
      </c>
      <c r="P12" s="787">
        <v>12700</v>
      </c>
      <c r="Q12" s="304"/>
      <c r="R12" s="304">
        <f>40391.57*17.18</f>
        <v>693927.17259999993</v>
      </c>
      <c r="S12" s="786" t="s">
        <v>442</v>
      </c>
      <c r="T12" s="292">
        <f>R12+N12+L12</f>
        <v>743758.17259999993</v>
      </c>
      <c r="U12" s="292">
        <f t="shared" si="1"/>
        <v>40.080679000201044</v>
      </c>
      <c r="V12" s="328"/>
      <c r="X12" s="6"/>
      <c r="Y12" s="6"/>
      <c r="Z12" s="317"/>
      <c r="AA12" s="318">
        <v>5.0000000000000001E-3</v>
      </c>
      <c r="AB12" s="317">
        <f t="shared" si="2"/>
        <v>0</v>
      </c>
      <c r="AC12" s="317">
        <f t="shared" si="3"/>
        <v>0</v>
      </c>
      <c r="AD12" s="317">
        <f t="shared" si="4"/>
        <v>0</v>
      </c>
    </row>
    <row r="13" spans="1:30" s="236" customFormat="1" ht="33" customHeight="1" x14ac:dyDescent="0.3">
      <c r="A13" s="214">
        <v>10</v>
      </c>
      <c r="B13" s="308" t="str">
        <f>'COMBOS    ABRIL   2024        '!CX5</f>
        <v>SEABOARD FOODS</v>
      </c>
      <c r="C13" s="308" t="str">
        <f>'COMBOS    ABRIL   2024        '!CY5</f>
        <v>Seaboard</v>
      </c>
      <c r="D13" s="295" t="str">
        <f>'COMBOS    ABRIL   2024        '!CZ5</f>
        <v>PED. 113198119</v>
      </c>
      <c r="E13" s="296">
        <f>'COMBOS    ABRIL   2024        '!DA5</f>
        <v>45412</v>
      </c>
      <c r="F13" s="762">
        <f>'COMBOS    ABRIL   2024        '!DB5</f>
        <v>19101.650000000001</v>
      </c>
      <c r="G13" s="309">
        <f>'COMBOS    ABRIL   2024        '!DC5</f>
        <v>21</v>
      </c>
      <c r="H13" s="769">
        <f>'COMBOS    ABRIL   2024        '!DD5</f>
        <v>19089.8</v>
      </c>
      <c r="I13" s="297">
        <f t="shared" si="5"/>
        <v>-11.850000000002183</v>
      </c>
      <c r="J13" s="795" t="str">
        <f>'COMBOS    ABRIL   2024        '!CX6</f>
        <v>CICSE24-17</v>
      </c>
      <c r="K13" s="795" t="s">
        <v>457</v>
      </c>
      <c r="L13" s="299">
        <v>10451</v>
      </c>
      <c r="M13" s="300" t="s">
        <v>456</v>
      </c>
      <c r="N13" s="330">
        <v>38080</v>
      </c>
      <c r="O13" s="324" t="s">
        <v>455</v>
      </c>
      <c r="P13" s="34">
        <v>2305658</v>
      </c>
      <c r="Q13" s="331"/>
      <c r="R13" s="38">
        <f>40322.97*17.154</f>
        <v>691700.22738000005</v>
      </c>
      <c r="S13" s="326" t="s">
        <v>454</v>
      </c>
      <c r="T13" s="292">
        <f t="shared" si="0"/>
        <v>740231.22738000005</v>
      </c>
      <c r="U13" s="292">
        <f t="shared" si="1"/>
        <v>38.876269388888311</v>
      </c>
      <c r="V13" s="313"/>
      <c r="X13" s="6"/>
      <c r="Y13" s="6"/>
      <c r="Z13" s="317"/>
      <c r="AA13" s="318">
        <v>5.0000000000000001E-3</v>
      </c>
      <c r="AB13" s="317">
        <f t="shared" si="2"/>
        <v>0</v>
      </c>
      <c r="AC13" s="317">
        <f t="shared" si="3"/>
        <v>0</v>
      </c>
      <c r="AD13" s="317">
        <f t="shared" si="4"/>
        <v>0</v>
      </c>
    </row>
    <row r="14" spans="1:30" s="236" customFormat="1" ht="29.25" customHeight="1" x14ac:dyDescent="0.3">
      <c r="A14" s="214">
        <v>11</v>
      </c>
      <c r="B14" s="307"/>
      <c r="C14" s="308"/>
      <c r="D14" s="295"/>
      <c r="E14" s="296"/>
      <c r="F14" s="762"/>
      <c r="G14" s="309"/>
      <c r="H14" s="769"/>
      <c r="I14" s="297">
        <f t="shared" si="5"/>
        <v>0</v>
      </c>
      <c r="J14" s="332"/>
      <c r="K14" s="332"/>
      <c r="L14" s="330"/>
      <c r="M14" s="322"/>
      <c r="N14" s="330"/>
      <c r="O14" s="324"/>
      <c r="P14" s="303"/>
      <c r="Q14" s="199"/>
      <c r="R14" s="38"/>
      <c r="S14" s="723"/>
      <c r="T14" s="292">
        <f>R14+N14+L14</f>
        <v>0</v>
      </c>
      <c r="U14" s="292" t="e">
        <f>T14/H14+0.1</f>
        <v>#DIV/0!</v>
      </c>
      <c r="V14" s="313"/>
      <c r="X14" s="6"/>
      <c r="Y14" s="6"/>
      <c r="Z14" s="317"/>
      <c r="AA14" s="318">
        <v>5.0000000000000001E-3</v>
      </c>
      <c r="AB14" s="317">
        <f t="shared" si="2"/>
        <v>0</v>
      </c>
      <c r="AC14" s="317">
        <f t="shared" si="3"/>
        <v>0</v>
      </c>
      <c r="AD14" s="317">
        <f t="shared" si="4"/>
        <v>0</v>
      </c>
    </row>
    <row r="15" spans="1:30" s="236" customFormat="1" ht="36" customHeight="1" x14ac:dyDescent="0.3">
      <c r="A15" s="214">
        <v>12</v>
      </c>
      <c r="B15" s="319"/>
      <c r="C15" s="308"/>
      <c r="D15" s="295"/>
      <c r="E15" s="296"/>
      <c r="F15" s="762"/>
      <c r="G15" s="309"/>
      <c r="H15" s="769"/>
      <c r="I15" s="297">
        <f t="shared" si="5"/>
        <v>0</v>
      </c>
      <c r="J15" s="333"/>
      <c r="K15" s="333" t="s">
        <v>22</v>
      </c>
      <c r="L15" s="330"/>
      <c r="M15" s="322"/>
      <c r="N15" s="330"/>
      <c r="O15" s="334"/>
      <c r="P15" s="34"/>
      <c r="Q15" s="331"/>
      <c r="R15" s="38"/>
      <c r="S15" s="723"/>
      <c r="T15" s="292">
        <f>R15+N15+L15</f>
        <v>0</v>
      </c>
      <c r="U15" s="292" t="e">
        <f>T15/H15</f>
        <v>#DIV/0!</v>
      </c>
      <c r="V15" s="313"/>
      <c r="X15" s="6"/>
      <c r="Y15" s="6"/>
      <c r="Z15" s="317"/>
      <c r="AA15" s="318">
        <v>5.0000000000000001E-3</v>
      </c>
      <c r="AB15" s="317">
        <f t="shared" si="2"/>
        <v>0</v>
      </c>
      <c r="AC15" s="317">
        <f t="shared" si="3"/>
        <v>0</v>
      </c>
      <c r="AD15" s="317">
        <f t="shared" si="4"/>
        <v>0</v>
      </c>
    </row>
    <row r="16" spans="1:30" s="236" customFormat="1" ht="36" customHeight="1" x14ac:dyDescent="0.3">
      <c r="A16" s="214">
        <v>13</v>
      </c>
      <c r="B16" s="320"/>
      <c r="C16" s="308"/>
      <c r="D16" s="295"/>
      <c r="E16" s="296"/>
      <c r="F16" s="762"/>
      <c r="G16" s="309"/>
      <c r="H16" s="769"/>
      <c r="I16" s="297">
        <f t="shared" si="5"/>
        <v>0</v>
      </c>
      <c r="J16" s="335"/>
      <c r="K16" s="335"/>
      <c r="L16" s="330"/>
      <c r="M16" s="300"/>
      <c r="N16" s="330"/>
      <c r="O16" s="334"/>
      <c r="P16" s="34"/>
      <c r="Q16" s="304"/>
      <c r="R16" s="305"/>
      <c r="S16" s="326"/>
      <c r="T16" s="292">
        <f t="shared" si="0"/>
        <v>0</v>
      </c>
      <c r="U16" s="292" t="e">
        <f t="shared" si="1"/>
        <v>#DIV/0!</v>
      </c>
      <c r="V16" s="313"/>
      <c r="X16" s="6"/>
      <c r="Y16" s="6"/>
      <c r="Z16" s="317"/>
      <c r="AA16" s="318">
        <v>5.0000000000000001E-3</v>
      </c>
      <c r="AB16" s="317">
        <f t="shared" si="2"/>
        <v>0</v>
      </c>
      <c r="AC16" s="317">
        <f t="shared" si="3"/>
        <v>0</v>
      </c>
      <c r="AD16" s="317">
        <f t="shared" si="4"/>
        <v>0</v>
      </c>
    </row>
    <row r="17" spans="1:30" s="236" customFormat="1" ht="36" customHeight="1" x14ac:dyDescent="0.3">
      <c r="A17" s="214">
        <v>14</v>
      </c>
      <c r="B17" s="336"/>
      <c r="C17" s="308"/>
      <c r="D17" s="295"/>
      <c r="E17" s="296"/>
      <c r="F17" s="762"/>
      <c r="G17" s="309"/>
      <c r="H17" s="769"/>
      <c r="I17" s="297">
        <f t="shared" si="5"/>
        <v>0</v>
      </c>
      <c r="J17" s="337"/>
      <c r="K17" s="337"/>
      <c r="L17" s="330"/>
      <c r="M17" s="322"/>
      <c r="N17" s="330"/>
      <c r="O17" s="324"/>
      <c r="P17" s="34"/>
      <c r="Q17" s="338"/>
      <c r="R17" s="305"/>
      <c r="S17" s="326"/>
      <c r="T17" s="292">
        <f>R17+N17+L17</f>
        <v>0</v>
      </c>
      <c r="U17" s="292" t="e">
        <f>T17/H17</f>
        <v>#DIV/0!</v>
      </c>
      <c r="V17" s="339"/>
      <c r="X17" s="6"/>
      <c r="Y17" s="6"/>
      <c r="Z17" s="317"/>
      <c r="AA17" s="318">
        <v>5.0000000000000001E-3</v>
      </c>
      <c r="AB17" s="317">
        <f t="shared" si="2"/>
        <v>0</v>
      </c>
      <c r="AC17" s="317">
        <f t="shared" si="3"/>
        <v>0</v>
      </c>
      <c r="AD17" s="317">
        <f t="shared" si="4"/>
        <v>0</v>
      </c>
    </row>
    <row r="18" spans="1:30" s="236" customFormat="1" ht="36" customHeight="1" x14ac:dyDescent="0.3">
      <c r="A18" s="214">
        <v>15</v>
      </c>
      <c r="B18" s="319"/>
      <c r="C18" s="308"/>
      <c r="D18" s="295"/>
      <c r="E18" s="296"/>
      <c r="F18" s="762"/>
      <c r="G18" s="309"/>
      <c r="H18" s="769"/>
      <c r="I18" s="297">
        <f t="shared" si="5"/>
        <v>0</v>
      </c>
      <c r="J18" s="340"/>
      <c r="K18" s="340"/>
      <c r="L18" s="330"/>
      <c r="M18" s="322"/>
      <c r="N18" s="330"/>
      <c r="O18" s="334"/>
      <c r="P18" s="303"/>
      <c r="Q18" s="130"/>
      <c r="R18" s="305"/>
      <c r="S18" s="723"/>
      <c r="T18" s="292">
        <f>R18+N18+L18</f>
        <v>0</v>
      </c>
      <c r="U18" s="292" t="e">
        <f t="shared" si="1"/>
        <v>#DIV/0!</v>
      </c>
      <c r="V18" s="341"/>
      <c r="X18" s="6"/>
      <c r="Y18" s="6"/>
      <c r="Z18" s="317"/>
      <c r="AA18" s="318">
        <v>5.0000000000000001E-3</v>
      </c>
      <c r="AB18" s="317">
        <f t="shared" si="2"/>
        <v>0</v>
      </c>
      <c r="AC18" s="317">
        <f t="shared" si="3"/>
        <v>0</v>
      </c>
      <c r="AD18" s="317">
        <f t="shared" si="4"/>
        <v>0</v>
      </c>
    </row>
    <row r="19" spans="1:30" s="236" customFormat="1" ht="36" customHeight="1" x14ac:dyDescent="0.3">
      <c r="A19" s="214">
        <v>16</v>
      </c>
      <c r="B19" s="342"/>
      <c r="C19" s="343"/>
      <c r="D19" s="344"/>
      <c r="E19" s="345"/>
      <c r="F19" s="763"/>
      <c r="G19" s="139"/>
      <c r="H19" s="770"/>
      <c r="I19" s="297">
        <f t="shared" si="5"/>
        <v>0</v>
      </c>
      <c r="J19" s="347"/>
      <c r="K19" s="347"/>
      <c r="L19" s="330"/>
      <c r="M19" s="322"/>
      <c r="N19" s="330"/>
      <c r="O19" s="334"/>
      <c r="P19" s="303"/>
      <c r="Q19" s="199"/>
      <c r="R19" s="305"/>
      <c r="S19" s="316"/>
      <c r="T19" s="292">
        <f>R19+N19+L19</f>
        <v>0</v>
      </c>
      <c r="U19" s="292" t="e">
        <f t="shared" si="1"/>
        <v>#DIV/0!</v>
      </c>
      <c r="X19" s="6"/>
      <c r="Y19" s="6"/>
      <c r="Z19" s="317"/>
      <c r="AA19" s="318">
        <v>5.0000000000000001E-3</v>
      </c>
      <c r="AB19" s="317">
        <f t="shared" si="2"/>
        <v>0</v>
      </c>
      <c r="AC19" s="317">
        <f t="shared" si="3"/>
        <v>0</v>
      </c>
      <c r="AD19" s="317">
        <f t="shared" si="4"/>
        <v>0</v>
      </c>
    </row>
    <row r="20" spans="1:30" s="236" customFormat="1" ht="36" customHeight="1" x14ac:dyDescent="0.25">
      <c r="A20" s="214">
        <v>17</v>
      </c>
      <c r="B20" s="348"/>
      <c r="C20" s="343"/>
      <c r="D20" s="344"/>
      <c r="E20" s="345"/>
      <c r="F20" s="763"/>
      <c r="G20" s="139"/>
      <c r="H20" s="770"/>
      <c r="I20" s="297">
        <f t="shared" si="5"/>
        <v>0</v>
      </c>
      <c r="J20" s="349"/>
      <c r="K20" s="349"/>
      <c r="L20" s="330"/>
      <c r="M20" s="322"/>
      <c r="N20" s="330"/>
      <c r="O20" s="334"/>
      <c r="P20" s="303"/>
      <c r="Q20" s="199"/>
      <c r="R20" s="305"/>
      <c r="S20" s="316"/>
      <c r="T20" s="292">
        <f t="shared" si="0"/>
        <v>0</v>
      </c>
      <c r="U20" s="292" t="e">
        <f t="shared" si="1"/>
        <v>#DIV/0!</v>
      </c>
      <c r="X20" s="6"/>
      <c r="Y20" s="6"/>
      <c r="Z20" s="317"/>
      <c r="AA20" s="318">
        <v>5.0000000000000001E-3</v>
      </c>
      <c r="AB20" s="317">
        <f t="shared" si="2"/>
        <v>0</v>
      </c>
      <c r="AC20" s="317">
        <f t="shared" si="3"/>
        <v>0</v>
      </c>
      <c r="AD20" s="317">
        <f t="shared" si="4"/>
        <v>0</v>
      </c>
    </row>
    <row r="21" spans="1:30" s="236" customFormat="1" ht="36" customHeight="1" x14ac:dyDescent="0.25">
      <c r="A21" s="214">
        <v>18</v>
      </c>
      <c r="B21" s="350"/>
      <c r="C21" s="351"/>
      <c r="D21" s="344"/>
      <c r="E21" s="345"/>
      <c r="F21" s="763"/>
      <c r="G21" s="139"/>
      <c r="H21" s="770"/>
      <c r="I21" s="297">
        <f t="shared" si="5"/>
        <v>0</v>
      </c>
      <c r="J21" s="352"/>
      <c r="K21" s="352"/>
      <c r="L21" s="330"/>
      <c r="M21" s="322"/>
      <c r="N21" s="330"/>
      <c r="O21" s="334"/>
      <c r="P21" s="303"/>
      <c r="Q21" s="304"/>
      <c r="R21" s="305"/>
      <c r="S21" s="316"/>
      <c r="T21" s="292">
        <f t="shared" si="0"/>
        <v>0</v>
      </c>
      <c r="U21" s="292" t="e">
        <f t="shared" si="1"/>
        <v>#DIV/0!</v>
      </c>
      <c r="X21" s="6"/>
      <c r="Y21" s="6"/>
      <c r="Z21" s="317"/>
      <c r="AA21" s="318">
        <v>5.0000000000000001E-3</v>
      </c>
      <c r="AB21" s="317">
        <f t="shared" si="2"/>
        <v>0</v>
      </c>
      <c r="AC21" s="317">
        <f t="shared" si="3"/>
        <v>0</v>
      </c>
      <c r="AD21" s="317">
        <f t="shared" si="4"/>
        <v>0</v>
      </c>
    </row>
    <row r="22" spans="1:30" s="236" customFormat="1" ht="36" customHeight="1" x14ac:dyDescent="0.3">
      <c r="A22" s="214">
        <v>19</v>
      </c>
      <c r="B22" s="353"/>
      <c r="C22" s="343"/>
      <c r="D22" s="344"/>
      <c r="E22" s="345"/>
      <c r="F22" s="763"/>
      <c r="G22" s="139"/>
      <c r="H22" s="770"/>
      <c r="I22" s="297">
        <f t="shared" si="5"/>
        <v>0</v>
      </c>
      <c r="J22" s="354"/>
      <c r="K22" s="354"/>
      <c r="L22" s="330"/>
      <c r="M22" s="322"/>
      <c r="N22" s="330"/>
      <c r="O22" s="334"/>
      <c r="P22" s="34"/>
      <c r="Q22" s="304"/>
      <c r="R22" s="305"/>
      <c r="S22" s="316"/>
      <c r="T22" s="292">
        <f>R22+N22+L22</f>
        <v>0</v>
      </c>
      <c r="U22" s="292" t="e">
        <f t="shared" si="1"/>
        <v>#DIV/0!</v>
      </c>
      <c r="X22" s="6"/>
      <c r="Y22" s="6"/>
      <c r="Z22" s="317"/>
      <c r="AA22" s="318">
        <v>5.0000000000000001E-3</v>
      </c>
      <c r="AB22" s="317">
        <f t="shared" si="2"/>
        <v>0</v>
      </c>
      <c r="AC22" s="317">
        <f t="shared" si="3"/>
        <v>0</v>
      </c>
      <c r="AD22" s="317">
        <f t="shared" si="4"/>
        <v>0</v>
      </c>
    </row>
    <row r="23" spans="1:30" s="236" customFormat="1" ht="36" customHeight="1" x14ac:dyDescent="0.3">
      <c r="A23" s="214">
        <v>20</v>
      </c>
      <c r="B23" s="348"/>
      <c r="C23" s="343"/>
      <c r="D23" s="344"/>
      <c r="E23" s="345"/>
      <c r="F23" s="763"/>
      <c r="G23" s="139"/>
      <c r="H23" s="770"/>
      <c r="I23" s="297">
        <f t="shared" si="5"/>
        <v>0</v>
      </c>
      <c r="J23" s="354"/>
      <c r="K23" s="354"/>
      <c r="L23" s="330"/>
      <c r="M23" s="322"/>
      <c r="N23" s="330"/>
      <c r="O23" s="355"/>
      <c r="P23" s="34"/>
      <c r="Q23" s="356"/>
      <c r="R23" s="305"/>
      <c r="S23" s="316"/>
      <c r="T23" s="292">
        <f>R23+N23+L23</f>
        <v>0</v>
      </c>
      <c r="U23" s="292" t="e">
        <f t="shared" si="1"/>
        <v>#DIV/0!</v>
      </c>
      <c r="X23" s="6"/>
      <c r="Y23" s="6"/>
      <c r="Z23" s="317"/>
      <c r="AA23" s="318">
        <v>5.0000000000000001E-3</v>
      </c>
      <c r="AB23" s="317">
        <f t="shared" si="2"/>
        <v>0</v>
      </c>
      <c r="AC23" s="317">
        <f t="shared" si="3"/>
        <v>0</v>
      </c>
      <c r="AD23" s="317">
        <f t="shared" si="4"/>
        <v>0</v>
      </c>
    </row>
    <row r="24" spans="1:30" s="236" customFormat="1" ht="36" customHeight="1" x14ac:dyDescent="0.25">
      <c r="A24" s="214">
        <v>21</v>
      </c>
      <c r="B24" s="342"/>
      <c r="C24" s="343"/>
      <c r="D24" s="357"/>
      <c r="E24" s="345"/>
      <c r="F24" s="763"/>
      <c r="G24" s="139"/>
      <c r="H24" s="770"/>
      <c r="I24" s="297">
        <f t="shared" si="5"/>
        <v>0</v>
      </c>
      <c r="J24" s="332"/>
      <c r="K24" s="332"/>
      <c r="L24" s="330"/>
      <c r="M24" s="322"/>
      <c r="N24" s="330"/>
      <c r="O24" s="324"/>
      <c r="P24" s="303"/>
      <c r="Q24" s="338"/>
      <c r="R24" s="305"/>
      <c r="S24" s="316"/>
      <c r="T24" s="292">
        <f>R24+N24+L24</f>
        <v>0</v>
      </c>
      <c r="U24" s="292" t="e">
        <f>T24/H24</f>
        <v>#DIV/0!</v>
      </c>
      <c r="X24" s="6"/>
      <c r="Y24" s="6"/>
      <c r="Z24" s="317"/>
      <c r="AA24" s="318">
        <v>5.0000000000000001E-3</v>
      </c>
      <c r="AB24" s="317">
        <f t="shared" si="2"/>
        <v>0</v>
      </c>
      <c r="AC24" s="317">
        <f t="shared" si="3"/>
        <v>0</v>
      </c>
      <c r="AD24" s="317">
        <f t="shared" si="4"/>
        <v>0</v>
      </c>
    </row>
    <row r="25" spans="1:30" s="236" customFormat="1" ht="36" customHeight="1" x14ac:dyDescent="0.25">
      <c r="A25" s="214">
        <v>22</v>
      </c>
      <c r="B25" s="342"/>
      <c r="C25" s="330"/>
      <c r="D25" s="357"/>
      <c r="E25" s="345"/>
      <c r="F25" s="763"/>
      <c r="G25" s="139"/>
      <c r="H25" s="770"/>
      <c r="I25" s="297">
        <f t="shared" si="5"/>
        <v>0</v>
      </c>
      <c r="J25" s="352"/>
      <c r="K25" s="352"/>
      <c r="L25" s="330"/>
      <c r="M25" s="322"/>
      <c r="N25" s="330"/>
      <c r="O25" s="324"/>
      <c r="P25" s="303"/>
      <c r="Q25" s="304"/>
      <c r="R25" s="305"/>
      <c r="S25" s="316"/>
      <c r="T25" s="292">
        <f t="shared" si="0"/>
        <v>0</v>
      </c>
      <c r="U25" s="292" t="e">
        <f t="shared" si="1"/>
        <v>#DIV/0!</v>
      </c>
      <c r="X25" s="6"/>
      <c r="Y25" s="6"/>
      <c r="Z25" s="317"/>
      <c r="AA25" s="318">
        <v>5.0000000000000001E-3</v>
      </c>
      <c r="AB25" s="317">
        <f t="shared" si="2"/>
        <v>0</v>
      </c>
      <c r="AC25" s="317">
        <f t="shared" si="3"/>
        <v>0</v>
      </c>
      <c r="AD25" s="317">
        <f t="shared" si="4"/>
        <v>0</v>
      </c>
    </row>
    <row r="26" spans="1:30" s="236" customFormat="1" ht="48.75" customHeight="1" x14ac:dyDescent="0.25">
      <c r="A26" s="214">
        <v>23</v>
      </c>
      <c r="B26" s="358"/>
      <c r="C26" s="343"/>
      <c r="D26" s="357"/>
      <c r="E26" s="345"/>
      <c r="F26" s="763"/>
      <c r="G26" s="359"/>
      <c r="H26" s="770"/>
      <c r="I26" s="297">
        <f t="shared" si="5"/>
        <v>0</v>
      </c>
      <c r="J26" s="349"/>
      <c r="K26" s="349"/>
      <c r="L26" s="330"/>
      <c r="M26" s="360"/>
      <c r="N26" s="330"/>
      <c r="O26" s="302"/>
      <c r="P26" s="303"/>
      <c r="Q26" s="331"/>
      <c r="R26" s="305"/>
      <c r="S26" s="316"/>
      <c r="T26" s="292">
        <f>R26+N26+L26</f>
        <v>0</v>
      </c>
      <c r="U26" s="292" t="e">
        <f>T26/H26</f>
        <v>#DIV/0!</v>
      </c>
      <c r="X26" s="6"/>
      <c r="Y26" s="6"/>
      <c r="Z26" s="317"/>
      <c r="AA26" s="318">
        <v>5.0000000000000001E-3</v>
      </c>
      <c r="AB26" s="317">
        <f t="shared" si="2"/>
        <v>0</v>
      </c>
      <c r="AC26" s="317">
        <f t="shared" si="3"/>
        <v>0</v>
      </c>
      <c r="AD26" s="317">
        <f t="shared" si="4"/>
        <v>0</v>
      </c>
    </row>
    <row r="27" spans="1:30" s="236" customFormat="1" ht="35.25" customHeight="1" x14ac:dyDescent="0.3">
      <c r="A27" s="214">
        <v>24</v>
      </c>
      <c r="B27" s="343"/>
      <c r="C27" s="343"/>
      <c r="D27" s="357"/>
      <c r="E27" s="345"/>
      <c r="F27" s="763"/>
      <c r="G27" s="359"/>
      <c r="H27" s="770"/>
      <c r="I27" s="297">
        <f t="shared" si="5"/>
        <v>0</v>
      </c>
      <c r="J27" s="354"/>
      <c r="K27" s="354"/>
      <c r="L27" s="86"/>
      <c r="M27" s="322"/>
      <c r="N27" s="330"/>
      <c r="O27" s="324"/>
      <c r="P27" s="303"/>
      <c r="Q27" s="199"/>
      <c r="R27" s="325"/>
      <c r="S27" s="316"/>
      <c r="T27" s="292">
        <f>R27+N27+L27+Q27</f>
        <v>0</v>
      </c>
      <c r="U27" s="292" t="e">
        <f t="shared" si="1"/>
        <v>#DIV/0!</v>
      </c>
      <c r="X27" s="6"/>
      <c r="Z27" s="317"/>
      <c r="AA27" s="318">
        <v>5.0000000000000001E-3</v>
      </c>
      <c r="AB27" s="317">
        <f t="shared" si="2"/>
        <v>0</v>
      </c>
      <c r="AC27" s="317">
        <f t="shared" si="3"/>
        <v>0</v>
      </c>
      <c r="AD27" s="317">
        <f t="shared" si="4"/>
        <v>0</v>
      </c>
    </row>
    <row r="28" spans="1:30" s="236" customFormat="1" ht="35.25" customHeight="1" x14ac:dyDescent="0.3">
      <c r="A28" s="214">
        <v>25</v>
      </c>
      <c r="B28" s="343"/>
      <c r="C28" s="343"/>
      <c r="D28" s="357"/>
      <c r="E28" s="345"/>
      <c r="F28" s="763"/>
      <c r="G28" s="359"/>
      <c r="H28" s="770"/>
      <c r="I28" s="297">
        <f t="shared" si="5"/>
        <v>0</v>
      </c>
      <c r="J28" s="361"/>
      <c r="K28" s="361"/>
      <c r="L28" s="165"/>
      <c r="M28" s="322"/>
      <c r="N28" s="362"/>
      <c r="O28" s="324"/>
      <c r="P28" s="363"/>
      <c r="Q28" s="304"/>
      <c r="R28" s="305"/>
      <c r="S28" s="316"/>
      <c r="T28" s="292">
        <f t="shared" si="0"/>
        <v>0</v>
      </c>
      <c r="U28" s="292" t="e">
        <f t="shared" si="1"/>
        <v>#DIV/0!</v>
      </c>
      <c r="X28" s="6"/>
      <c r="Y28" s="6"/>
      <c r="Z28" s="317"/>
      <c r="AA28" s="318">
        <v>0</v>
      </c>
      <c r="AB28" s="317">
        <f t="shared" si="2"/>
        <v>0</v>
      </c>
      <c r="AC28" s="317">
        <f t="shared" si="3"/>
        <v>0</v>
      </c>
      <c r="AD28" s="317">
        <f t="shared" si="4"/>
        <v>0</v>
      </c>
    </row>
    <row r="29" spans="1:30" s="236" customFormat="1" ht="33.75" customHeight="1" x14ac:dyDescent="0.3">
      <c r="A29" s="214">
        <v>26</v>
      </c>
      <c r="B29" s="364"/>
      <c r="C29" s="343"/>
      <c r="D29" s="357"/>
      <c r="E29" s="345"/>
      <c r="F29" s="763"/>
      <c r="G29" s="359"/>
      <c r="H29" s="770"/>
      <c r="I29" s="297">
        <f t="shared" si="5"/>
        <v>0</v>
      </c>
      <c r="J29" s="354"/>
      <c r="K29" s="354"/>
      <c r="L29" s="140"/>
      <c r="M29" s="322"/>
      <c r="N29" s="330"/>
      <c r="O29" s="324"/>
      <c r="P29" s="365"/>
      <c r="Q29" s="304"/>
      <c r="R29" s="325"/>
      <c r="S29" s="316"/>
      <c r="T29" s="292">
        <f t="shared" si="0"/>
        <v>0</v>
      </c>
      <c r="U29" s="292" t="e">
        <f t="shared" si="1"/>
        <v>#DIV/0!</v>
      </c>
      <c r="X29" s="6"/>
      <c r="Y29" s="6"/>
      <c r="Z29" s="317"/>
      <c r="AA29" s="318"/>
      <c r="AB29" s="317"/>
      <c r="AC29" s="317"/>
      <c r="AD29" s="317">
        <f>SUM(AD7:AD28)</f>
        <v>0</v>
      </c>
    </row>
    <row r="30" spans="1:30" s="236" customFormat="1" ht="42" customHeight="1" x14ac:dyDescent="0.3">
      <c r="A30" s="214">
        <v>27</v>
      </c>
      <c r="B30" s="343"/>
      <c r="C30" s="343"/>
      <c r="D30" s="357"/>
      <c r="E30" s="296"/>
      <c r="F30" s="762"/>
      <c r="G30" s="366"/>
      <c r="H30" s="769"/>
      <c r="I30" s="297">
        <f t="shared" si="5"/>
        <v>0</v>
      </c>
      <c r="J30" s="349"/>
      <c r="K30" s="349"/>
      <c r="L30" s="86"/>
      <c r="M30" s="322"/>
      <c r="N30" s="330"/>
      <c r="O30" s="302"/>
      <c r="P30" s="365"/>
      <c r="Q30" s="304"/>
      <c r="R30" s="305"/>
      <c r="S30" s="316"/>
      <c r="T30" s="292">
        <f>R30+N30+L30</f>
        <v>0</v>
      </c>
      <c r="U30" s="292" t="e">
        <f t="shared" si="1"/>
        <v>#DIV/0!</v>
      </c>
      <c r="X30" s="6"/>
      <c r="Y30" s="6"/>
      <c r="Z30" s="317"/>
      <c r="AA30" s="318"/>
      <c r="AB30" s="317"/>
      <c r="AC30" s="317"/>
      <c r="AD30" s="317"/>
    </row>
    <row r="31" spans="1:30" s="236" customFormat="1" ht="32.25" customHeight="1" x14ac:dyDescent="0.3">
      <c r="A31" s="214">
        <v>28</v>
      </c>
      <c r="B31" s="343"/>
      <c r="C31" s="367"/>
      <c r="D31" s="357"/>
      <c r="E31" s="296"/>
      <c r="F31" s="762"/>
      <c r="G31" s="366"/>
      <c r="H31" s="769"/>
      <c r="I31" s="297">
        <f t="shared" si="5"/>
        <v>0</v>
      </c>
      <c r="J31" s="352"/>
      <c r="K31" s="352"/>
      <c r="L31" s="86"/>
      <c r="M31" s="368"/>
      <c r="N31" s="330"/>
      <c r="O31" s="302"/>
      <c r="P31" s="365"/>
      <c r="Q31" s="304"/>
      <c r="R31" s="325"/>
      <c r="S31" s="316"/>
      <c r="T31" s="292">
        <f t="shared" si="0"/>
        <v>0</v>
      </c>
      <c r="U31" s="292" t="e">
        <f t="shared" si="1"/>
        <v>#DIV/0!</v>
      </c>
      <c r="X31" s="6"/>
      <c r="Y31" s="6"/>
      <c r="Z31" s="317"/>
      <c r="AA31" s="318"/>
      <c r="AB31" s="317"/>
      <c r="AC31" s="317"/>
      <c r="AD31" s="317"/>
    </row>
    <row r="32" spans="1:30" s="236" customFormat="1" ht="38.25" customHeight="1" x14ac:dyDescent="0.3">
      <c r="A32" s="214">
        <v>29</v>
      </c>
      <c r="B32" s="343"/>
      <c r="C32" s="343"/>
      <c r="D32" s="357"/>
      <c r="E32" s="296"/>
      <c r="F32" s="762"/>
      <c r="G32" s="366"/>
      <c r="H32" s="769"/>
      <c r="I32" s="297">
        <f t="shared" si="5"/>
        <v>0</v>
      </c>
      <c r="J32" s="369"/>
      <c r="K32" s="369"/>
      <c r="L32" s="182"/>
      <c r="M32" s="370"/>
      <c r="N32" s="330"/>
      <c r="O32" s="302"/>
      <c r="P32" s="365"/>
      <c r="Q32" s="304"/>
      <c r="R32" s="305"/>
      <c r="S32" s="316"/>
      <c r="T32" s="292">
        <f>R32+N32+L32+Q32</f>
        <v>0</v>
      </c>
      <c r="U32" s="292" t="e">
        <f t="shared" si="1"/>
        <v>#DIV/0!</v>
      </c>
      <c r="X32" s="6"/>
      <c r="Y32" s="6"/>
      <c r="Z32" s="317"/>
      <c r="AA32" s="318"/>
      <c r="AB32" s="317"/>
      <c r="AC32" s="317"/>
      <c r="AD32" s="317"/>
    </row>
    <row r="33" spans="1:30" s="236" customFormat="1" ht="37.5" customHeight="1" x14ac:dyDescent="0.3">
      <c r="A33" s="214">
        <v>30</v>
      </c>
      <c r="B33" s="371"/>
      <c r="C33" s="195"/>
      <c r="D33" s="372"/>
      <c r="E33" s="373"/>
      <c r="F33" s="761"/>
      <c r="G33" s="374"/>
      <c r="H33" s="768"/>
      <c r="I33" s="297">
        <f t="shared" si="5"/>
        <v>0</v>
      </c>
      <c r="J33" s="369"/>
      <c r="K33" s="369"/>
      <c r="L33" s="165"/>
      <c r="M33" s="322"/>
      <c r="N33" s="362"/>
      <c r="O33" s="334"/>
      <c r="P33" s="363"/>
      <c r="Q33" s="304"/>
      <c r="R33" s="325"/>
      <c r="S33" s="316"/>
      <c r="T33" s="292">
        <f>R33+N33+L33+Q33</f>
        <v>0</v>
      </c>
      <c r="U33" s="292" t="e">
        <f t="shared" si="1"/>
        <v>#DIV/0!</v>
      </c>
      <c r="X33" s="6"/>
      <c r="Y33" s="6"/>
      <c r="Z33" s="317"/>
      <c r="AA33" s="318"/>
      <c r="AB33" s="317"/>
      <c r="AC33" s="317"/>
      <c r="AD33" s="317"/>
    </row>
    <row r="34" spans="1:30" s="236" customFormat="1" ht="28.5" customHeight="1" x14ac:dyDescent="0.3">
      <c r="A34" s="214">
        <v>31</v>
      </c>
      <c r="B34" s="195"/>
      <c r="C34" s="375"/>
      <c r="D34" s="372"/>
      <c r="E34" s="373"/>
      <c r="F34" s="761"/>
      <c r="G34" s="374"/>
      <c r="H34" s="768"/>
      <c r="I34" s="297">
        <f t="shared" si="5"/>
        <v>0</v>
      </c>
      <c r="J34" s="377"/>
      <c r="K34" s="377"/>
      <c r="L34" s="140"/>
      <c r="M34" s="322"/>
      <c r="N34" s="378"/>
      <c r="O34" s="302"/>
      <c r="P34" s="365"/>
      <c r="Q34" s="304"/>
      <c r="R34" s="73"/>
      <c r="S34" s="326"/>
      <c r="T34" s="292">
        <f>R34+N34+L34+Q34</f>
        <v>0</v>
      </c>
      <c r="U34" s="292" t="e">
        <f t="shared" si="1"/>
        <v>#DIV/0!</v>
      </c>
      <c r="X34" s="6"/>
      <c r="Y34" s="6"/>
      <c r="Z34" s="317"/>
      <c r="AA34" s="318"/>
      <c r="AB34" s="317"/>
      <c r="AC34" s="317"/>
      <c r="AD34" s="317"/>
    </row>
    <row r="35" spans="1:30" s="236" customFormat="1" ht="28.5" customHeight="1" x14ac:dyDescent="0.3">
      <c r="A35" s="214">
        <v>32</v>
      </c>
      <c r="B35" s="195"/>
      <c r="C35" s="375"/>
      <c r="D35" s="372"/>
      <c r="E35" s="373"/>
      <c r="F35" s="761"/>
      <c r="G35" s="196"/>
      <c r="H35" s="768"/>
      <c r="I35" s="297">
        <f t="shared" si="5"/>
        <v>0</v>
      </c>
      <c r="J35" s="354"/>
      <c r="K35" s="354"/>
      <c r="L35" s="81"/>
      <c r="M35" s="322"/>
      <c r="N35" s="378"/>
      <c r="O35" s="302"/>
      <c r="P35" s="365"/>
      <c r="Q35" s="304"/>
      <c r="R35" s="38"/>
      <c r="S35" s="316"/>
      <c r="T35" s="292">
        <f>R35+N35+L35</f>
        <v>0</v>
      </c>
      <c r="U35" s="292" t="e">
        <f t="shared" si="1"/>
        <v>#DIV/0!</v>
      </c>
      <c r="X35" s="6"/>
      <c r="Y35" s="6"/>
      <c r="Z35" s="317"/>
      <c r="AA35" s="318"/>
      <c r="AB35" s="317"/>
      <c r="AC35" s="317"/>
      <c r="AD35" s="317"/>
    </row>
    <row r="36" spans="1:30" s="236" customFormat="1" x14ac:dyDescent="0.3">
      <c r="A36" s="214"/>
      <c r="B36" s="283"/>
      <c r="C36" s="379"/>
      <c r="D36" s="380"/>
      <c r="E36" s="381"/>
      <c r="F36" s="760"/>
      <c r="G36" s="382"/>
      <c r="H36" s="767"/>
      <c r="I36" s="285"/>
      <c r="J36" s="383"/>
      <c r="K36" s="383"/>
      <c r="L36" s="330"/>
      <c r="M36" s="370"/>
      <c r="N36" s="330"/>
      <c r="O36" s="324"/>
      <c r="P36" s="365"/>
      <c r="Q36" s="304"/>
      <c r="R36" s="38"/>
      <c r="S36" s="724"/>
      <c r="T36" s="292">
        <f t="shared" ref="T36:T49" si="6">R36+N36+L36</f>
        <v>0</v>
      </c>
      <c r="U36" s="101" t="e">
        <f t="shared" ref="U36:U37" si="7">T36/H36</f>
        <v>#DIV/0!</v>
      </c>
    </row>
    <row r="37" spans="1:30" s="236" customFormat="1" ht="20.25" customHeight="1" x14ac:dyDescent="0.25">
      <c r="A37" s="214"/>
      <c r="B37" s="283"/>
      <c r="C37" s="379"/>
      <c r="D37" s="380"/>
      <c r="E37" s="381"/>
      <c r="F37" s="760"/>
      <c r="G37" s="382"/>
      <c r="H37" s="767"/>
      <c r="I37" s="285"/>
      <c r="J37" s="384"/>
      <c r="K37" s="384"/>
      <c r="L37" s="330"/>
      <c r="M37" s="370"/>
      <c r="N37" s="330"/>
      <c r="O37" s="324"/>
      <c r="P37" s="385"/>
      <c r="Q37" s="311"/>
      <c r="R37" s="386"/>
      <c r="S37" s="725"/>
      <c r="T37" s="292">
        <f t="shared" si="6"/>
        <v>0</v>
      </c>
      <c r="U37" s="101" t="e">
        <f t="shared" si="7"/>
        <v>#DIV/0!</v>
      </c>
    </row>
    <row r="38" spans="1:30" s="236" customFormat="1" ht="19.5" thickBot="1" x14ac:dyDescent="0.35">
      <c r="A38" s="214"/>
      <c r="B38" s="283"/>
      <c r="C38" s="387"/>
      <c r="D38" s="388"/>
      <c r="E38" s="381"/>
      <c r="F38" s="760"/>
      <c r="G38" s="99"/>
      <c r="H38" s="767"/>
      <c r="I38" s="285">
        <f t="shared" ref="I38:I50" si="8">H38-F38</f>
        <v>0</v>
      </c>
      <c r="J38" s="389"/>
      <c r="K38" s="389"/>
      <c r="L38" s="287"/>
      <c r="M38" s="390"/>
      <c r="N38" s="391"/>
      <c r="O38" s="392"/>
      <c r="P38" s="269"/>
      <c r="Q38" s="290"/>
      <c r="R38" s="393"/>
      <c r="S38" s="726"/>
      <c r="T38" s="292">
        <f t="shared" si="6"/>
        <v>0</v>
      </c>
      <c r="U38" s="292" t="e">
        <f t="shared" ref="U38:U46" si="9">T38/H38+0.1</f>
        <v>#DIV/0!</v>
      </c>
    </row>
    <row r="39" spans="1:30" s="236" customFormat="1" ht="19.5" hidden="1" thickBot="1" x14ac:dyDescent="0.35">
      <c r="A39" s="214"/>
      <c r="B39" s="283"/>
      <c r="C39" s="283"/>
      <c r="D39" s="388"/>
      <c r="E39" s="381"/>
      <c r="F39" s="760"/>
      <c r="G39" s="99"/>
      <c r="H39" s="767"/>
      <c r="I39" s="285">
        <f t="shared" si="8"/>
        <v>0</v>
      </c>
      <c r="J39" s="389"/>
      <c r="K39" s="389"/>
      <c r="L39" s="287"/>
      <c r="M39" s="390"/>
      <c r="N39" s="391"/>
      <c r="O39" s="392"/>
      <c r="P39" s="269"/>
      <c r="Q39" s="290"/>
      <c r="R39" s="394"/>
      <c r="S39" s="727"/>
      <c r="T39" s="292">
        <f t="shared" si="6"/>
        <v>0</v>
      </c>
      <c r="U39" s="292" t="e">
        <f t="shared" si="9"/>
        <v>#DIV/0!</v>
      </c>
    </row>
    <row r="40" spans="1:30" s="236" customFormat="1" ht="19.5" hidden="1" thickBot="1" x14ac:dyDescent="0.35">
      <c r="A40" s="214"/>
      <c r="B40" s="283"/>
      <c r="C40" s="283"/>
      <c r="D40" s="388"/>
      <c r="E40" s="381"/>
      <c r="F40" s="760"/>
      <c r="G40" s="99"/>
      <c r="H40" s="767"/>
      <c r="I40" s="285">
        <f t="shared" si="8"/>
        <v>0</v>
      </c>
      <c r="J40" s="389"/>
      <c r="K40" s="389"/>
      <c r="L40" s="287"/>
      <c r="M40" s="390"/>
      <c r="N40" s="391"/>
      <c r="O40" s="392"/>
      <c r="P40" s="269"/>
      <c r="Q40" s="290"/>
      <c r="R40" s="394"/>
      <c r="S40" s="727"/>
      <c r="T40" s="292">
        <f t="shared" si="6"/>
        <v>0</v>
      </c>
      <c r="U40" s="292" t="e">
        <f t="shared" si="9"/>
        <v>#DIV/0!</v>
      </c>
    </row>
    <row r="41" spans="1:30" s="236" customFormat="1" ht="19.5" hidden="1" thickBot="1" x14ac:dyDescent="0.35">
      <c r="A41" s="214"/>
      <c r="B41" s="283"/>
      <c r="C41" s="283"/>
      <c r="D41" s="388"/>
      <c r="E41" s="381"/>
      <c r="F41" s="760"/>
      <c r="G41" s="99"/>
      <c r="H41" s="767"/>
      <c r="I41" s="285">
        <f t="shared" si="8"/>
        <v>0</v>
      </c>
      <c r="J41" s="389"/>
      <c r="K41" s="389"/>
      <c r="L41" s="287"/>
      <c r="M41" s="390"/>
      <c r="N41" s="391"/>
      <c r="O41" s="392"/>
      <c r="P41" s="269"/>
      <c r="Q41" s="290"/>
      <c r="R41" s="394"/>
      <c r="S41" s="728"/>
      <c r="T41" s="292">
        <f t="shared" si="6"/>
        <v>0</v>
      </c>
      <c r="U41" s="292" t="e">
        <f t="shared" si="9"/>
        <v>#DIV/0!</v>
      </c>
    </row>
    <row r="42" spans="1:30" s="236" customFormat="1" ht="19.5" hidden="1" thickBot="1" x14ac:dyDescent="0.35">
      <c r="A42" s="214"/>
      <c r="B42" s="283"/>
      <c r="C42" s="283"/>
      <c r="D42" s="388"/>
      <c r="E42" s="381"/>
      <c r="F42" s="760"/>
      <c r="G42" s="99"/>
      <c r="H42" s="767"/>
      <c r="I42" s="285">
        <f t="shared" si="8"/>
        <v>0</v>
      </c>
      <c r="J42" s="389"/>
      <c r="K42" s="389"/>
      <c r="L42" s="287"/>
      <c r="M42" s="390"/>
      <c r="N42" s="391"/>
      <c r="O42" s="392"/>
      <c r="P42" s="269"/>
      <c r="Q42" s="290"/>
      <c r="R42" s="394"/>
      <c r="S42" s="728"/>
      <c r="T42" s="292">
        <f t="shared" si="6"/>
        <v>0</v>
      </c>
      <c r="U42" s="292" t="e">
        <f t="shared" si="9"/>
        <v>#DIV/0!</v>
      </c>
    </row>
    <row r="43" spans="1:30" s="236" customFormat="1" ht="19.5" hidden="1" thickBot="1" x14ac:dyDescent="0.35">
      <c r="A43" s="214"/>
      <c r="B43" s="283"/>
      <c r="C43" s="387"/>
      <c r="D43" s="395"/>
      <c r="E43" s="381"/>
      <c r="F43" s="760"/>
      <c r="G43" s="99"/>
      <c r="H43" s="767"/>
      <c r="I43" s="285">
        <f t="shared" si="8"/>
        <v>0</v>
      </c>
      <c r="J43" s="389"/>
      <c r="K43" s="389"/>
      <c r="L43" s="287"/>
      <c r="M43" s="390"/>
      <c r="N43" s="391"/>
      <c r="O43" s="392"/>
      <c r="P43" s="269"/>
      <c r="Q43" s="290"/>
      <c r="R43" s="396"/>
      <c r="S43" s="729"/>
      <c r="T43" s="292">
        <f t="shared" si="6"/>
        <v>0</v>
      </c>
      <c r="U43" s="292" t="e">
        <f t="shared" si="9"/>
        <v>#DIV/0!</v>
      </c>
    </row>
    <row r="44" spans="1:30" s="236" customFormat="1" ht="19.5" hidden="1" thickBot="1" x14ac:dyDescent="0.35">
      <c r="A44" s="214"/>
      <c r="B44" s="283"/>
      <c r="C44" s="387"/>
      <c r="D44" s="380"/>
      <c r="E44" s="381"/>
      <c r="F44" s="760"/>
      <c r="G44" s="99"/>
      <c r="H44" s="767"/>
      <c r="I44" s="285">
        <f t="shared" si="8"/>
        <v>0</v>
      </c>
      <c r="J44" s="389"/>
      <c r="K44" s="389"/>
      <c r="L44" s="287"/>
      <c r="M44" s="390"/>
      <c r="N44" s="391"/>
      <c r="O44" s="392"/>
      <c r="P44" s="269"/>
      <c r="Q44" s="290"/>
      <c r="R44" s="396"/>
      <c r="S44" s="729"/>
      <c r="T44" s="292">
        <f t="shared" si="6"/>
        <v>0</v>
      </c>
      <c r="U44" s="292" t="e">
        <f t="shared" si="9"/>
        <v>#DIV/0!</v>
      </c>
    </row>
    <row r="45" spans="1:30" s="236" customFormat="1" ht="19.5" hidden="1" thickBot="1" x14ac:dyDescent="0.35">
      <c r="A45" s="214"/>
      <c r="B45" s="283"/>
      <c r="C45" s="379"/>
      <c r="D45" s="380"/>
      <c r="E45" s="381"/>
      <c r="F45" s="760"/>
      <c r="G45" s="99"/>
      <c r="H45" s="767"/>
      <c r="I45" s="285">
        <f t="shared" si="8"/>
        <v>0</v>
      </c>
      <c r="J45" s="389"/>
      <c r="K45" s="389"/>
      <c r="L45" s="287"/>
      <c r="M45" s="390"/>
      <c r="N45" s="391"/>
      <c r="O45" s="392"/>
      <c r="P45" s="269"/>
      <c r="Q45" s="290"/>
      <c r="R45" s="396"/>
      <c r="S45" s="729"/>
      <c r="T45" s="292">
        <f t="shared" si="6"/>
        <v>0</v>
      </c>
      <c r="U45" s="292" t="e">
        <f t="shared" si="9"/>
        <v>#DIV/0!</v>
      </c>
    </row>
    <row r="46" spans="1:30" s="236" customFormat="1" ht="19.5" hidden="1" thickBot="1" x14ac:dyDescent="0.35">
      <c r="A46" s="214"/>
      <c r="B46" s="283"/>
      <c r="C46" s="379"/>
      <c r="D46" s="380"/>
      <c r="E46" s="381"/>
      <c r="F46" s="760"/>
      <c r="G46" s="99"/>
      <c r="H46" s="767"/>
      <c r="I46" s="285">
        <f t="shared" si="8"/>
        <v>0</v>
      </c>
      <c r="J46" s="389"/>
      <c r="K46" s="389"/>
      <c r="L46" s="287"/>
      <c r="M46" s="390"/>
      <c r="N46" s="391"/>
      <c r="O46" s="392"/>
      <c r="P46" s="269"/>
      <c r="Q46" s="290"/>
      <c r="R46" s="396"/>
      <c r="S46" s="729"/>
      <c r="T46" s="292">
        <f t="shared" si="6"/>
        <v>0</v>
      </c>
      <c r="U46" s="292" t="e">
        <f t="shared" si="9"/>
        <v>#DIV/0!</v>
      </c>
    </row>
    <row r="47" spans="1:30" s="236" customFormat="1" ht="19.5" hidden="1" thickBot="1" x14ac:dyDescent="0.35">
      <c r="A47" s="214"/>
      <c r="B47" s="283"/>
      <c r="C47" s="379"/>
      <c r="D47" s="380"/>
      <c r="E47" s="381"/>
      <c r="F47" s="760"/>
      <c r="G47" s="99"/>
      <c r="H47" s="767"/>
      <c r="I47" s="285">
        <f t="shared" si="8"/>
        <v>0</v>
      </c>
      <c r="J47" s="389"/>
      <c r="K47" s="389"/>
      <c r="L47" s="287"/>
      <c r="M47" s="390"/>
      <c r="N47" s="391"/>
      <c r="O47" s="392"/>
      <c r="P47" s="269"/>
      <c r="Q47" s="290"/>
      <c r="R47" s="396"/>
      <c r="S47" s="729"/>
      <c r="T47" s="292">
        <f t="shared" si="6"/>
        <v>0</v>
      </c>
      <c r="U47" s="292" t="e">
        <f>T47/H47</f>
        <v>#DIV/0!</v>
      </c>
    </row>
    <row r="48" spans="1:30" s="236" customFormat="1" ht="19.5" hidden="1" thickBot="1" x14ac:dyDescent="0.35">
      <c r="A48" s="214"/>
      <c r="B48" s="283"/>
      <c r="C48" s="379"/>
      <c r="D48" s="397"/>
      <c r="E48" s="381"/>
      <c r="F48" s="760"/>
      <c r="G48" s="99"/>
      <c r="H48" s="767"/>
      <c r="I48" s="285">
        <f t="shared" si="8"/>
        <v>0</v>
      </c>
      <c r="J48" s="389"/>
      <c r="K48" s="389"/>
      <c r="L48" s="287"/>
      <c r="M48" s="390"/>
      <c r="N48" s="391"/>
      <c r="O48" s="392"/>
      <c r="P48" s="269"/>
      <c r="Q48" s="290"/>
      <c r="R48" s="398"/>
      <c r="S48" s="726"/>
      <c r="T48" s="292">
        <f t="shared" si="6"/>
        <v>0</v>
      </c>
      <c r="U48" s="292" t="e">
        <f>T48/H48</f>
        <v>#DIV/0!</v>
      </c>
    </row>
    <row r="49" spans="1:21" s="236" customFormat="1" ht="19.5" hidden="1" thickBot="1" x14ac:dyDescent="0.35">
      <c r="A49" s="214"/>
      <c r="B49" s="283"/>
      <c r="C49" s="379"/>
      <c r="D49" s="397"/>
      <c r="E49" s="381"/>
      <c r="F49" s="760"/>
      <c r="G49" s="99"/>
      <c r="H49" s="767"/>
      <c r="I49" s="285">
        <f t="shared" si="8"/>
        <v>0</v>
      </c>
      <c r="J49" s="389"/>
      <c r="K49" s="389"/>
      <c r="L49" s="287"/>
      <c r="M49" s="390"/>
      <c r="N49" s="391"/>
      <c r="O49" s="392"/>
      <c r="P49" s="269"/>
      <c r="Q49" s="290"/>
      <c r="R49" s="398"/>
      <c r="S49" s="726"/>
      <c r="T49" s="292">
        <f t="shared" si="6"/>
        <v>0</v>
      </c>
      <c r="U49" s="292" t="e">
        <f>T49/H49</f>
        <v>#DIV/0!</v>
      </c>
    </row>
    <row r="50" spans="1:21" s="236" customFormat="1" ht="19.5" hidden="1" thickBot="1" x14ac:dyDescent="0.35">
      <c r="A50" s="214"/>
      <c r="B50" s="283"/>
      <c r="C50" s="399"/>
      <c r="D50" s="397"/>
      <c r="E50" s="400"/>
      <c r="F50" s="760"/>
      <c r="G50" s="99"/>
      <c r="H50" s="767"/>
      <c r="I50" s="285">
        <f t="shared" si="8"/>
        <v>0</v>
      </c>
      <c r="J50" s="401"/>
      <c r="K50" s="401"/>
      <c r="L50" s="402"/>
      <c r="M50" s="403"/>
      <c r="N50" s="391"/>
      <c r="O50" s="404"/>
      <c r="P50" s="269"/>
      <c r="Q50" s="290"/>
      <c r="R50" s="396"/>
      <c r="S50" s="729"/>
      <c r="T50" s="292">
        <f>R50+N50+L50</f>
        <v>0</v>
      </c>
      <c r="U50" s="292" t="e">
        <f>T50/H50+0.1</f>
        <v>#DIV/0!</v>
      </c>
    </row>
    <row r="51" spans="1:21" s="236" customFormat="1" ht="29.25" customHeight="1" thickTop="1" thickBot="1" x14ac:dyDescent="0.35">
      <c r="A51" s="214"/>
      <c r="B51" s="283"/>
      <c r="C51" s="399"/>
      <c r="D51" s="397"/>
      <c r="E51" s="381"/>
      <c r="F51" s="764" t="s">
        <v>38</v>
      </c>
      <c r="G51" s="405">
        <f>SUM(G5:G50)</f>
        <v>185</v>
      </c>
      <c r="H51" s="771">
        <f>SUM(H3:H50)</f>
        <v>188930.08</v>
      </c>
      <c r="I51" s="406">
        <f>'[1]CANALES    MARZO   2024   '!I37</f>
        <v>0</v>
      </c>
      <c r="J51" s="407"/>
      <c r="K51" s="407"/>
      <c r="L51" s="408">
        <f>SUM(L5:L50)</f>
        <v>94438</v>
      </c>
      <c r="M51" s="409"/>
      <c r="N51" s="408">
        <f>SUM(N5:N50)</f>
        <v>304640</v>
      </c>
      <c r="O51" s="410"/>
      <c r="P51" s="411"/>
      <c r="Q51" s="412"/>
      <c r="R51" s="413">
        <f>SUM(R5:R50)</f>
        <v>5803054.8922900008</v>
      </c>
      <c r="S51" s="730"/>
      <c r="T51" s="414">
        <f>R51+N51+L51</f>
        <v>6202132.8922900008</v>
      </c>
      <c r="U51" s="292"/>
    </row>
    <row r="52" spans="1:21" s="236" customFormat="1" ht="19.5" thickTop="1" x14ac:dyDescent="0.3">
      <c r="B52" s="283"/>
      <c r="C52" s="283"/>
      <c r="D52" s="99"/>
      <c r="E52" s="381"/>
      <c r="F52" s="765"/>
      <c r="G52" s="99"/>
      <c r="H52" s="765"/>
      <c r="I52" s="395"/>
      <c r="J52" s="401"/>
      <c r="K52" s="401"/>
      <c r="M52" s="415"/>
      <c r="O52" s="416"/>
      <c r="P52" s="269"/>
      <c r="Q52" s="290"/>
      <c r="R52" s="396"/>
      <c r="S52" s="731" t="s">
        <v>39</v>
      </c>
      <c r="T52" s="271"/>
      <c r="U52" s="271"/>
    </row>
  </sheetData>
  <mergeCells count="3">
    <mergeCell ref="L1:L2"/>
    <mergeCell ref="N1:N2"/>
    <mergeCell ref="R1:R2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B43"/>
  <sheetViews>
    <sheetView topLeftCell="CQ1" workbookViewId="0">
      <selection activeCell="CX18" sqref="CX18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1" width="11.42578125" style="283"/>
    <col min="12" max="12" width="31.28515625" style="283" bestFit="1" customWidth="1"/>
    <col min="13" max="13" width="21" style="283" customWidth="1"/>
    <col min="14" max="14" width="16.42578125" style="283" bestFit="1" customWidth="1"/>
    <col min="15" max="15" width="11.28515625" style="283" customWidth="1"/>
    <col min="16" max="17" width="11.42578125" style="283"/>
    <col min="18" max="18" width="11.85546875" style="283" bestFit="1" customWidth="1"/>
    <col min="19" max="19" width="11.42578125" style="283"/>
    <col min="20" max="20" width="15.5703125" style="283" bestFit="1" customWidth="1"/>
    <col min="21" max="21" width="11.42578125" style="283"/>
    <col min="22" max="22" width="28.5703125" style="283" bestFit="1" customWidth="1"/>
    <col min="23" max="23" width="17.42578125" style="283" bestFit="1" customWidth="1"/>
    <col min="24" max="24" width="16.85546875" style="283" bestFit="1" customWidth="1"/>
    <col min="25" max="25" width="11.28515625" style="283" customWidth="1"/>
    <col min="26" max="27" width="11.42578125" style="283"/>
    <col min="28" max="28" width="13.5703125" style="283" customWidth="1"/>
    <col min="29" max="29" width="11.42578125" style="283"/>
    <col min="30" max="30" width="15.5703125" style="5" bestFit="1" customWidth="1"/>
    <col min="31" max="31" width="11.42578125" style="283"/>
    <col min="32" max="32" width="31.28515625" style="283" bestFit="1" customWidth="1"/>
    <col min="33" max="33" width="19" style="283" customWidth="1"/>
    <col min="34" max="34" width="17.5703125" style="283" bestFit="1" customWidth="1"/>
    <col min="35" max="36" width="11.42578125" style="283"/>
    <col min="37" max="37" width="10.42578125" style="283" customWidth="1"/>
    <col min="38" max="38" width="12.85546875" style="283" bestFit="1" customWidth="1"/>
    <col min="39" max="39" width="11.42578125" style="283"/>
    <col min="40" max="40" width="15.5703125" style="283" bestFit="1" customWidth="1"/>
    <col min="41" max="41" width="11.42578125" style="283"/>
    <col min="42" max="42" width="31.5703125" style="283" customWidth="1"/>
    <col min="43" max="43" width="19.140625" style="283" customWidth="1"/>
    <col min="44" max="44" width="16.7109375" style="283" customWidth="1"/>
    <col min="45" max="45" width="13.7109375" style="283" customWidth="1"/>
    <col min="46" max="46" width="13.28515625" style="283" customWidth="1"/>
    <col min="47" max="47" width="11.7109375" style="283" customWidth="1"/>
    <col min="48" max="48" width="13.85546875" style="283" customWidth="1"/>
    <col min="49" max="49" width="11.5703125" style="283" customWidth="1"/>
    <col min="50" max="50" width="17" style="5" customWidth="1"/>
    <col min="51" max="51" width="12.85546875" style="283" customWidth="1"/>
    <col min="52" max="52" width="34.7109375" style="283" customWidth="1"/>
    <col min="53" max="53" width="17.42578125" style="399" bestFit="1" customWidth="1"/>
    <col min="54" max="54" width="16.42578125" style="283" bestFit="1" customWidth="1"/>
    <col min="55" max="57" width="11.42578125" style="283" customWidth="1"/>
    <col min="58" max="58" width="12.85546875" style="283" bestFit="1" customWidth="1"/>
    <col min="59" max="59" width="14.5703125" style="283" customWidth="1"/>
    <col min="60" max="60" width="19.5703125" style="5" customWidth="1"/>
    <col min="61" max="61" width="11.42578125" style="283" customWidth="1"/>
    <col min="62" max="62" width="28.7109375" style="283" customWidth="1"/>
    <col min="63" max="63" width="19.85546875" style="283" customWidth="1"/>
    <col min="64" max="64" width="16.42578125" style="283" bestFit="1" customWidth="1"/>
    <col min="65" max="65" width="11.5703125" style="283" customWidth="1"/>
    <col min="66" max="66" width="12.5703125" style="283" customWidth="1"/>
    <col min="67" max="67" width="12" style="283" customWidth="1"/>
    <col min="68" max="68" width="12.85546875" style="283" bestFit="1" customWidth="1"/>
    <col min="69" max="69" width="9.5703125" style="283" bestFit="1" customWidth="1"/>
    <col min="70" max="70" width="16" style="5" customWidth="1"/>
    <col min="71" max="71" width="9.85546875" style="283" customWidth="1"/>
    <col min="72" max="72" width="28.5703125" style="283" bestFit="1" customWidth="1"/>
    <col min="73" max="73" width="18.42578125" style="283" customWidth="1"/>
    <col min="74" max="74" width="17.140625" style="283" bestFit="1" customWidth="1"/>
    <col min="75" max="77" width="11.42578125" style="283"/>
    <col min="78" max="78" width="12.85546875" style="283" bestFit="1" customWidth="1"/>
    <col min="79" max="79" width="11.42578125" style="283"/>
    <col min="80" max="80" width="15.5703125" style="5" bestFit="1" customWidth="1"/>
    <col min="81" max="81" width="13.85546875" style="5" customWidth="1"/>
    <col min="82" max="82" width="31" style="283" customWidth="1"/>
    <col min="83" max="83" width="18.42578125" style="283" customWidth="1"/>
    <col min="84" max="84" width="18.28515625" style="283" bestFit="1" customWidth="1"/>
    <col min="85" max="86" width="11.5703125" style="283" customWidth="1"/>
    <col min="87" max="87" width="11.42578125" style="283"/>
    <col min="88" max="88" width="12.85546875" style="283" bestFit="1" customWidth="1"/>
    <col min="89" max="89" width="11.42578125" style="283"/>
    <col min="90" max="90" width="15.5703125" style="5" bestFit="1" customWidth="1"/>
    <col min="91" max="91" width="11.42578125" style="5"/>
    <col min="92" max="92" width="28.5703125" style="283" bestFit="1" customWidth="1"/>
    <col min="93" max="93" width="18.42578125" style="283" customWidth="1"/>
    <col min="94" max="94" width="15.5703125" style="283" bestFit="1" customWidth="1"/>
    <col min="95" max="95" width="14.85546875" style="283" bestFit="1" customWidth="1"/>
    <col min="96" max="96" width="13" style="283" bestFit="1" customWidth="1"/>
    <col min="97" max="97" width="14.42578125" style="283" bestFit="1" customWidth="1"/>
    <col min="98" max="98" width="13.5703125" style="283" bestFit="1" customWidth="1"/>
    <col min="99" max="99" width="11.42578125" style="283"/>
    <col min="100" max="100" width="15.5703125" style="5" bestFit="1" customWidth="1"/>
    <col min="101" max="101" width="11.42578125" style="283"/>
    <col min="102" max="102" width="28.5703125" style="283" bestFit="1" customWidth="1"/>
    <col min="103" max="103" width="18.42578125" style="283" customWidth="1"/>
    <col min="104" max="104" width="16.85546875" style="283" bestFit="1" customWidth="1"/>
    <col min="105" max="107" width="11.42578125" style="283"/>
    <col min="108" max="108" width="12.85546875" style="283" bestFit="1" customWidth="1"/>
    <col min="109" max="109" width="11.42578125" style="283"/>
    <col min="110" max="110" width="15.5703125" style="5" bestFit="1" customWidth="1"/>
    <col min="111" max="111" width="11.42578125" style="283"/>
    <col min="112" max="112" width="27.85546875" style="283" customWidth="1"/>
    <col min="113" max="113" width="19.7109375" style="283" customWidth="1"/>
    <col min="114" max="114" width="16.85546875" style="283" bestFit="1" customWidth="1"/>
    <col min="115" max="115" width="11.42578125" style="283" customWidth="1"/>
    <col min="116" max="116" width="12" style="283" customWidth="1"/>
    <col min="117" max="117" width="10.5703125" style="283" bestFit="1" customWidth="1"/>
    <col min="118" max="118" width="12.85546875" style="283" bestFit="1" customWidth="1"/>
    <col min="119" max="119" width="9.5703125" style="283" bestFit="1" customWidth="1"/>
    <col min="120" max="120" width="15.5703125" style="5" bestFit="1" customWidth="1"/>
    <col min="121" max="121" width="11.42578125" style="283"/>
    <col min="122" max="122" width="33" style="283" customWidth="1"/>
    <col min="123" max="123" width="18.42578125" style="283" customWidth="1"/>
    <col min="124" max="124" width="13.28515625" style="283" bestFit="1" customWidth="1"/>
    <col min="125" max="125" width="11.42578125" style="283"/>
    <col min="126" max="126" width="13" style="283" bestFit="1" customWidth="1"/>
    <col min="127" max="127" width="11.42578125" style="283"/>
    <col min="128" max="128" width="13.5703125" style="283" bestFit="1" customWidth="1"/>
    <col min="129" max="129" width="11.42578125" style="283"/>
    <col min="130" max="130" width="17.85546875" style="5" customWidth="1"/>
    <col min="131" max="131" width="11.42578125" style="283"/>
    <col min="132" max="132" width="29.140625" style="283" bestFit="1" customWidth="1"/>
    <col min="133" max="133" width="18.28515625" style="283" customWidth="1"/>
    <col min="134" max="134" width="13.7109375" style="283" bestFit="1" customWidth="1"/>
    <col min="135" max="135" width="11.42578125" style="283"/>
    <col min="136" max="136" width="12.42578125" style="283" customWidth="1"/>
    <col min="137" max="137" width="11.42578125" style="283"/>
    <col min="138" max="138" width="13.5703125" style="283" bestFit="1" customWidth="1"/>
    <col min="139" max="139" width="11.42578125" style="283"/>
    <col min="140" max="140" width="15.5703125" style="5" bestFit="1" customWidth="1"/>
    <col min="141" max="141" width="11.42578125" style="283"/>
    <col min="142" max="142" width="31.28515625" style="283" bestFit="1" customWidth="1"/>
    <col min="143" max="143" width="19.7109375" style="283" customWidth="1"/>
    <col min="144" max="144" width="15.5703125" style="283" bestFit="1" customWidth="1"/>
    <col min="145" max="147" width="11.28515625" style="283" customWidth="1"/>
    <col min="148" max="148" width="13.140625" style="283" bestFit="1" customWidth="1"/>
    <col min="149" max="149" width="11.42578125" style="283"/>
    <col min="150" max="150" width="16" style="5" customWidth="1"/>
    <col min="151" max="151" width="11.42578125" style="283"/>
    <col min="152" max="152" width="28.5703125" style="283" bestFit="1" customWidth="1"/>
    <col min="153" max="153" width="19.7109375" style="283" customWidth="1"/>
    <col min="154" max="154" width="16.85546875" style="283" bestFit="1" customWidth="1"/>
    <col min="155" max="156" width="11.28515625" style="283" customWidth="1"/>
    <col min="157" max="157" width="10.5703125" style="283" customWidth="1"/>
    <col min="158" max="158" width="11.28515625" style="283" customWidth="1"/>
    <col min="159" max="159" width="11.42578125" style="283"/>
    <col min="160" max="160" width="15.5703125" style="5" customWidth="1"/>
    <col min="161" max="161" width="11.42578125" style="283"/>
    <col min="162" max="162" width="31" style="283" customWidth="1"/>
    <col min="163" max="163" width="18.42578125" style="283" customWidth="1"/>
    <col min="164" max="164" width="14.28515625" style="283" bestFit="1" customWidth="1"/>
    <col min="165" max="167" width="11.42578125" style="283"/>
    <col min="168" max="168" width="12.85546875" style="283" bestFit="1" customWidth="1"/>
    <col min="169" max="169" width="11.42578125" style="283"/>
    <col min="170" max="170" width="15.5703125" style="5" customWidth="1"/>
    <col min="171" max="171" width="11.42578125" style="283"/>
    <col min="172" max="172" width="30.42578125" style="283" bestFit="1" customWidth="1"/>
    <col min="173" max="173" width="18.42578125" style="283" customWidth="1"/>
    <col min="174" max="174" width="14.28515625" style="283" bestFit="1" customWidth="1"/>
    <col min="175" max="177" width="11.42578125" style="283"/>
    <col min="178" max="178" width="12.85546875" style="283" bestFit="1" customWidth="1"/>
    <col min="179" max="179" width="11.42578125" style="283"/>
    <col min="180" max="180" width="15.5703125" style="5" bestFit="1" customWidth="1"/>
    <col min="181" max="181" width="12.42578125" style="283" bestFit="1" customWidth="1"/>
    <col min="182" max="182" width="27.28515625" style="283" customWidth="1"/>
    <col min="183" max="183" width="18.5703125" style="283" customWidth="1"/>
    <col min="184" max="184" width="16.140625" style="283" customWidth="1"/>
    <col min="185" max="185" width="11.42578125" style="283"/>
    <col min="186" max="186" width="14.140625" style="283" bestFit="1" customWidth="1"/>
    <col min="187" max="187" width="11.42578125" style="283"/>
    <col min="188" max="188" width="12.85546875" style="283" bestFit="1" customWidth="1"/>
    <col min="189" max="189" width="11.42578125" style="283"/>
    <col min="190" max="190" width="16" style="5" customWidth="1"/>
    <col min="191" max="191" width="11.42578125" style="283"/>
    <col min="192" max="192" width="28.5703125" style="283" bestFit="1" customWidth="1"/>
    <col min="193" max="193" width="18.42578125" style="283" customWidth="1"/>
    <col min="194" max="194" width="15.5703125" style="283" bestFit="1" customWidth="1"/>
    <col min="195" max="197" width="11.42578125" style="283"/>
    <col min="198" max="198" width="12.85546875" style="283" bestFit="1" customWidth="1"/>
    <col min="199" max="199" width="11.42578125" style="283"/>
    <col min="200" max="200" width="16" style="5" customWidth="1"/>
    <col min="201" max="201" width="11.42578125" style="283"/>
    <col min="202" max="202" width="31.28515625" style="283" bestFit="1" customWidth="1"/>
    <col min="203" max="203" width="18.140625" style="283" customWidth="1"/>
    <col min="204" max="204" width="16.85546875" style="283" bestFit="1" customWidth="1"/>
    <col min="205" max="207" width="11.42578125" style="283"/>
    <col min="208" max="208" width="13" style="283" bestFit="1" customWidth="1"/>
    <col min="209" max="209" width="11.42578125" style="283"/>
    <col min="210" max="210" width="16.5703125" style="5" customWidth="1"/>
    <col min="211" max="16384" width="11.42578125" style="283"/>
  </cols>
  <sheetData>
    <row r="1" spans="1:210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L1" s="1284" t="s">
        <v>334</v>
      </c>
      <c r="M1" s="1284"/>
      <c r="N1" s="1284"/>
      <c r="O1" s="1284"/>
      <c r="P1" s="1284"/>
      <c r="Q1" s="1284"/>
      <c r="R1" s="1284"/>
      <c r="S1" s="423">
        <f>I1+1</f>
        <v>1</v>
      </c>
      <c r="T1" s="423"/>
      <c r="V1" s="1283" t="str">
        <f>L1</f>
        <v>ENTRADAS DEL MES DE    A B R I L      2024</v>
      </c>
      <c r="W1" s="1283"/>
      <c r="X1" s="1283"/>
      <c r="Y1" s="1283"/>
      <c r="Z1" s="1283"/>
      <c r="AA1" s="1283"/>
      <c r="AB1" s="1283"/>
      <c r="AC1" s="423">
        <f>S1+1</f>
        <v>2</v>
      </c>
      <c r="AD1" s="424"/>
      <c r="AF1" s="1283" t="str">
        <f>V1</f>
        <v>ENTRADAS DEL MES DE    A B R I L      2024</v>
      </c>
      <c r="AG1" s="1283"/>
      <c r="AH1" s="1283"/>
      <c r="AI1" s="1283"/>
      <c r="AJ1" s="1283"/>
      <c r="AK1" s="1283"/>
      <c r="AL1" s="1283"/>
      <c r="AM1" s="423">
        <f>AC1+1</f>
        <v>3</v>
      </c>
      <c r="AN1" s="423"/>
      <c r="AP1" s="1283" t="str">
        <f>AF1</f>
        <v>ENTRADAS DEL MES DE    A B R I L      2024</v>
      </c>
      <c r="AQ1" s="1283"/>
      <c r="AR1" s="1283"/>
      <c r="AS1" s="1283"/>
      <c r="AT1" s="1283"/>
      <c r="AU1" s="1283"/>
      <c r="AV1" s="1283"/>
      <c r="AW1" s="423">
        <f>AM1+1</f>
        <v>4</v>
      </c>
      <c r="AX1" s="424"/>
      <c r="AZ1" s="1283" t="str">
        <f>AP1</f>
        <v>ENTRADAS DEL MES DE    A B R I L      2024</v>
      </c>
      <c r="BA1" s="1283"/>
      <c r="BB1" s="1283"/>
      <c r="BC1" s="1283"/>
      <c r="BD1" s="1283"/>
      <c r="BE1" s="1283"/>
      <c r="BF1" s="1283"/>
      <c r="BG1" s="423">
        <f>AW1+1</f>
        <v>5</v>
      </c>
      <c r="BH1" s="424"/>
      <c r="BJ1" s="1283" t="str">
        <f>AZ1</f>
        <v>ENTRADAS DEL MES DE    A B R I L      2024</v>
      </c>
      <c r="BK1" s="1283"/>
      <c r="BL1" s="1283"/>
      <c r="BM1" s="1283"/>
      <c r="BN1" s="1283"/>
      <c r="BO1" s="1283"/>
      <c r="BP1" s="1283"/>
      <c r="BQ1" s="423">
        <f>BG1+1</f>
        <v>6</v>
      </c>
      <c r="BR1" s="424"/>
      <c r="BT1" s="1283" t="str">
        <f>BJ1</f>
        <v>ENTRADAS DEL MES DE    A B R I L      2024</v>
      </c>
      <c r="BU1" s="1283"/>
      <c r="BV1" s="1283"/>
      <c r="BW1" s="1283"/>
      <c r="BX1" s="1283"/>
      <c r="BY1" s="1283"/>
      <c r="BZ1" s="1283"/>
      <c r="CA1" s="423">
        <f>BQ1+1</f>
        <v>7</v>
      </c>
      <c r="CB1" s="425"/>
      <c r="CD1" s="1283" t="str">
        <f>BT1</f>
        <v>ENTRADAS DEL MES DE    A B R I L      2024</v>
      </c>
      <c r="CE1" s="1283"/>
      <c r="CF1" s="1283"/>
      <c r="CG1" s="1283"/>
      <c r="CH1" s="1283"/>
      <c r="CI1" s="1283"/>
      <c r="CJ1" s="1283"/>
      <c r="CK1" s="423">
        <f>CA1+1</f>
        <v>8</v>
      </c>
      <c r="CL1" s="425"/>
      <c r="CN1" s="1283" t="str">
        <f>CD1</f>
        <v>ENTRADAS DEL MES DE    A B R I L      2024</v>
      </c>
      <c r="CO1" s="1283"/>
      <c r="CP1" s="1283"/>
      <c r="CQ1" s="1283"/>
      <c r="CR1" s="1283"/>
      <c r="CS1" s="1283"/>
      <c r="CT1" s="1283"/>
      <c r="CU1" s="423">
        <f>CK1+1</f>
        <v>9</v>
      </c>
      <c r="CV1" s="424"/>
      <c r="CX1" s="1283" t="str">
        <f>CN1</f>
        <v>ENTRADAS DEL MES DE    A B R I L      2024</v>
      </c>
      <c r="CY1" s="1283"/>
      <c r="CZ1" s="1283"/>
      <c r="DA1" s="1283"/>
      <c r="DB1" s="1283"/>
      <c r="DC1" s="1283"/>
      <c r="DD1" s="1283"/>
      <c r="DE1" s="423">
        <f>CU1+1</f>
        <v>10</v>
      </c>
      <c r="DF1" s="424"/>
      <c r="DH1" s="1283" t="str">
        <f>CX1</f>
        <v>ENTRADAS DEL MES DE    A B R I L      2024</v>
      </c>
      <c r="DI1" s="1283"/>
      <c r="DJ1" s="1283"/>
      <c r="DK1" s="1283"/>
      <c r="DL1" s="1283"/>
      <c r="DM1" s="1283"/>
      <c r="DN1" s="1283"/>
      <c r="DO1" s="423">
        <f>DE1+1</f>
        <v>11</v>
      </c>
      <c r="DP1" s="424"/>
      <c r="DR1" s="1283" t="str">
        <f>DH1</f>
        <v>ENTRADAS DEL MES DE    A B R I L      2024</v>
      </c>
      <c r="DS1" s="1283"/>
      <c r="DT1" s="1283"/>
      <c r="DU1" s="1283"/>
      <c r="DV1" s="1283"/>
      <c r="DW1" s="1283"/>
      <c r="DX1" s="1283"/>
      <c r="DY1" s="423">
        <f>DO1+1</f>
        <v>12</v>
      </c>
      <c r="DZ1" s="425"/>
      <c r="EB1" s="1283" t="str">
        <f>DR1</f>
        <v>ENTRADAS DEL MES DE    A B R I L      2024</v>
      </c>
      <c r="EC1" s="1283"/>
      <c r="ED1" s="1283"/>
      <c r="EE1" s="1283"/>
      <c r="EF1" s="1283"/>
      <c r="EG1" s="1283"/>
      <c r="EH1" s="1283"/>
      <c r="EI1" s="423">
        <f>DY1+1</f>
        <v>13</v>
      </c>
      <c r="EJ1" s="424"/>
      <c r="EL1" s="1283" t="str">
        <f>EB1</f>
        <v>ENTRADAS DEL MES DE    A B R I L      2024</v>
      </c>
      <c r="EM1" s="1283"/>
      <c r="EN1" s="1283"/>
      <c r="EO1" s="1283"/>
      <c r="EP1" s="1283"/>
      <c r="EQ1" s="1283"/>
      <c r="ER1" s="1283"/>
      <c r="ES1" s="423">
        <f>EI1+1</f>
        <v>14</v>
      </c>
      <c r="ET1" s="424"/>
      <c r="EV1" s="1283" t="str">
        <f>EL1</f>
        <v>ENTRADAS DEL MES DE    A B R I L      2024</v>
      </c>
      <c r="EW1" s="1283"/>
      <c r="EX1" s="1283"/>
      <c r="EY1" s="1283"/>
      <c r="EZ1" s="1283"/>
      <c r="FA1" s="1283"/>
      <c r="FB1" s="1283"/>
      <c r="FC1" s="423">
        <f>ES1+1</f>
        <v>15</v>
      </c>
      <c r="FD1" s="424"/>
      <c r="FF1" s="1283" t="str">
        <f>EV1</f>
        <v>ENTRADAS DEL MES DE    A B R I L      2024</v>
      </c>
      <c r="FG1" s="1283"/>
      <c r="FH1" s="1283"/>
      <c r="FI1" s="1283"/>
      <c r="FJ1" s="1283"/>
      <c r="FK1" s="1283"/>
      <c r="FL1" s="1283"/>
      <c r="FM1" s="423">
        <f>FC1+1</f>
        <v>16</v>
      </c>
      <c r="FN1" s="424"/>
      <c r="FP1" s="1283" t="str">
        <f>FF1</f>
        <v>ENTRADAS DEL MES DE    A B R I L      2024</v>
      </c>
      <c r="FQ1" s="1283"/>
      <c r="FR1" s="1283"/>
      <c r="FS1" s="1283"/>
      <c r="FT1" s="1283"/>
      <c r="FU1" s="1283"/>
      <c r="FV1" s="1283"/>
      <c r="FW1" s="423">
        <f>FM1+1</f>
        <v>17</v>
      </c>
      <c r="FX1" s="424"/>
      <c r="FZ1" s="1283" t="str">
        <f>FP1</f>
        <v>ENTRADAS DEL MES DE    A B R I L      2024</v>
      </c>
      <c r="GA1" s="1283"/>
      <c r="GB1" s="1283"/>
      <c r="GC1" s="1283"/>
      <c r="GD1" s="1283"/>
      <c r="GE1" s="1283"/>
      <c r="GF1" s="1283"/>
      <c r="GG1" s="423">
        <f>FW1+1</f>
        <v>18</v>
      </c>
      <c r="GH1" s="424"/>
      <c r="GI1" s="283" t="s">
        <v>41</v>
      </c>
      <c r="GJ1" s="1283" t="str">
        <f>FZ1</f>
        <v>ENTRADAS DEL MES DE    A B R I L      2024</v>
      </c>
      <c r="GK1" s="1283"/>
      <c r="GL1" s="1283"/>
      <c r="GM1" s="1283"/>
      <c r="GN1" s="1283"/>
      <c r="GO1" s="1283"/>
      <c r="GP1" s="1283"/>
      <c r="GQ1" s="423">
        <f>GG1+1</f>
        <v>19</v>
      </c>
      <c r="GR1" s="424"/>
      <c r="GT1" s="1283" t="str">
        <f>GJ1</f>
        <v>ENTRADAS DEL MES DE    A B R I L      2024</v>
      </c>
      <c r="GU1" s="1283"/>
      <c r="GV1" s="1283"/>
      <c r="GW1" s="1283"/>
      <c r="GX1" s="1283"/>
      <c r="GY1" s="1283"/>
      <c r="GZ1" s="1283"/>
      <c r="HA1" s="423">
        <f>GQ1+1</f>
        <v>20</v>
      </c>
      <c r="HB1" s="424"/>
    </row>
    <row r="2" spans="1:210" ht="17.25" thickTop="1" thickBot="1" x14ac:dyDescent="0.3">
      <c r="A2" s="426" t="s">
        <v>42</v>
      </c>
      <c r="B2" s="195" t="s">
        <v>4</v>
      </c>
      <c r="C2" s="274" t="s">
        <v>30</v>
      </c>
      <c r="D2" s="427" t="s">
        <v>172</v>
      </c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J2" s="6" t="s">
        <v>245</v>
      </c>
      <c r="AE2" s="283">
        <v>0</v>
      </c>
      <c r="CD2" s="283" t="s">
        <v>22</v>
      </c>
    </row>
    <row r="3" spans="1:210" s="846" customFormat="1" ht="28.5" customHeight="1" thickTop="1" thickBot="1" x14ac:dyDescent="0.3">
      <c r="A3" s="845"/>
      <c r="D3" s="847"/>
      <c r="E3" s="848"/>
      <c r="F3" s="849"/>
      <c r="G3" s="845"/>
      <c r="H3" s="850"/>
      <c r="I3" s="851">
        <v>0</v>
      </c>
      <c r="L3" s="852" t="s">
        <v>4</v>
      </c>
      <c r="M3" s="852" t="s">
        <v>5</v>
      </c>
      <c r="N3" s="852"/>
      <c r="O3" s="852" t="s">
        <v>11</v>
      </c>
      <c r="P3" s="852" t="s">
        <v>32</v>
      </c>
      <c r="Q3" s="852" t="s">
        <v>9</v>
      </c>
      <c r="R3" s="852" t="s">
        <v>43</v>
      </c>
      <c r="S3" s="853" t="s">
        <v>35</v>
      </c>
      <c r="T3" s="845"/>
      <c r="V3" s="852" t="s">
        <v>4</v>
      </c>
      <c r="W3" s="852" t="s">
        <v>5</v>
      </c>
      <c r="X3" s="852" t="s">
        <v>336</v>
      </c>
      <c r="Y3" s="852" t="s">
        <v>11</v>
      </c>
      <c r="Z3" s="852" t="s">
        <v>32</v>
      </c>
      <c r="AA3" s="852" t="s">
        <v>9</v>
      </c>
      <c r="AB3" s="857" t="s">
        <v>43</v>
      </c>
      <c r="AC3" s="853" t="s">
        <v>35</v>
      </c>
      <c r="AD3" s="854"/>
      <c r="AF3" s="852" t="s">
        <v>4</v>
      </c>
      <c r="AG3" s="852" t="s">
        <v>5</v>
      </c>
      <c r="AH3" s="852"/>
      <c r="AI3" s="852" t="s">
        <v>11</v>
      </c>
      <c r="AJ3" s="852" t="s">
        <v>32</v>
      </c>
      <c r="AK3" s="852" t="s">
        <v>9</v>
      </c>
      <c r="AL3" s="857" t="s">
        <v>43</v>
      </c>
      <c r="AM3" s="853" t="s">
        <v>35</v>
      </c>
      <c r="AN3" s="845"/>
      <c r="AP3" s="852" t="s">
        <v>4</v>
      </c>
      <c r="AQ3" s="852" t="s">
        <v>5</v>
      </c>
      <c r="AR3" s="852"/>
      <c r="AS3" s="852" t="s">
        <v>11</v>
      </c>
      <c r="AT3" s="852" t="s">
        <v>32</v>
      </c>
      <c r="AU3" s="852" t="s">
        <v>9</v>
      </c>
      <c r="AV3" s="852" t="s">
        <v>43</v>
      </c>
      <c r="AW3" s="853" t="s">
        <v>35</v>
      </c>
      <c r="AX3" s="854"/>
      <c r="AZ3" s="852" t="s">
        <v>4</v>
      </c>
      <c r="BA3" s="855" t="s">
        <v>5</v>
      </c>
      <c r="BB3" s="852"/>
      <c r="BC3" s="852" t="s">
        <v>11</v>
      </c>
      <c r="BD3" s="852" t="s">
        <v>32</v>
      </c>
      <c r="BE3" s="852" t="s">
        <v>9</v>
      </c>
      <c r="BF3" s="852" t="s">
        <v>43</v>
      </c>
      <c r="BG3" s="853" t="s">
        <v>35</v>
      </c>
      <c r="BH3" s="854"/>
      <c r="BJ3" s="852" t="s">
        <v>4</v>
      </c>
      <c r="BK3" s="852" t="s">
        <v>5</v>
      </c>
      <c r="BL3" s="852"/>
      <c r="BM3" s="852" t="s">
        <v>11</v>
      </c>
      <c r="BN3" s="852" t="s">
        <v>32</v>
      </c>
      <c r="BO3" s="852" t="s">
        <v>9</v>
      </c>
      <c r="BP3" s="852" t="s">
        <v>43</v>
      </c>
      <c r="BQ3" s="853" t="s">
        <v>35</v>
      </c>
      <c r="BR3" s="854"/>
      <c r="BT3" s="852" t="s">
        <v>4</v>
      </c>
      <c r="BU3" s="852" t="s">
        <v>5</v>
      </c>
      <c r="BV3" s="852"/>
      <c r="BW3" s="852" t="s">
        <v>11</v>
      </c>
      <c r="BX3" s="852" t="s">
        <v>32</v>
      </c>
      <c r="BY3" s="852" t="s">
        <v>9</v>
      </c>
      <c r="BZ3" s="852" t="s">
        <v>43</v>
      </c>
      <c r="CA3" s="853" t="s">
        <v>35</v>
      </c>
      <c r="CB3" s="856"/>
      <c r="CC3" s="856"/>
      <c r="CD3" s="852" t="s">
        <v>4</v>
      </c>
      <c r="CE3" s="852" t="s">
        <v>5</v>
      </c>
      <c r="CF3" s="852"/>
      <c r="CG3" s="852" t="s">
        <v>11</v>
      </c>
      <c r="CH3" s="852" t="s">
        <v>32</v>
      </c>
      <c r="CI3" s="852" t="s">
        <v>9</v>
      </c>
      <c r="CJ3" s="852" t="s">
        <v>43</v>
      </c>
      <c r="CK3" s="853" t="s">
        <v>35</v>
      </c>
      <c r="CL3" s="856"/>
      <c r="CM3" s="856"/>
      <c r="CN3" s="852" t="s">
        <v>4</v>
      </c>
      <c r="CO3" s="852" t="s">
        <v>5</v>
      </c>
      <c r="CP3" s="852"/>
      <c r="CQ3" s="852" t="s">
        <v>11</v>
      </c>
      <c r="CR3" s="852" t="s">
        <v>32</v>
      </c>
      <c r="CS3" s="852" t="s">
        <v>9</v>
      </c>
      <c r="CT3" s="852" t="s">
        <v>43</v>
      </c>
      <c r="CU3" s="853" t="s">
        <v>35</v>
      </c>
      <c r="CV3" s="854"/>
      <c r="CX3" s="852" t="s">
        <v>4</v>
      </c>
      <c r="CY3" s="852" t="s">
        <v>5</v>
      </c>
      <c r="CZ3" s="852"/>
      <c r="DA3" s="852" t="s">
        <v>11</v>
      </c>
      <c r="DB3" s="852" t="s">
        <v>32</v>
      </c>
      <c r="DC3" s="852" t="s">
        <v>9</v>
      </c>
      <c r="DD3" s="852" t="s">
        <v>43</v>
      </c>
      <c r="DE3" s="853" t="s">
        <v>35</v>
      </c>
      <c r="DF3" s="854"/>
      <c r="DH3" s="852" t="s">
        <v>4</v>
      </c>
      <c r="DI3" s="852" t="s">
        <v>5</v>
      </c>
      <c r="DJ3" s="852"/>
      <c r="DK3" s="852" t="s">
        <v>11</v>
      </c>
      <c r="DL3" s="852" t="s">
        <v>32</v>
      </c>
      <c r="DM3" s="852" t="s">
        <v>9</v>
      </c>
      <c r="DN3" s="852" t="s">
        <v>43</v>
      </c>
      <c r="DO3" s="853" t="s">
        <v>35</v>
      </c>
      <c r="DP3" s="854"/>
      <c r="DR3" s="852" t="s">
        <v>4</v>
      </c>
      <c r="DS3" s="852" t="s">
        <v>5</v>
      </c>
      <c r="DT3" s="852"/>
      <c r="DU3" s="852" t="s">
        <v>11</v>
      </c>
      <c r="DV3" s="852" t="s">
        <v>32</v>
      </c>
      <c r="DW3" s="852" t="s">
        <v>9</v>
      </c>
      <c r="DX3" s="852" t="s">
        <v>43</v>
      </c>
      <c r="DY3" s="853" t="s">
        <v>35</v>
      </c>
      <c r="DZ3" s="856"/>
      <c r="EB3" s="852" t="s">
        <v>4</v>
      </c>
      <c r="EC3" s="852" t="s">
        <v>5</v>
      </c>
      <c r="ED3" s="852"/>
      <c r="EE3" s="852" t="s">
        <v>11</v>
      </c>
      <c r="EF3" s="852" t="s">
        <v>32</v>
      </c>
      <c r="EG3" s="852" t="s">
        <v>9</v>
      </c>
      <c r="EH3" s="852" t="s">
        <v>43</v>
      </c>
      <c r="EI3" s="853" t="s">
        <v>35</v>
      </c>
      <c r="EJ3" s="854"/>
      <c r="EL3" s="852" t="s">
        <v>4</v>
      </c>
      <c r="EM3" s="852" t="s">
        <v>5</v>
      </c>
      <c r="EN3" s="852"/>
      <c r="EO3" s="852" t="s">
        <v>11</v>
      </c>
      <c r="EP3" s="852" t="s">
        <v>32</v>
      </c>
      <c r="EQ3" s="852" t="s">
        <v>9</v>
      </c>
      <c r="ER3" s="852" t="s">
        <v>43</v>
      </c>
      <c r="ES3" s="853" t="s">
        <v>35</v>
      </c>
      <c r="ET3" s="854"/>
      <c r="EV3" s="852" t="s">
        <v>4</v>
      </c>
      <c r="EW3" s="852" t="s">
        <v>5</v>
      </c>
      <c r="EX3" s="852"/>
      <c r="EY3" s="852" t="s">
        <v>11</v>
      </c>
      <c r="EZ3" s="852" t="s">
        <v>32</v>
      </c>
      <c r="FA3" s="852" t="s">
        <v>9</v>
      </c>
      <c r="FB3" s="852" t="s">
        <v>43</v>
      </c>
      <c r="FC3" s="853" t="s">
        <v>35</v>
      </c>
      <c r="FD3" s="854"/>
      <c r="FF3" s="852" t="s">
        <v>4</v>
      </c>
      <c r="FG3" s="852" t="s">
        <v>5</v>
      </c>
      <c r="FH3" s="852"/>
      <c r="FI3" s="852" t="s">
        <v>11</v>
      </c>
      <c r="FJ3" s="852" t="s">
        <v>32</v>
      </c>
      <c r="FK3" s="852" t="s">
        <v>9</v>
      </c>
      <c r="FL3" s="852" t="s">
        <v>43</v>
      </c>
      <c r="FM3" s="853" t="s">
        <v>35</v>
      </c>
      <c r="FN3" s="854"/>
      <c r="FP3" s="852" t="s">
        <v>4</v>
      </c>
      <c r="FQ3" s="852" t="s">
        <v>5</v>
      </c>
      <c r="FR3" s="852"/>
      <c r="FS3" s="852" t="s">
        <v>11</v>
      </c>
      <c r="FT3" s="852" t="s">
        <v>32</v>
      </c>
      <c r="FU3" s="852" t="s">
        <v>9</v>
      </c>
      <c r="FV3" s="852" t="s">
        <v>43</v>
      </c>
      <c r="FW3" s="853" t="s">
        <v>35</v>
      </c>
      <c r="FX3" s="854"/>
      <c r="FZ3" s="852" t="s">
        <v>4</v>
      </c>
      <c r="GA3" s="852" t="s">
        <v>5</v>
      </c>
      <c r="GB3" s="852"/>
      <c r="GC3" s="852" t="s">
        <v>11</v>
      </c>
      <c r="GD3" s="852" t="s">
        <v>32</v>
      </c>
      <c r="GE3" s="852" t="s">
        <v>9</v>
      </c>
      <c r="GF3" s="852" t="s">
        <v>43</v>
      </c>
      <c r="GG3" s="853" t="s">
        <v>35</v>
      </c>
      <c r="GH3" s="854"/>
      <c r="GJ3" s="852" t="s">
        <v>4</v>
      </c>
      <c r="GK3" s="852" t="s">
        <v>5</v>
      </c>
      <c r="GL3" s="852"/>
      <c r="GM3" s="852" t="s">
        <v>11</v>
      </c>
      <c r="GN3" s="852" t="s">
        <v>32</v>
      </c>
      <c r="GO3" s="852" t="s">
        <v>9</v>
      </c>
      <c r="GP3" s="852" t="s">
        <v>43</v>
      </c>
      <c r="GQ3" s="853" t="s">
        <v>35</v>
      </c>
      <c r="GR3" s="854"/>
      <c r="GT3" s="852" t="s">
        <v>4</v>
      </c>
      <c r="GU3" s="852" t="s">
        <v>5</v>
      </c>
      <c r="GV3" s="852"/>
      <c r="GW3" s="852" t="s">
        <v>11</v>
      </c>
      <c r="GX3" s="852" t="s">
        <v>32</v>
      </c>
      <c r="GY3" s="852" t="s">
        <v>9</v>
      </c>
      <c r="GZ3" s="852" t="s">
        <v>43</v>
      </c>
      <c r="HA3" s="853" t="s">
        <v>35</v>
      </c>
      <c r="HB3" s="854"/>
    </row>
    <row r="4" spans="1:210" ht="22.5" customHeight="1" thickTop="1" thickBot="1" x14ac:dyDescent="0.3">
      <c r="A4" s="417">
        <v>1</v>
      </c>
      <c r="B4" s="1077" t="str">
        <f t="shared" ref="B4:I4" si="0">L5</f>
        <v>SEABOARD FOODS</v>
      </c>
      <c r="C4" s="1077" t="str">
        <f t="shared" si="0"/>
        <v>Seaboard</v>
      </c>
      <c r="D4" s="1078" t="str">
        <f t="shared" si="0"/>
        <v>PED. 111806978</v>
      </c>
      <c r="E4" s="1079">
        <f t="shared" si="0"/>
        <v>45384</v>
      </c>
      <c r="F4" s="1080">
        <f t="shared" si="0"/>
        <v>18858.5</v>
      </c>
      <c r="G4" s="1081">
        <f t="shared" si="0"/>
        <v>21</v>
      </c>
      <c r="H4" s="1082">
        <f t="shared" si="0"/>
        <v>18913.8</v>
      </c>
      <c r="I4" s="1083">
        <f t="shared" si="0"/>
        <v>-55.299999999999272</v>
      </c>
      <c r="J4" s="195" t="str">
        <f>L6</f>
        <v>CIC24-13</v>
      </c>
      <c r="M4" s="283" t="s">
        <v>44</v>
      </c>
      <c r="R4" s="440"/>
      <c r="W4" s="283" t="s">
        <v>44</v>
      </c>
      <c r="AB4" s="440"/>
      <c r="AG4" s="283" t="s">
        <v>44</v>
      </c>
      <c r="AL4" s="440"/>
      <c r="AQ4" s="283" t="s">
        <v>44</v>
      </c>
      <c r="AV4" s="6"/>
      <c r="BA4" s="283" t="s">
        <v>44</v>
      </c>
      <c r="BF4" s="440"/>
      <c r="BK4" s="283" t="s">
        <v>44</v>
      </c>
      <c r="BP4" s="6"/>
      <c r="BU4" s="6" t="s">
        <v>45</v>
      </c>
      <c r="BZ4" s="440"/>
      <c r="CE4" s="283" t="s">
        <v>44</v>
      </c>
      <c r="CJ4" s="440"/>
      <c r="CO4" s="283" t="s">
        <v>44</v>
      </c>
      <c r="CT4" s="6"/>
      <c r="CY4" s="283" t="s">
        <v>44</v>
      </c>
      <c r="DD4" s="440"/>
      <c r="DI4" s="283" t="s">
        <v>44</v>
      </c>
      <c r="DN4" s="440"/>
      <c r="DS4" s="283" t="s">
        <v>44</v>
      </c>
      <c r="DX4" s="440"/>
      <c r="EC4" s="283" t="s">
        <v>44</v>
      </c>
      <c r="EH4" s="441"/>
      <c r="EM4" s="283" t="s">
        <v>46</v>
      </c>
      <c r="ER4" s="441"/>
      <c r="EW4" s="6" t="s">
        <v>47</v>
      </c>
      <c r="FB4" s="6"/>
      <c r="FG4" s="6" t="s">
        <v>44</v>
      </c>
      <c r="FJ4" s="399"/>
      <c r="FK4" s="442"/>
      <c r="FL4" s="440"/>
      <c r="FQ4" s="283" t="s">
        <v>44</v>
      </c>
      <c r="FV4" s="6"/>
      <c r="GA4" s="283" t="s">
        <v>44</v>
      </c>
      <c r="GF4" s="6"/>
      <c r="GG4" s="379"/>
      <c r="GH4" s="443"/>
      <c r="GK4" s="283" t="s">
        <v>44</v>
      </c>
      <c r="GP4" s="440"/>
      <c r="GU4" s="283" t="s">
        <v>44</v>
      </c>
      <c r="GZ4" s="440"/>
    </row>
    <row r="5" spans="1:210" ht="18.75" x14ac:dyDescent="0.3">
      <c r="A5" s="417">
        <v>2</v>
      </c>
      <c r="B5" s="1077" t="str">
        <f t="shared" ref="B5:H5" si="1">V5</f>
        <v>SAM FARMS</v>
      </c>
      <c r="C5" s="1077" t="str">
        <f t="shared" si="1"/>
        <v xml:space="preserve">I B P </v>
      </c>
      <c r="D5" s="1078" t="str">
        <f t="shared" si="1"/>
        <v>PED. 112004207</v>
      </c>
      <c r="E5" s="1079">
        <f t="shared" si="1"/>
        <v>45387</v>
      </c>
      <c r="F5" s="1080">
        <f t="shared" si="1"/>
        <v>18599.96</v>
      </c>
      <c r="G5" s="1081">
        <f t="shared" si="1"/>
        <v>20</v>
      </c>
      <c r="H5" s="1082">
        <f t="shared" si="1"/>
        <v>18704</v>
      </c>
      <c r="I5" s="1083">
        <f>AC5</f>
        <v>-104.04000000000087</v>
      </c>
      <c r="J5" s="343">
        <f>V6</f>
        <v>12353</v>
      </c>
      <c r="L5" s="459" t="s">
        <v>69</v>
      </c>
      <c r="M5" s="1018" t="s">
        <v>70</v>
      </c>
      <c r="N5" s="454" t="s">
        <v>337</v>
      </c>
      <c r="O5" s="460">
        <v>45384</v>
      </c>
      <c r="P5" s="447">
        <v>18858.5</v>
      </c>
      <c r="Q5" s="448">
        <v>21</v>
      </c>
      <c r="R5" s="449">
        <v>18913.8</v>
      </c>
      <c r="S5" s="450">
        <f>P5-R5</f>
        <v>-55.299999999999272</v>
      </c>
      <c r="T5" s="451"/>
      <c r="V5" s="459" t="s">
        <v>159</v>
      </c>
      <c r="W5" s="1021" t="s">
        <v>63</v>
      </c>
      <c r="X5" s="454" t="s">
        <v>343</v>
      </c>
      <c r="Y5" s="460">
        <v>45387</v>
      </c>
      <c r="Z5" s="456">
        <v>18599.96</v>
      </c>
      <c r="AA5" s="457">
        <v>20</v>
      </c>
      <c r="AB5" s="458">
        <v>18704</v>
      </c>
      <c r="AC5" s="450">
        <f>Z5-AB5</f>
        <v>-104.04000000000087</v>
      </c>
      <c r="AD5" s="451"/>
      <c r="AF5" s="459" t="s">
        <v>69</v>
      </c>
      <c r="AG5" s="1067" t="s">
        <v>70</v>
      </c>
      <c r="AH5" s="454" t="s">
        <v>351</v>
      </c>
      <c r="AI5" s="455">
        <v>45391</v>
      </c>
      <c r="AJ5" s="456">
        <v>19021.849999999999</v>
      </c>
      <c r="AK5" s="457">
        <v>21</v>
      </c>
      <c r="AL5" s="458">
        <v>19096</v>
      </c>
      <c r="AM5" s="450">
        <f>AJ5-AL5</f>
        <v>-74.150000000001455</v>
      </c>
      <c r="AN5" s="450"/>
      <c r="AP5" s="466" t="s">
        <v>69</v>
      </c>
      <c r="AQ5" s="457" t="s">
        <v>70</v>
      </c>
      <c r="AR5" s="454" t="s">
        <v>353</v>
      </c>
      <c r="AS5" s="460">
        <v>45393</v>
      </c>
      <c r="AT5" s="456">
        <v>18938.25</v>
      </c>
      <c r="AU5" s="457">
        <v>21</v>
      </c>
      <c r="AV5" s="458">
        <v>18938</v>
      </c>
      <c r="AW5" s="742">
        <f>AT5-AV5</f>
        <v>0.25</v>
      </c>
      <c r="AX5" s="755"/>
      <c r="AZ5" s="459" t="s">
        <v>62</v>
      </c>
      <c r="BA5" s="700" t="s">
        <v>386</v>
      </c>
      <c r="BB5" s="454" t="s">
        <v>387</v>
      </c>
      <c r="BC5" s="455">
        <v>45395</v>
      </c>
      <c r="BD5" s="456">
        <v>18931.84</v>
      </c>
      <c r="BE5" s="457">
        <v>20</v>
      </c>
      <c r="BF5" s="458">
        <v>18980.47</v>
      </c>
      <c r="BG5" s="450">
        <f>BD5-BF5</f>
        <v>-48.630000000001019</v>
      </c>
      <c r="BH5" s="450"/>
      <c r="BJ5" s="453" t="s">
        <v>393</v>
      </c>
      <c r="BK5" s="457" t="s">
        <v>394</v>
      </c>
      <c r="BL5" s="454" t="s">
        <v>395</v>
      </c>
      <c r="BM5" s="460">
        <v>45398</v>
      </c>
      <c r="BN5" s="456">
        <v>19041.099999999999</v>
      </c>
      <c r="BO5" s="457">
        <v>21</v>
      </c>
      <c r="BP5" s="458">
        <v>19115</v>
      </c>
      <c r="BQ5" s="450">
        <f>BN5-BP5</f>
        <v>-73.900000000001455</v>
      </c>
      <c r="BR5" s="451"/>
      <c r="BT5" s="453" t="s">
        <v>416</v>
      </c>
      <c r="BU5" s="734" t="s">
        <v>63</v>
      </c>
      <c r="BV5" s="454" t="s">
        <v>417</v>
      </c>
      <c r="BW5" s="446">
        <v>45401</v>
      </c>
      <c r="BX5" s="447">
        <v>16618.849999999999</v>
      </c>
      <c r="BY5" s="448">
        <v>20</v>
      </c>
      <c r="BZ5" s="449">
        <v>18687.97</v>
      </c>
      <c r="CA5" s="450">
        <f>BX5-BZ5</f>
        <v>-2069.1200000000026</v>
      </c>
      <c r="CB5" s="451"/>
      <c r="CC5" s="283"/>
      <c r="CD5" s="461" t="s">
        <v>69</v>
      </c>
      <c r="CE5" s="889" t="s">
        <v>70</v>
      </c>
      <c r="CF5" s="454" t="s">
        <v>418</v>
      </c>
      <c r="CG5" s="460">
        <v>45405</v>
      </c>
      <c r="CH5" s="456">
        <v>18664.53</v>
      </c>
      <c r="CI5" s="457">
        <v>21</v>
      </c>
      <c r="CJ5" s="458">
        <v>18802.099999999999</v>
      </c>
      <c r="CK5" s="742">
        <f>CH5-CJ5</f>
        <v>-137.56999999999971</v>
      </c>
      <c r="CL5" s="451"/>
      <c r="CM5" s="462"/>
      <c r="CN5" s="754" t="s">
        <v>159</v>
      </c>
      <c r="CO5" s="734" t="s">
        <v>63</v>
      </c>
      <c r="CP5" s="454" t="s">
        <v>428</v>
      </c>
      <c r="CQ5" s="460">
        <v>45410</v>
      </c>
      <c r="CR5" s="456">
        <v>18618.28</v>
      </c>
      <c r="CS5" s="457">
        <v>20</v>
      </c>
      <c r="CT5" s="458">
        <v>18602.939999999999</v>
      </c>
      <c r="CU5" s="742">
        <f>CR5-CT5</f>
        <v>15.340000000000146</v>
      </c>
      <c r="CV5" s="755"/>
      <c r="CX5" s="463" t="s">
        <v>69</v>
      </c>
      <c r="CY5" s="736" t="s">
        <v>70</v>
      </c>
      <c r="CZ5" s="445" t="s">
        <v>452</v>
      </c>
      <c r="DA5" s="446">
        <v>45412</v>
      </c>
      <c r="DB5" s="447">
        <v>19101.650000000001</v>
      </c>
      <c r="DC5" s="448">
        <v>21</v>
      </c>
      <c r="DD5" s="449">
        <v>19089.8</v>
      </c>
      <c r="DE5" s="450">
        <f>DB5-DD5</f>
        <v>11.850000000002183</v>
      </c>
      <c r="DF5" s="451"/>
      <c r="DH5" s="463"/>
      <c r="DI5" s="448"/>
      <c r="DJ5" s="445"/>
      <c r="DK5" s="446"/>
      <c r="DL5" s="447"/>
      <c r="DM5" s="448"/>
      <c r="DN5" s="449"/>
      <c r="DO5" s="450">
        <f>DL5-DN5</f>
        <v>0</v>
      </c>
      <c r="DP5" s="451"/>
      <c r="DR5" s="466"/>
      <c r="DS5" s="457"/>
      <c r="DT5" s="452"/>
      <c r="DU5" s="446"/>
      <c r="DV5" s="447"/>
      <c r="DW5" s="448"/>
      <c r="DX5" s="449"/>
      <c r="DY5" s="450">
        <f>DV5-DX5</f>
        <v>0</v>
      </c>
      <c r="DZ5" s="462"/>
      <c r="EB5" s="463"/>
      <c r="EC5" s="457"/>
      <c r="ED5" s="452"/>
      <c r="EE5" s="446"/>
      <c r="EF5" s="447"/>
      <c r="EG5" s="448"/>
      <c r="EH5" s="449"/>
      <c r="EI5" s="450">
        <f>EF5-EH5</f>
        <v>0</v>
      </c>
      <c r="EJ5" s="451"/>
      <c r="EK5" s="283" t="s">
        <v>48</v>
      </c>
      <c r="EL5" s="453"/>
      <c r="EM5" s="457"/>
      <c r="EN5" s="452"/>
      <c r="EO5" s="446"/>
      <c r="EP5" s="447"/>
      <c r="EQ5" s="448"/>
      <c r="ER5" s="449"/>
      <c r="ES5" s="450">
        <f>EP5-ER5</f>
        <v>0</v>
      </c>
      <c r="ET5" s="451"/>
      <c r="EU5" s="283" t="s">
        <v>48</v>
      </c>
      <c r="EV5" s="463"/>
      <c r="EW5" s="457"/>
      <c r="EX5" s="445"/>
      <c r="EY5" s="446"/>
      <c r="EZ5" s="447"/>
      <c r="FA5" s="448"/>
      <c r="FB5" s="467"/>
      <c r="FC5" s="450">
        <f>EZ5-FB5</f>
        <v>0</v>
      </c>
      <c r="FD5" s="451"/>
      <c r="FF5" s="444"/>
      <c r="FG5" s="457"/>
      <c r="FH5" s="452"/>
      <c r="FI5" s="446"/>
      <c r="FJ5" s="447"/>
      <c r="FK5" s="448"/>
      <c r="FL5" s="467"/>
      <c r="FM5" s="450">
        <f>FJ5-FL5</f>
        <v>0</v>
      </c>
      <c r="FN5" s="451"/>
      <c r="FP5" s="444"/>
      <c r="FQ5" s="448"/>
      <c r="FR5" s="452"/>
      <c r="FS5" s="446"/>
      <c r="FT5" s="447"/>
      <c r="FU5" s="448"/>
      <c r="FV5" s="467"/>
      <c r="FW5" s="450">
        <f>FT5-FV5</f>
        <v>0</v>
      </c>
      <c r="FX5" s="451"/>
      <c r="FZ5" s="466"/>
      <c r="GA5" s="448"/>
      <c r="GB5" s="452"/>
      <c r="GC5" s="446"/>
      <c r="GD5" s="447"/>
      <c r="GE5" s="448"/>
      <c r="GF5" s="449"/>
      <c r="GG5" s="450">
        <f>GD5-GF5</f>
        <v>0</v>
      </c>
      <c r="GH5" s="451"/>
      <c r="GJ5" s="468"/>
      <c r="GK5" s="457"/>
      <c r="GL5" s="452"/>
      <c r="GM5" s="469"/>
      <c r="GN5" s="447"/>
      <c r="GO5" s="448"/>
      <c r="GP5" s="449"/>
      <c r="GQ5" s="450">
        <f>GN5-GP5</f>
        <v>0</v>
      </c>
      <c r="GR5" s="451"/>
      <c r="GT5" s="470"/>
      <c r="GU5" s="448"/>
      <c r="GV5" s="448"/>
      <c r="GW5" s="469"/>
      <c r="GX5" s="447"/>
      <c r="GY5" s="448"/>
      <c r="GZ5" s="449"/>
      <c r="HA5" s="450">
        <f>GX5-GZ5</f>
        <v>0</v>
      </c>
      <c r="HB5" s="451"/>
    </row>
    <row r="6" spans="1:210" ht="22.5" customHeight="1" thickBot="1" x14ac:dyDescent="0.35">
      <c r="A6" s="417">
        <v>3</v>
      </c>
      <c r="B6" s="1077" t="str">
        <f t="shared" ref="B6:H6" si="2">AF5</f>
        <v>SEABOARD FOODS</v>
      </c>
      <c r="C6" s="1077" t="str">
        <f t="shared" si="2"/>
        <v>Seaboard</v>
      </c>
      <c r="D6" s="1078" t="str">
        <f t="shared" si="2"/>
        <v>PED. 112138127</v>
      </c>
      <c r="E6" s="1079">
        <f t="shared" si="2"/>
        <v>45391</v>
      </c>
      <c r="F6" s="1080">
        <f t="shared" si="2"/>
        <v>19021.849999999999</v>
      </c>
      <c r="G6" s="1081">
        <f t="shared" si="2"/>
        <v>21</v>
      </c>
      <c r="H6" s="1082">
        <f t="shared" si="2"/>
        <v>19096</v>
      </c>
      <c r="I6" s="1083">
        <f>AM5</f>
        <v>-74.150000000001455</v>
      </c>
      <c r="J6" s="195" t="str">
        <f>AF6</f>
        <v>CICSE24-14</v>
      </c>
      <c r="L6" s="471" t="s">
        <v>341</v>
      </c>
      <c r="M6" s="472"/>
      <c r="N6" s="444"/>
      <c r="O6" s="444"/>
      <c r="P6" s="444"/>
      <c r="Q6" s="444"/>
      <c r="R6" s="448"/>
      <c r="T6" s="5"/>
      <c r="V6" s="471">
        <v>12353</v>
      </c>
      <c r="W6" s="472"/>
      <c r="X6" s="444"/>
      <c r="Y6" s="444"/>
      <c r="Z6" s="444"/>
      <c r="AA6" s="444"/>
      <c r="AB6" s="448"/>
      <c r="AF6" s="473" t="s">
        <v>352</v>
      </c>
      <c r="AG6" s="472"/>
      <c r="AH6" s="444"/>
      <c r="AI6" s="444"/>
      <c r="AJ6" s="444"/>
      <c r="AK6" s="444"/>
      <c r="AL6" s="448"/>
      <c r="AP6" s="479" t="s">
        <v>354</v>
      </c>
      <c r="AQ6" s="472" t="s">
        <v>355</v>
      </c>
      <c r="AR6" s="444"/>
      <c r="AS6" s="444"/>
      <c r="AT6" s="444"/>
      <c r="AU6" s="444"/>
      <c r="AV6" s="448"/>
      <c r="AX6" s="462"/>
      <c r="AZ6" s="473">
        <v>12356</v>
      </c>
      <c r="BA6" s="474"/>
      <c r="BB6" s="453"/>
      <c r="BC6" s="453"/>
      <c r="BD6" s="453"/>
      <c r="BE6" s="453"/>
      <c r="BF6" s="457"/>
      <c r="BH6" s="283"/>
      <c r="BJ6" s="473" t="s">
        <v>396</v>
      </c>
      <c r="BK6" s="472"/>
      <c r="BL6" s="444"/>
      <c r="BM6" s="444"/>
      <c r="BN6" s="444"/>
      <c r="BO6" s="444"/>
      <c r="BP6" s="448"/>
      <c r="BR6" s="462"/>
      <c r="BT6" s="473">
        <v>12359</v>
      </c>
      <c r="BU6" s="472"/>
      <c r="BV6" s="444"/>
      <c r="BW6" s="444"/>
      <c r="BX6" s="444"/>
      <c r="BY6" s="444"/>
      <c r="BZ6" s="448"/>
      <c r="CB6" s="462"/>
      <c r="CC6" s="283"/>
      <c r="CD6" s="772" t="s">
        <v>419</v>
      </c>
      <c r="CE6" s="472"/>
      <c r="CF6" s="444"/>
      <c r="CG6" s="444"/>
      <c r="CH6" s="444"/>
      <c r="CI6" s="444"/>
      <c r="CJ6" s="448"/>
      <c r="CL6" s="462"/>
      <c r="CM6" s="462"/>
      <c r="CN6" s="756">
        <v>12362</v>
      </c>
      <c r="CO6" s="444"/>
      <c r="CP6" s="444"/>
      <c r="CQ6" s="444"/>
      <c r="CR6" s="444"/>
      <c r="CS6" s="444"/>
      <c r="CT6" s="448"/>
      <c r="CV6" s="462"/>
      <c r="CX6" s="479" t="s">
        <v>453</v>
      </c>
      <c r="CY6" s="472"/>
      <c r="CZ6" s="444"/>
      <c r="DA6" s="444"/>
      <c r="DB6" s="444"/>
      <c r="DC6" s="444"/>
      <c r="DD6" s="448"/>
      <c r="DF6" s="462"/>
      <c r="DH6" s="477"/>
      <c r="DI6" s="472"/>
      <c r="DJ6" s="444"/>
      <c r="DK6" s="444"/>
      <c r="DL6" s="444"/>
      <c r="DM6" s="444"/>
      <c r="DN6" s="448"/>
      <c r="DP6" s="462"/>
      <c r="DR6" s="477"/>
      <c r="DS6" s="472"/>
      <c r="DT6" s="444"/>
      <c r="DU6" s="444"/>
      <c r="DV6" s="444"/>
      <c r="DW6" s="444"/>
      <c r="DX6" s="448"/>
      <c r="DZ6" s="462"/>
      <c r="EB6" s="479"/>
      <c r="EC6" s="472"/>
      <c r="ED6" s="444"/>
      <c r="EE6" s="444"/>
      <c r="EF6" s="444"/>
      <c r="EG6" s="444"/>
      <c r="EH6" s="448"/>
      <c r="EJ6" s="462"/>
      <c r="EL6" s="473"/>
      <c r="EM6" s="472"/>
      <c r="EN6" s="444"/>
      <c r="EO6" s="444"/>
      <c r="EP6" s="444"/>
      <c r="EQ6" s="444"/>
      <c r="ER6" s="448"/>
      <c r="ET6" s="462"/>
      <c r="EV6" s="473"/>
      <c r="EW6" s="472"/>
      <c r="EX6" s="444"/>
      <c r="EY6" s="444"/>
      <c r="EZ6" s="444"/>
      <c r="FA6" s="444"/>
      <c r="FB6" s="448"/>
      <c r="FD6" s="462"/>
      <c r="FF6" s="473"/>
      <c r="FG6" s="472"/>
      <c r="FH6" s="444"/>
      <c r="FI6" s="444"/>
      <c r="FJ6" s="444"/>
      <c r="FK6" s="444"/>
      <c r="FL6" s="448"/>
      <c r="FN6" s="462"/>
      <c r="FP6" s="473"/>
      <c r="FQ6" s="472"/>
      <c r="FR6" s="444"/>
      <c r="FS6" s="444"/>
      <c r="FT6" s="444"/>
      <c r="FU6" s="444"/>
      <c r="FV6" s="448"/>
      <c r="FX6" s="462"/>
      <c r="FZ6" s="479"/>
      <c r="GA6" s="472"/>
      <c r="GB6" s="444"/>
      <c r="GC6" s="444"/>
      <c r="GD6" s="444"/>
      <c r="GE6" s="444"/>
      <c r="GF6" s="448"/>
      <c r="GH6" s="462"/>
      <c r="GJ6" s="476"/>
      <c r="GK6" s="480"/>
      <c r="GL6" s="444"/>
      <c r="GM6" s="444"/>
      <c r="GN6" s="444"/>
      <c r="GO6" s="444"/>
      <c r="GP6" s="448"/>
      <c r="GR6" s="462"/>
      <c r="GT6" s="476"/>
      <c r="GU6" s="474"/>
      <c r="GV6" s="444"/>
      <c r="GW6" s="444"/>
      <c r="GX6" s="444"/>
      <c r="GY6" s="444"/>
      <c r="GZ6" s="448"/>
      <c r="HB6" s="462"/>
    </row>
    <row r="7" spans="1:210" s="870" customFormat="1" ht="22.5" customHeight="1" thickTop="1" thickBot="1" x14ac:dyDescent="0.3">
      <c r="A7" s="845">
        <v>4</v>
      </c>
      <c r="B7" s="1084" t="str">
        <f>AP5</f>
        <v>SEABOARD FOODS</v>
      </c>
      <c r="C7" s="1085" t="str">
        <f t="shared" ref="C7:I7" si="3">AQ5</f>
        <v>Seaboard</v>
      </c>
      <c r="D7" s="1086" t="str">
        <f t="shared" si="3"/>
        <v>PED. 11267082</v>
      </c>
      <c r="E7" s="1087">
        <f t="shared" si="3"/>
        <v>45393</v>
      </c>
      <c r="F7" s="1088">
        <f t="shared" si="3"/>
        <v>18938.25</v>
      </c>
      <c r="G7" s="1085">
        <f t="shared" si="3"/>
        <v>21</v>
      </c>
      <c r="H7" s="1089">
        <f t="shared" si="3"/>
        <v>18938</v>
      </c>
      <c r="I7" s="1090">
        <f t="shared" si="3"/>
        <v>0.25</v>
      </c>
      <c r="J7" s="1068" t="str">
        <f>AP6</f>
        <v>NLSE24-C-6</v>
      </c>
      <c r="M7" s="871" t="s">
        <v>49</v>
      </c>
      <c r="N7" s="860" t="s">
        <v>33</v>
      </c>
      <c r="O7" s="861" t="s">
        <v>50</v>
      </c>
      <c r="P7" s="862" t="s">
        <v>11</v>
      </c>
      <c r="Q7" s="863" t="s">
        <v>51</v>
      </c>
      <c r="R7" s="864" t="s">
        <v>52</v>
      </c>
      <c r="S7" s="872"/>
      <c r="T7" s="873"/>
      <c r="W7" s="871" t="s">
        <v>49</v>
      </c>
      <c r="X7" s="860" t="s">
        <v>33</v>
      </c>
      <c r="Y7" s="861" t="s">
        <v>50</v>
      </c>
      <c r="Z7" s="862" t="s">
        <v>11</v>
      </c>
      <c r="AA7" s="863" t="s">
        <v>51</v>
      </c>
      <c r="AB7" s="864" t="s">
        <v>52</v>
      </c>
      <c r="AC7" s="872"/>
      <c r="AD7" s="873"/>
      <c r="AG7" s="871" t="s">
        <v>49</v>
      </c>
      <c r="AH7" s="860" t="s">
        <v>33</v>
      </c>
      <c r="AI7" s="861" t="s">
        <v>50</v>
      </c>
      <c r="AJ7" s="862" t="s">
        <v>11</v>
      </c>
      <c r="AK7" s="863" t="s">
        <v>51</v>
      </c>
      <c r="AL7" s="864" t="s">
        <v>52</v>
      </c>
      <c r="AM7" s="872"/>
      <c r="AP7" s="283"/>
      <c r="AQ7" s="481" t="s">
        <v>49</v>
      </c>
      <c r="AR7" s="482" t="s">
        <v>33</v>
      </c>
      <c r="AS7" s="483" t="s">
        <v>50</v>
      </c>
      <c r="AT7" s="484" t="s">
        <v>11</v>
      </c>
      <c r="AU7" s="435" t="s">
        <v>51</v>
      </c>
      <c r="AV7" s="485" t="s">
        <v>52</v>
      </c>
      <c r="AW7" s="486"/>
      <c r="AX7" s="487"/>
      <c r="BA7" s="871" t="s">
        <v>49</v>
      </c>
      <c r="BB7" s="860" t="s">
        <v>33</v>
      </c>
      <c r="BC7" s="861" t="s">
        <v>50</v>
      </c>
      <c r="BD7" s="862" t="s">
        <v>11</v>
      </c>
      <c r="BE7" s="863" t="s">
        <v>51</v>
      </c>
      <c r="BF7" s="864" t="s">
        <v>52</v>
      </c>
      <c r="BG7" s="872"/>
      <c r="BK7" s="871" t="s">
        <v>49</v>
      </c>
      <c r="BL7" s="860" t="s">
        <v>33</v>
      </c>
      <c r="BM7" s="861" t="s">
        <v>50</v>
      </c>
      <c r="BN7" s="862" t="s">
        <v>11</v>
      </c>
      <c r="BO7" s="863" t="s">
        <v>51</v>
      </c>
      <c r="BP7" s="864" t="s">
        <v>52</v>
      </c>
      <c r="BQ7" s="872"/>
      <c r="BR7" s="873"/>
      <c r="BS7" s="874"/>
      <c r="BU7" s="871" t="s">
        <v>49</v>
      </c>
      <c r="BV7" s="860" t="s">
        <v>33</v>
      </c>
      <c r="BW7" s="861" t="s">
        <v>50</v>
      </c>
      <c r="BX7" s="862" t="s">
        <v>11</v>
      </c>
      <c r="BY7" s="863" t="s">
        <v>51</v>
      </c>
      <c r="BZ7" s="864" t="s">
        <v>52</v>
      </c>
      <c r="CA7" s="872"/>
      <c r="CB7" s="873"/>
      <c r="CC7" s="874"/>
      <c r="CE7" s="871" t="s">
        <v>49</v>
      </c>
      <c r="CF7" s="860" t="s">
        <v>33</v>
      </c>
      <c r="CG7" s="861" t="s">
        <v>50</v>
      </c>
      <c r="CH7" s="862" t="s">
        <v>11</v>
      </c>
      <c r="CI7" s="863" t="s">
        <v>51</v>
      </c>
      <c r="CJ7" s="864" t="s">
        <v>52</v>
      </c>
      <c r="CK7" s="872"/>
      <c r="CL7" s="874"/>
      <c r="CM7" s="874"/>
      <c r="CO7" s="875" t="s">
        <v>49</v>
      </c>
      <c r="CP7" s="860" t="s">
        <v>33</v>
      </c>
      <c r="CQ7" s="861" t="s">
        <v>50</v>
      </c>
      <c r="CR7" s="862" t="s">
        <v>11</v>
      </c>
      <c r="CS7" s="863" t="s">
        <v>141</v>
      </c>
      <c r="CT7" s="864" t="s">
        <v>52</v>
      </c>
      <c r="CU7" s="872"/>
      <c r="CV7" s="873"/>
      <c r="CY7" s="871" t="s">
        <v>49</v>
      </c>
      <c r="CZ7" s="860" t="s">
        <v>33</v>
      </c>
      <c r="DA7" s="861" t="s">
        <v>50</v>
      </c>
      <c r="DB7" s="862" t="s">
        <v>11</v>
      </c>
      <c r="DC7" s="863" t="s">
        <v>51</v>
      </c>
      <c r="DD7" s="864" t="s">
        <v>52</v>
      </c>
      <c r="DE7" s="872"/>
      <c r="DF7" s="873"/>
      <c r="DI7" s="871" t="s">
        <v>49</v>
      </c>
      <c r="DJ7" s="860" t="s">
        <v>33</v>
      </c>
      <c r="DK7" s="861" t="s">
        <v>50</v>
      </c>
      <c r="DL7" s="862" t="s">
        <v>11</v>
      </c>
      <c r="DM7" s="863" t="s">
        <v>51</v>
      </c>
      <c r="DN7" s="864" t="s">
        <v>52</v>
      </c>
      <c r="DO7" s="872"/>
      <c r="DP7" s="873"/>
      <c r="DS7" s="871" t="s">
        <v>49</v>
      </c>
      <c r="DT7" s="860" t="s">
        <v>33</v>
      </c>
      <c r="DU7" s="861" t="s">
        <v>50</v>
      </c>
      <c r="DV7" s="862" t="s">
        <v>11</v>
      </c>
      <c r="DW7" s="863" t="s">
        <v>51</v>
      </c>
      <c r="DX7" s="864" t="s">
        <v>52</v>
      </c>
      <c r="DY7" s="872"/>
      <c r="DZ7" s="874"/>
      <c r="EC7" s="871" t="s">
        <v>49</v>
      </c>
      <c r="ED7" s="860" t="s">
        <v>33</v>
      </c>
      <c r="EE7" s="861" t="s">
        <v>50</v>
      </c>
      <c r="EF7" s="862" t="s">
        <v>11</v>
      </c>
      <c r="EG7" s="863" t="s">
        <v>51</v>
      </c>
      <c r="EH7" s="864" t="s">
        <v>52</v>
      </c>
      <c r="EI7" s="872"/>
      <c r="EJ7" s="873"/>
      <c r="EM7" s="871" t="s">
        <v>49</v>
      </c>
      <c r="EN7" s="860" t="s">
        <v>33</v>
      </c>
      <c r="EO7" s="861" t="s">
        <v>50</v>
      </c>
      <c r="EP7" s="862" t="s">
        <v>11</v>
      </c>
      <c r="EQ7" s="863" t="s">
        <v>51</v>
      </c>
      <c r="ER7" s="864" t="s">
        <v>52</v>
      </c>
      <c r="ES7" s="872"/>
      <c r="ET7" s="873"/>
      <c r="EW7" s="871" t="s">
        <v>49</v>
      </c>
      <c r="EX7" s="860" t="s">
        <v>33</v>
      </c>
      <c r="EY7" s="861" t="s">
        <v>50</v>
      </c>
      <c r="EZ7" s="862" t="s">
        <v>11</v>
      </c>
      <c r="FA7" s="863" t="s">
        <v>51</v>
      </c>
      <c r="FB7" s="864" t="s">
        <v>52</v>
      </c>
      <c r="FC7" s="872"/>
      <c r="FD7" s="873"/>
      <c r="FG7" s="871" t="s">
        <v>49</v>
      </c>
      <c r="FH7" s="860" t="s">
        <v>33</v>
      </c>
      <c r="FI7" s="861" t="s">
        <v>50</v>
      </c>
      <c r="FJ7" s="862" t="s">
        <v>11</v>
      </c>
      <c r="FK7" s="863" t="s">
        <v>51</v>
      </c>
      <c r="FL7" s="864" t="s">
        <v>52</v>
      </c>
      <c r="FM7" s="872"/>
      <c r="FN7" s="873"/>
      <c r="FQ7" s="871" t="s">
        <v>49</v>
      </c>
      <c r="FR7" s="860" t="s">
        <v>33</v>
      </c>
      <c r="FS7" s="861" t="s">
        <v>50</v>
      </c>
      <c r="FT7" s="862" t="s">
        <v>11</v>
      </c>
      <c r="FU7" s="863" t="s">
        <v>51</v>
      </c>
      <c r="FV7" s="864" t="s">
        <v>52</v>
      </c>
      <c r="FW7" s="872"/>
      <c r="FX7" s="873"/>
      <c r="GA7" s="871" t="s">
        <v>49</v>
      </c>
      <c r="GB7" s="860" t="s">
        <v>33</v>
      </c>
      <c r="GC7" s="861" t="s">
        <v>50</v>
      </c>
      <c r="GD7" s="862" t="s">
        <v>11</v>
      </c>
      <c r="GE7" s="863" t="s">
        <v>51</v>
      </c>
      <c r="GF7" s="864" t="s">
        <v>52</v>
      </c>
      <c r="GG7" s="872"/>
      <c r="GH7" s="873"/>
      <c r="GK7" s="871" t="s">
        <v>49</v>
      </c>
      <c r="GL7" s="860" t="s">
        <v>33</v>
      </c>
      <c r="GM7" s="861" t="s">
        <v>50</v>
      </c>
      <c r="GN7" s="862" t="s">
        <v>11</v>
      </c>
      <c r="GO7" s="863" t="s">
        <v>51</v>
      </c>
      <c r="GP7" s="864" t="s">
        <v>52</v>
      </c>
      <c r="GQ7" s="872"/>
      <c r="GR7" s="873"/>
      <c r="GU7" s="871" t="s">
        <v>49</v>
      </c>
      <c r="GV7" s="860" t="s">
        <v>33</v>
      </c>
      <c r="GW7" s="861" t="s">
        <v>50</v>
      </c>
      <c r="GX7" s="862" t="s">
        <v>11</v>
      </c>
      <c r="GY7" s="863" t="s">
        <v>51</v>
      </c>
      <c r="GZ7" s="864" t="s">
        <v>52</v>
      </c>
      <c r="HA7" s="872"/>
      <c r="HB7" s="873"/>
    </row>
    <row r="8" spans="1:210" ht="22.5" customHeight="1" thickTop="1" x14ac:dyDescent="0.25">
      <c r="A8" s="417">
        <v>5</v>
      </c>
      <c r="B8" s="1077" t="str">
        <f>AZ5</f>
        <v xml:space="preserve">SAM FARMS </v>
      </c>
      <c r="C8" s="1077" t="str">
        <f t="shared" ref="C8:I8" si="4">BA5</f>
        <v>IBP</v>
      </c>
      <c r="D8" s="1078" t="str">
        <f t="shared" si="4"/>
        <v>PED. 112359471</v>
      </c>
      <c r="E8" s="1079">
        <f t="shared" si="4"/>
        <v>45395</v>
      </c>
      <c r="F8" s="1080">
        <f t="shared" si="4"/>
        <v>18931.84</v>
      </c>
      <c r="G8" s="1081">
        <f t="shared" si="4"/>
        <v>20</v>
      </c>
      <c r="H8" s="1082">
        <f t="shared" si="4"/>
        <v>18980.47</v>
      </c>
      <c r="I8" s="1083">
        <f t="shared" si="4"/>
        <v>-48.630000000001019</v>
      </c>
      <c r="J8" s="195">
        <f>AZ6</f>
        <v>12356</v>
      </c>
      <c r="L8" s="258"/>
      <c r="M8" s="488"/>
      <c r="N8" s="517">
        <v>1</v>
      </c>
      <c r="O8" s="490">
        <v>893.6</v>
      </c>
      <c r="P8" s="491"/>
      <c r="Q8" s="492"/>
      <c r="R8" s="493"/>
      <c r="S8" s="494"/>
      <c r="T8" s="495">
        <f>S8*Q8</f>
        <v>0</v>
      </c>
      <c r="V8" s="258"/>
      <c r="W8" s="496"/>
      <c r="X8" s="835">
        <v>20</v>
      </c>
      <c r="Y8" s="497">
        <v>18704</v>
      </c>
      <c r="Z8" s="498"/>
      <c r="AA8" s="497"/>
      <c r="AB8" s="499"/>
      <c r="AC8" s="500"/>
      <c r="AD8" s="462">
        <f>AC8*AA8</f>
        <v>0</v>
      </c>
      <c r="AE8" s="444"/>
      <c r="AF8" s="258"/>
      <c r="AG8" s="488"/>
      <c r="AH8" s="489">
        <v>1</v>
      </c>
      <c r="AI8" s="501"/>
      <c r="AJ8" s="502"/>
      <c r="AK8" s="501"/>
      <c r="AL8" s="399"/>
      <c r="AM8" s="391"/>
      <c r="AN8" s="391">
        <f>AM8*AK8</f>
        <v>0</v>
      </c>
      <c r="AP8" s="258"/>
      <c r="AQ8" s="515" t="s">
        <v>356</v>
      </c>
      <c r="AR8" s="489">
        <v>1</v>
      </c>
      <c r="AS8" s="497">
        <v>872.6</v>
      </c>
      <c r="AT8" s="498"/>
      <c r="AU8" s="497"/>
      <c r="AV8" s="499"/>
      <c r="AW8" s="500"/>
      <c r="AX8" s="5">
        <f>AW8*AU8</f>
        <v>0</v>
      </c>
      <c r="AZ8" s="258"/>
      <c r="BA8" s="488"/>
      <c r="BB8" s="489">
        <v>1</v>
      </c>
      <c r="BC8" s="879">
        <v>945.28</v>
      </c>
      <c r="BD8" s="502"/>
      <c r="BE8" s="490"/>
      <c r="BF8" s="399"/>
      <c r="BG8" s="391"/>
      <c r="BH8" s="391">
        <f>BG8*BE8</f>
        <v>0</v>
      </c>
      <c r="BJ8" s="258"/>
      <c r="BK8" s="488"/>
      <c r="BL8" s="489">
        <v>1</v>
      </c>
      <c r="BM8" s="490">
        <v>927.1</v>
      </c>
      <c r="BN8" s="502"/>
      <c r="BO8" s="490"/>
      <c r="BP8" s="399"/>
      <c r="BQ8" s="391"/>
      <c r="BR8" s="504">
        <f>BQ8*BO8</f>
        <v>0</v>
      </c>
      <c r="BS8" s="5"/>
      <c r="BT8" s="258"/>
      <c r="BU8" s="488"/>
      <c r="BV8" s="489">
        <v>1</v>
      </c>
      <c r="BW8" s="490">
        <v>971.8</v>
      </c>
      <c r="BX8" s="502"/>
      <c r="BY8" s="490"/>
      <c r="BZ8" s="399"/>
      <c r="CA8" s="391"/>
      <c r="CB8" s="504">
        <f>CA8*BY8</f>
        <v>0</v>
      </c>
      <c r="CD8" s="258"/>
      <c r="CE8" s="488"/>
      <c r="CF8" s="489">
        <v>1</v>
      </c>
      <c r="CG8" s="490">
        <v>909.9</v>
      </c>
      <c r="CH8" s="505"/>
      <c r="CI8" s="490"/>
      <c r="CJ8" s="506"/>
      <c r="CK8" s="507"/>
      <c r="CL8" s="462">
        <f t="shared" ref="CL8:CL28" si="5">CK8*CI8</f>
        <v>0</v>
      </c>
      <c r="CN8" s="258"/>
      <c r="CO8" s="488"/>
      <c r="CP8" s="489">
        <v>1</v>
      </c>
      <c r="CQ8" s="490">
        <v>918.88</v>
      </c>
      <c r="CR8" s="512"/>
      <c r="CS8" s="490"/>
      <c r="CT8" s="514"/>
      <c r="CU8" s="391"/>
      <c r="CV8" s="5">
        <f t="shared" ref="CV8:CV28" si="6">CU8*CS8</f>
        <v>0</v>
      </c>
      <c r="CX8" s="258"/>
      <c r="CY8" s="510"/>
      <c r="CZ8" s="489">
        <v>1</v>
      </c>
      <c r="DA8" s="490">
        <v>936.2</v>
      </c>
      <c r="DB8" s="502"/>
      <c r="DC8" s="490"/>
      <c r="DD8" s="399"/>
      <c r="DE8" s="391"/>
      <c r="DF8" s="5">
        <f>DE8*DC8</f>
        <v>0</v>
      </c>
      <c r="DH8" s="258"/>
      <c r="DI8" s="510"/>
      <c r="DJ8" s="489">
        <v>1</v>
      </c>
      <c r="DK8" s="490"/>
      <c r="DL8" s="502"/>
      <c r="DM8" s="490"/>
      <c r="DN8" s="399"/>
      <c r="DO8" s="391"/>
      <c r="DP8" s="5">
        <f>DO8*DM8</f>
        <v>0</v>
      </c>
      <c r="DR8" s="258"/>
      <c r="DS8" s="511"/>
      <c r="DT8" s="489">
        <v>1</v>
      </c>
      <c r="DU8" s="490"/>
      <c r="DV8" s="505"/>
      <c r="DW8" s="490"/>
      <c r="DX8" s="508"/>
      <c r="DY8" s="507"/>
      <c r="DZ8" s="5">
        <f>DY8*DW8</f>
        <v>0</v>
      </c>
      <c r="EB8" s="258"/>
      <c r="EC8" s="488"/>
      <c r="ED8" s="489">
        <v>1</v>
      </c>
      <c r="EE8" s="490"/>
      <c r="EF8" s="512"/>
      <c r="EG8" s="490"/>
      <c r="EH8" s="513"/>
      <c r="EI8" s="391"/>
      <c r="EJ8" s="5">
        <f>EI8*EG8</f>
        <v>0</v>
      </c>
      <c r="EL8" s="258"/>
      <c r="EM8" s="488"/>
      <c r="EN8" s="489">
        <v>1</v>
      </c>
      <c r="EO8" s="490"/>
      <c r="EP8" s="512"/>
      <c r="EQ8" s="490"/>
      <c r="ER8" s="514"/>
      <c r="ES8" s="391"/>
      <c r="ET8" s="5">
        <f>ES8*EQ8</f>
        <v>0</v>
      </c>
      <c r="EV8" s="258"/>
      <c r="EW8" s="515"/>
      <c r="EX8" s="489">
        <v>1</v>
      </c>
      <c r="EY8" s="490"/>
      <c r="EZ8" s="502"/>
      <c r="FA8" s="490"/>
      <c r="FB8" s="514"/>
      <c r="FC8" s="391"/>
      <c r="FD8" s="5">
        <f>FC8*FA8</f>
        <v>0</v>
      </c>
      <c r="FF8" s="258"/>
      <c r="FG8" s="515"/>
      <c r="FH8" s="489">
        <v>1</v>
      </c>
      <c r="FI8" s="497"/>
      <c r="FJ8" s="498"/>
      <c r="FK8" s="497"/>
      <c r="FL8" s="513"/>
      <c r="FM8" s="500"/>
      <c r="FN8" s="462">
        <f>FM8*FK8</f>
        <v>0</v>
      </c>
      <c r="FP8" s="258"/>
      <c r="FQ8" s="516"/>
      <c r="FR8" s="489">
        <v>1</v>
      </c>
      <c r="FS8" s="490"/>
      <c r="FT8" s="502"/>
      <c r="FU8" s="490"/>
      <c r="FV8" s="514"/>
      <c r="FW8" s="391"/>
      <c r="FX8" s="462">
        <f>FW8*FU8</f>
        <v>0</v>
      </c>
      <c r="FZ8" s="258"/>
      <c r="GA8" s="515"/>
      <c r="GB8" s="517">
        <v>1</v>
      </c>
      <c r="GC8" s="490"/>
      <c r="GD8" s="502"/>
      <c r="GE8" s="490"/>
      <c r="GF8" s="514"/>
      <c r="GG8" s="391"/>
      <c r="GH8" s="5">
        <f>GG8*GE8</f>
        <v>0</v>
      </c>
      <c r="GJ8" s="258"/>
      <c r="GK8" s="488"/>
      <c r="GL8" s="489">
        <v>1</v>
      </c>
      <c r="GM8" s="518"/>
      <c r="GN8" s="502"/>
      <c r="GO8" s="518"/>
      <c r="GP8" s="399"/>
      <c r="GQ8" s="391"/>
      <c r="GR8" s="5">
        <f>GQ8*GO8</f>
        <v>0</v>
      </c>
      <c r="GT8" s="258"/>
      <c r="GU8" s="488"/>
      <c r="GV8" s="489">
        <v>1</v>
      </c>
      <c r="GW8" s="519"/>
      <c r="GX8" s="502"/>
      <c r="GY8" s="519"/>
      <c r="GZ8" s="399"/>
      <c r="HA8" s="391"/>
      <c r="HB8" s="5">
        <f>HA8*GY8</f>
        <v>0</v>
      </c>
    </row>
    <row r="9" spans="1:210" ht="22.5" customHeight="1" x14ac:dyDescent="0.25">
      <c r="A9" s="417">
        <v>6</v>
      </c>
      <c r="B9" s="1077" t="str">
        <f>BJ5</f>
        <v>SEABOARD FOOS</v>
      </c>
      <c r="C9" s="1077" t="str">
        <f t="shared" ref="C9:H9" si="7">BK5</f>
        <v>Seaboad</v>
      </c>
      <c r="D9" s="1078" t="str">
        <f t="shared" si="7"/>
        <v>PED. 112501599</v>
      </c>
      <c r="E9" s="1079">
        <f t="shared" si="7"/>
        <v>45398</v>
      </c>
      <c r="F9" s="1080">
        <f t="shared" si="7"/>
        <v>19041.099999999999</v>
      </c>
      <c r="G9" s="1081">
        <f t="shared" si="7"/>
        <v>21</v>
      </c>
      <c r="H9" s="1082">
        <f t="shared" si="7"/>
        <v>19115</v>
      </c>
      <c r="I9" s="1083">
        <f>BQ5</f>
        <v>-73.900000000001455</v>
      </c>
      <c r="J9" s="195" t="str">
        <f>BJ6</f>
        <v>CICSE24-15</v>
      </c>
      <c r="M9" s="515"/>
      <c r="N9" s="517">
        <v>2</v>
      </c>
      <c r="O9" s="490">
        <v>867.3</v>
      </c>
      <c r="P9" s="491"/>
      <c r="Q9" s="492"/>
      <c r="R9" s="493"/>
      <c r="S9" s="494"/>
      <c r="T9" s="520">
        <f t="shared" ref="T9:T29" si="8">S9*Q9</f>
        <v>0</v>
      </c>
      <c r="W9" s="496"/>
      <c r="X9" s="835">
        <v>2</v>
      </c>
      <c r="Y9" s="497"/>
      <c r="Z9" s="498"/>
      <c r="AA9" s="497"/>
      <c r="AB9" s="499"/>
      <c r="AC9" s="500"/>
      <c r="AD9" s="462">
        <f t="shared" ref="AD9:AD29" si="9">AC9*AA9</f>
        <v>0</v>
      </c>
      <c r="AE9" s="444"/>
      <c r="AG9" s="515"/>
      <c r="AH9" s="489">
        <v>2</v>
      </c>
      <c r="AI9" s="521"/>
      <c r="AJ9" s="502"/>
      <c r="AK9" s="521"/>
      <c r="AL9" s="399"/>
      <c r="AM9" s="391"/>
      <c r="AN9" s="391">
        <f t="shared" ref="AN9:AN28" si="10">AM9*AK9</f>
        <v>0</v>
      </c>
      <c r="AQ9" s="515" t="s">
        <v>356</v>
      </c>
      <c r="AR9" s="489">
        <v>2</v>
      </c>
      <c r="AS9" s="497">
        <v>894</v>
      </c>
      <c r="AT9" s="498"/>
      <c r="AU9" s="497"/>
      <c r="AV9" s="499"/>
      <c r="AW9" s="500"/>
      <c r="AX9" s="5">
        <f t="shared" ref="AX9:AX31" si="11">AW9*AU9</f>
        <v>0</v>
      </c>
      <c r="BA9" s="515"/>
      <c r="BB9" s="489">
        <v>2</v>
      </c>
      <c r="BC9" s="879">
        <v>970.68</v>
      </c>
      <c r="BD9" s="502"/>
      <c r="BE9" s="490"/>
      <c r="BF9" s="399"/>
      <c r="BG9" s="391"/>
      <c r="BH9" s="391">
        <f t="shared" ref="BH9:BH28" si="12">BG9*BE9</f>
        <v>0</v>
      </c>
      <c r="BK9" s="515"/>
      <c r="BL9" s="489">
        <v>2</v>
      </c>
      <c r="BM9" s="490">
        <v>904.5</v>
      </c>
      <c r="BN9" s="502"/>
      <c r="BO9" s="490"/>
      <c r="BP9" s="399"/>
      <c r="BQ9" s="391"/>
      <c r="BR9" s="504">
        <f t="shared" ref="BR9:BR29" si="13">BQ9*BO9</f>
        <v>0</v>
      </c>
      <c r="BS9" s="5"/>
      <c r="BU9" s="515"/>
      <c r="BV9" s="489">
        <v>2</v>
      </c>
      <c r="BW9" s="490">
        <v>945.4</v>
      </c>
      <c r="BX9" s="502"/>
      <c r="BY9" s="490"/>
      <c r="BZ9" s="399"/>
      <c r="CA9" s="391"/>
      <c r="CB9" s="504">
        <f t="shared" ref="CB9:CB29" si="14">CA9*BY9</f>
        <v>0</v>
      </c>
      <c r="CE9" s="488"/>
      <c r="CF9" s="489">
        <v>2</v>
      </c>
      <c r="CG9" s="490">
        <v>902.6</v>
      </c>
      <c r="CH9" s="505"/>
      <c r="CI9" s="490"/>
      <c r="CJ9" s="506"/>
      <c r="CK9" s="507"/>
      <c r="CL9" s="462">
        <f t="shared" si="5"/>
        <v>0</v>
      </c>
      <c r="CO9" s="488"/>
      <c r="CP9" s="489">
        <v>2</v>
      </c>
      <c r="CQ9" s="249">
        <v>912.62</v>
      </c>
      <c r="CR9" s="512"/>
      <c r="CS9" s="249"/>
      <c r="CT9" s="514"/>
      <c r="CU9" s="391"/>
      <c r="CV9" s="5">
        <f t="shared" si="6"/>
        <v>0</v>
      </c>
      <c r="CY9" s="510"/>
      <c r="CZ9" s="489">
        <v>2</v>
      </c>
      <c r="DA9" s="490">
        <v>881.8</v>
      </c>
      <c r="DB9" s="502"/>
      <c r="DC9" s="490"/>
      <c r="DD9" s="399"/>
      <c r="DE9" s="391"/>
      <c r="DF9" s="5">
        <f t="shared" ref="DF9:DF31" si="15">DE9*DC9</f>
        <v>0</v>
      </c>
      <c r="DI9" s="510"/>
      <c r="DJ9" s="489">
        <v>2</v>
      </c>
      <c r="DK9" s="490"/>
      <c r="DL9" s="502"/>
      <c r="DM9" s="490"/>
      <c r="DN9" s="399"/>
      <c r="DO9" s="391"/>
      <c r="DP9" s="5">
        <f t="shared" ref="DP9:DP31" si="16">DO9*DM9</f>
        <v>0</v>
      </c>
      <c r="DS9" s="511"/>
      <c r="DT9" s="489">
        <v>2</v>
      </c>
      <c r="DU9" s="490"/>
      <c r="DV9" s="505"/>
      <c r="DW9" s="490"/>
      <c r="DX9" s="508"/>
      <c r="DY9" s="507"/>
      <c r="DZ9" s="5">
        <f t="shared" ref="DZ9:DZ29" si="17">DY9*DW9</f>
        <v>0</v>
      </c>
      <c r="EC9" s="515"/>
      <c r="ED9" s="489">
        <v>2</v>
      </c>
      <c r="EE9" s="490"/>
      <c r="EF9" s="512"/>
      <c r="EG9" s="490"/>
      <c r="EH9" s="513"/>
      <c r="EI9" s="391"/>
      <c r="EJ9" s="5">
        <f t="shared" ref="EJ9:EJ28" si="18">EI9*EG9</f>
        <v>0</v>
      </c>
      <c r="EM9" s="515"/>
      <c r="EN9" s="489">
        <v>2</v>
      </c>
      <c r="EO9" s="249"/>
      <c r="EP9" s="512"/>
      <c r="EQ9" s="249"/>
      <c r="ER9" s="514"/>
      <c r="ES9" s="391"/>
      <c r="ET9" s="5">
        <f t="shared" ref="ET9:ET28" si="19">ES9*EQ9</f>
        <v>0</v>
      </c>
      <c r="EW9" s="515"/>
      <c r="EX9" s="489">
        <v>2</v>
      </c>
      <c r="EY9" s="490"/>
      <c r="EZ9" s="502"/>
      <c r="FA9" s="490"/>
      <c r="FB9" s="514"/>
      <c r="FC9" s="391"/>
      <c r="FD9" s="5">
        <f t="shared" ref="FD9:FD29" si="20">FC9*FA9</f>
        <v>0</v>
      </c>
      <c r="FG9" s="515"/>
      <c r="FH9" s="489">
        <v>2</v>
      </c>
      <c r="FI9" s="497"/>
      <c r="FJ9" s="498"/>
      <c r="FK9" s="497"/>
      <c r="FL9" s="513"/>
      <c r="FM9" s="500"/>
      <c r="FN9" s="462">
        <f t="shared" ref="FN9:FN29" si="21">FM9*FK9</f>
        <v>0</v>
      </c>
      <c r="FQ9" s="516"/>
      <c r="FR9" s="489">
        <v>2</v>
      </c>
      <c r="FS9" s="490"/>
      <c r="FT9" s="502"/>
      <c r="FU9" s="490"/>
      <c r="FV9" s="514"/>
      <c r="FW9" s="391"/>
      <c r="FX9" s="462">
        <f t="shared" ref="FX9:FX29" si="22">FW9*FU9</f>
        <v>0</v>
      </c>
      <c r="GA9" s="515"/>
      <c r="GB9" s="517">
        <v>2</v>
      </c>
      <c r="GC9" s="490"/>
      <c r="GD9" s="502"/>
      <c r="GE9" s="490"/>
      <c r="GF9" s="514"/>
      <c r="GG9" s="391"/>
      <c r="GH9" s="5">
        <f t="shared" ref="GH9:GH29" si="23">GG9*GE9</f>
        <v>0</v>
      </c>
      <c r="GK9" s="515"/>
      <c r="GL9" s="489">
        <v>2</v>
      </c>
      <c r="GM9" s="522"/>
      <c r="GN9" s="502"/>
      <c r="GO9" s="522"/>
      <c r="GP9" s="399"/>
      <c r="GQ9" s="391"/>
      <c r="GR9" s="5">
        <f t="shared" ref="GR9:GR29" si="24">GQ9*GO9</f>
        <v>0</v>
      </c>
      <c r="GU9" s="515"/>
      <c r="GV9" s="489">
        <v>2</v>
      </c>
      <c r="GW9" s="523"/>
      <c r="GX9" s="502"/>
      <c r="GY9" s="523"/>
      <c r="GZ9" s="399"/>
      <c r="HA9" s="391"/>
      <c r="HB9" s="5">
        <f t="shared" ref="HB9:HB28" si="25">HA9*GY9</f>
        <v>0</v>
      </c>
    </row>
    <row r="10" spans="1:210" ht="22.5" customHeight="1" x14ac:dyDescent="0.25">
      <c r="A10" s="417">
        <v>7</v>
      </c>
      <c r="B10" s="1077" t="str">
        <f t="shared" ref="B10:I10" si="26">BT5</f>
        <v>SAM FARMS LLC</v>
      </c>
      <c r="C10" s="1077" t="str">
        <f t="shared" si="26"/>
        <v xml:space="preserve">I B P </v>
      </c>
      <c r="D10" s="1078" t="str">
        <f t="shared" si="26"/>
        <v>PED. 1127768996</v>
      </c>
      <c r="E10" s="1079">
        <f t="shared" si="26"/>
        <v>45401</v>
      </c>
      <c r="F10" s="1080">
        <f t="shared" si="26"/>
        <v>16618.849999999999</v>
      </c>
      <c r="G10" s="1081">
        <f t="shared" si="26"/>
        <v>20</v>
      </c>
      <c r="H10" s="1082">
        <f t="shared" si="26"/>
        <v>18687.97</v>
      </c>
      <c r="I10" s="1083">
        <f t="shared" si="26"/>
        <v>-2069.1200000000026</v>
      </c>
      <c r="J10" s="195">
        <f>BT6</f>
        <v>12359</v>
      </c>
      <c r="M10" s="515"/>
      <c r="N10" s="517">
        <v>3</v>
      </c>
      <c r="O10" s="490">
        <v>867.3</v>
      </c>
      <c r="P10" s="502"/>
      <c r="Q10" s="490"/>
      <c r="R10" s="399"/>
      <c r="S10" s="391"/>
      <c r="T10" s="462">
        <f t="shared" si="8"/>
        <v>0</v>
      </c>
      <c r="W10" s="496"/>
      <c r="X10" s="835">
        <v>3</v>
      </c>
      <c r="Y10" s="497"/>
      <c r="Z10" s="498"/>
      <c r="AA10" s="497"/>
      <c r="AB10" s="499"/>
      <c r="AC10" s="500"/>
      <c r="AD10" s="462">
        <f t="shared" si="9"/>
        <v>0</v>
      </c>
      <c r="AE10" s="444"/>
      <c r="AG10" s="515"/>
      <c r="AH10" s="489">
        <v>3</v>
      </c>
      <c r="AI10" s="521"/>
      <c r="AJ10" s="502"/>
      <c r="AK10" s="521"/>
      <c r="AL10" s="399"/>
      <c r="AM10" s="391"/>
      <c r="AN10" s="391">
        <f t="shared" si="10"/>
        <v>0</v>
      </c>
      <c r="AQ10" s="515" t="s">
        <v>356</v>
      </c>
      <c r="AR10" s="489">
        <v>3</v>
      </c>
      <c r="AS10" s="497">
        <v>899.5</v>
      </c>
      <c r="AT10" s="498"/>
      <c r="AU10" s="497"/>
      <c r="AV10" s="499"/>
      <c r="AW10" s="500"/>
      <c r="AX10" s="5">
        <f t="shared" si="11"/>
        <v>0</v>
      </c>
      <c r="BA10" s="515"/>
      <c r="BB10" s="489">
        <v>3</v>
      </c>
      <c r="BC10" s="879">
        <v>937.57</v>
      </c>
      <c r="BD10" s="502"/>
      <c r="BE10" s="490"/>
      <c r="BF10" s="399"/>
      <c r="BG10" s="391"/>
      <c r="BH10" s="391">
        <f t="shared" si="12"/>
        <v>0</v>
      </c>
      <c r="BK10" s="515"/>
      <c r="BL10" s="489">
        <v>3</v>
      </c>
      <c r="BM10" s="490">
        <v>915.3</v>
      </c>
      <c r="BN10" s="502"/>
      <c r="BO10" s="490"/>
      <c r="BP10" s="399"/>
      <c r="BQ10" s="391"/>
      <c r="BR10" s="504">
        <f t="shared" si="13"/>
        <v>0</v>
      </c>
      <c r="BS10" s="5"/>
      <c r="BU10" s="515"/>
      <c r="BV10" s="489">
        <v>3</v>
      </c>
      <c r="BW10" s="490">
        <v>941.4</v>
      </c>
      <c r="BX10" s="502"/>
      <c r="BY10" s="490"/>
      <c r="BZ10" s="399"/>
      <c r="CA10" s="391"/>
      <c r="CB10" s="504">
        <f t="shared" si="14"/>
        <v>0</v>
      </c>
      <c r="CE10" s="488"/>
      <c r="CF10" s="489">
        <v>3</v>
      </c>
      <c r="CG10" s="490">
        <v>879.1</v>
      </c>
      <c r="CH10" s="505"/>
      <c r="CI10" s="490"/>
      <c r="CJ10" s="506"/>
      <c r="CK10" s="507"/>
      <c r="CL10" s="462">
        <f t="shared" si="5"/>
        <v>0</v>
      </c>
      <c r="CO10" s="488"/>
      <c r="CP10" s="489">
        <v>3</v>
      </c>
      <c r="CQ10" s="249">
        <v>948</v>
      </c>
      <c r="CR10" s="512"/>
      <c r="CS10" s="249"/>
      <c r="CT10" s="514"/>
      <c r="CU10" s="391"/>
      <c r="CV10" s="5">
        <f t="shared" si="6"/>
        <v>0</v>
      </c>
      <c r="CY10" s="510"/>
      <c r="CZ10" s="489">
        <v>3</v>
      </c>
      <c r="DA10" s="490">
        <v>882.7</v>
      </c>
      <c r="DB10" s="502"/>
      <c r="DC10" s="490"/>
      <c r="DD10" s="399"/>
      <c r="DE10" s="391"/>
      <c r="DF10" s="5">
        <f t="shared" si="15"/>
        <v>0</v>
      </c>
      <c r="DI10" s="510"/>
      <c r="DJ10" s="489">
        <v>3</v>
      </c>
      <c r="DK10" s="490"/>
      <c r="DL10" s="502"/>
      <c r="DM10" s="490"/>
      <c r="DN10" s="399"/>
      <c r="DO10" s="391"/>
      <c r="DP10" s="5">
        <f t="shared" si="16"/>
        <v>0</v>
      </c>
      <c r="DS10" s="511"/>
      <c r="DT10" s="489">
        <v>3</v>
      </c>
      <c r="DU10" s="490"/>
      <c r="DV10" s="505"/>
      <c r="DW10" s="490"/>
      <c r="DX10" s="508"/>
      <c r="DY10" s="507"/>
      <c r="DZ10" s="5">
        <f t="shared" si="17"/>
        <v>0</v>
      </c>
      <c r="EC10" s="515"/>
      <c r="ED10" s="489">
        <v>3</v>
      </c>
      <c r="EE10" s="249"/>
      <c r="EF10" s="512"/>
      <c r="EG10" s="249"/>
      <c r="EH10" s="513"/>
      <c r="EI10" s="391"/>
      <c r="EJ10" s="5">
        <f t="shared" si="18"/>
        <v>0</v>
      </c>
      <c r="EM10" s="515"/>
      <c r="EN10" s="489">
        <v>3</v>
      </c>
      <c r="EO10" s="249"/>
      <c r="EP10" s="512"/>
      <c r="EQ10" s="249"/>
      <c r="ER10" s="514"/>
      <c r="ES10" s="391"/>
      <c r="ET10" s="5">
        <f t="shared" si="19"/>
        <v>0</v>
      </c>
      <c r="EW10" s="515"/>
      <c r="EX10" s="489">
        <v>3</v>
      </c>
      <c r="EY10" s="490"/>
      <c r="EZ10" s="502"/>
      <c r="FA10" s="490"/>
      <c r="FB10" s="514"/>
      <c r="FC10" s="391"/>
      <c r="FD10" s="5">
        <f t="shared" si="20"/>
        <v>0</v>
      </c>
      <c r="FG10" s="515"/>
      <c r="FH10" s="489">
        <v>3</v>
      </c>
      <c r="FI10" s="497"/>
      <c r="FJ10" s="498"/>
      <c r="FK10" s="497"/>
      <c r="FL10" s="513"/>
      <c r="FM10" s="500"/>
      <c r="FN10" s="462">
        <f t="shared" si="21"/>
        <v>0</v>
      </c>
      <c r="FQ10" s="516"/>
      <c r="FR10" s="489">
        <v>3</v>
      </c>
      <c r="FS10" s="490"/>
      <c r="FT10" s="502"/>
      <c r="FU10" s="490"/>
      <c r="FV10" s="514"/>
      <c r="FW10" s="391"/>
      <c r="FX10" s="462">
        <f t="shared" si="22"/>
        <v>0</v>
      </c>
      <c r="GA10" s="515"/>
      <c r="GB10" s="517">
        <v>3</v>
      </c>
      <c r="GC10" s="490"/>
      <c r="GD10" s="502"/>
      <c r="GE10" s="490"/>
      <c r="GF10" s="514"/>
      <c r="GG10" s="391"/>
      <c r="GH10" s="5">
        <f t="shared" si="23"/>
        <v>0</v>
      </c>
      <c r="GK10" s="515"/>
      <c r="GL10" s="489">
        <v>3</v>
      </c>
      <c r="GM10" s="522"/>
      <c r="GN10" s="502"/>
      <c r="GO10" s="522"/>
      <c r="GP10" s="399"/>
      <c r="GQ10" s="391"/>
      <c r="GR10" s="5">
        <f t="shared" si="24"/>
        <v>0</v>
      </c>
      <c r="GU10" s="515"/>
      <c r="GV10" s="489">
        <v>3</v>
      </c>
      <c r="GW10" s="490"/>
      <c r="GX10" s="502"/>
      <c r="GY10" s="490"/>
      <c r="GZ10" s="399"/>
      <c r="HA10" s="391"/>
      <c r="HB10" s="5">
        <f t="shared" si="25"/>
        <v>0</v>
      </c>
    </row>
    <row r="11" spans="1:210" ht="22.5" customHeight="1" x14ac:dyDescent="0.25">
      <c r="A11" s="417">
        <v>8</v>
      </c>
      <c r="B11" s="1077" t="str">
        <f t="shared" ref="B11:I11" si="27">CD5</f>
        <v>SEABOARD FOODS</v>
      </c>
      <c r="C11" s="1077" t="str">
        <f t="shared" si="27"/>
        <v>Seaboard</v>
      </c>
      <c r="D11" s="1078" t="str">
        <f t="shared" si="27"/>
        <v>PED. 112866369</v>
      </c>
      <c r="E11" s="1079">
        <f t="shared" si="27"/>
        <v>45405</v>
      </c>
      <c r="F11" s="1080">
        <f t="shared" si="27"/>
        <v>18664.53</v>
      </c>
      <c r="G11" s="1081">
        <f t="shared" si="27"/>
        <v>21</v>
      </c>
      <c r="H11" s="1082">
        <f t="shared" si="27"/>
        <v>18802.099999999999</v>
      </c>
      <c r="I11" s="1083">
        <f t="shared" si="27"/>
        <v>-137.56999999999971</v>
      </c>
      <c r="J11" s="195" t="str">
        <f>CD6</f>
        <v>CICSSE24-16</v>
      </c>
      <c r="L11" s="258"/>
      <c r="M11" s="488"/>
      <c r="N11" s="517">
        <v>4</v>
      </c>
      <c r="O11" s="490">
        <v>928</v>
      </c>
      <c r="P11" s="491"/>
      <c r="Q11" s="492"/>
      <c r="R11" s="493"/>
      <c r="S11" s="494"/>
      <c r="T11" s="520">
        <f t="shared" si="8"/>
        <v>0</v>
      </c>
      <c r="V11" s="258"/>
      <c r="W11" s="496"/>
      <c r="X11" s="835">
        <v>4</v>
      </c>
      <c r="Y11" s="497"/>
      <c r="Z11" s="498"/>
      <c r="AA11" s="497"/>
      <c r="AB11" s="499"/>
      <c r="AC11" s="500"/>
      <c r="AD11" s="462">
        <f t="shared" si="9"/>
        <v>0</v>
      </c>
      <c r="AE11" s="444"/>
      <c r="AF11" s="258"/>
      <c r="AG11" s="488"/>
      <c r="AH11" s="489">
        <v>4</v>
      </c>
      <c r="AI11" s="521"/>
      <c r="AJ11" s="502"/>
      <c r="AK11" s="521"/>
      <c r="AL11" s="399"/>
      <c r="AM11" s="391"/>
      <c r="AN11" s="391">
        <f t="shared" si="10"/>
        <v>0</v>
      </c>
      <c r="AP11" s="258"/>
      <c r="AQ11" s="515" t="s">
        <v>356</v>
      </c>
      <c r="AR11" s="489">
        <v>4</v>
      </c>
      <c r="AS11" s="497">
        <v>870.4</v>
      </c>
      <c r="AT11" s="498"/>
      <c r="AU11" s="497"/>
      <c r="AV11" s="499"/>
      <c r="AW11" s="500"/>
      <c r="AX11" s="5">
        <f t="shared" si="11"/>
        <v>0</v>
      </c>
      <c r="AZ11" s="258"/>
      <c r="BA11" s="488"/>
      <c r="BB11" s="489">
        <v>4</v>
      </c>
      <c r="BC11" s="879">
        <v>944.37</v>
      </c>
      <c r="BD11" s="502"/>
      <c r="BE11" s="490"/>
      <c r="BF11" s="399"/>
      <c r="BG11" s="391"/>
      <c r="BH11" s="391">
        <f t="shared" si="12"/>
        <v>0</v>
      </c>
      <c r="BJ11" s="258"/>
      <c r="BK11" s="488"/>
      <c r="BL11" s="489">
        <v>4</v>
      </c>
      <c r="BM11" s="490">
        <v>907.2</v>
      </c>
      <c r="BN11" s="502"/>
      <c r="BO11" s="490"/>
      <c r="BP11" s="399"/>
      <c r="BQ11" s="391"/>
      <c r="BR11" s="504">
        <f t="shared" si="13"/>
        <v>0</v>
      </c>
      <c r="BS11" s="5"/>
      <c r="BT11" s="258"/>
      <c r="BU11" s="488"/>
      <c r="BV11" s="489">
        <v>4</v>
      </c>
      <c r="BW11" s="490">
        <v>965</v>
      </c>
      <c r="BX11" s="502"/>
      <c r="BY11" s="490"/>
      <c r="BZ11" s="399"/>
      <c r="CA11" s="391"/>
      <c r="CB11" s="504">
        <f t="shared" si="14"/>
        <v>0</v>
      </c>
      <c r="CD11" s="258"/>
      <c r="CE11" s="488"/>
      <c r="CF11" s="489">
        <v>4</v>
      </c>
      <c r="CG11" s="490">
        <v>902.6</v>
      </c>
      <c r="CH11" s="505"/>
      <c r="CI11" s="490"/>
      <c r="CJ11" s="506"/>
      <c r="CK11" s="507"/>
      <c r="CL11" s="462">
        <f t="shared" si="5"/>
        <v>0</v>
      </c>
      <c r="CN11" s="258"/>
      <c r="CO11" s="488"/>
      <c r="CP11" s="489">
        <v>4</v>
      </c>
      <c r="CQ11" s="249">
        <v>962.52</v>
      </c>
      <c r="CR11" s="512"/>
      <c r="CS11" s="249"/>
      <c r="CT11" s="514"/>
      <c r="CU11" s="391"/>
      <c r="CV11" s="5">
        <f t="shared" si="6"/>
        <v>0</v>
      </c>
      <c r="CX11" s="258"/>
      <c r="CY11" s="510"/>
      <c r="CZ11" s="489">
        <v>4</v>
      </c>
      <c r="DA11" s="490">
        <v>907.2</v>
      </c>
      <c r="DB11" s="502"/>
      <c r="DC11" s="490"/>
      <c r="DD11" s="399"/>
      <c r="DE11" s="391"/>
      <c r="DF11" s="5">
        <f t="shared" si="15"/>
        <v>0</v>
      </c>
      <c r="DH11" s="258"/>
      <c r="DI11" s="510"/>
      <c r="DJ11" s="489">
        <v>4</v>
      </c>
      <c r="DK11" s="490"/>
      <c r="DL11" s="502"/>
      <c r="DM11" s="490"/>
      <c r="DN11" s="399"/>
      <c r="DO11" s="391"/>
      <c r="DP11" s="5">
        <f t="shared" si="16"/>
        <v>0</v>
      </c>
      <c r="DR11" s="258"/>
      <c r="DS11" s="511"/>
      <c r="DT11" s="489">
        <v>4</v>
      </c>
      <c r="DU11" s="490"/>
      <c r="DV11" s="505"/>
      <c r="DW11" s="490"/>
      <c r="DX11" s="508"/>
      <c r="DY11" s="507"/>
      <c r="DZ11" s="5">
        <f t="shared" si="17"/>
        <v>0</v>
      </c>
      <c r="EB11" s="258"/>
      <c r="EC11" s="488"/>
      <c r="ED11" s="489">
        <v>4</v>
      </c>
      <c r="EE11" s="249"/>
      <c r="EF11" s="512"/>
      <c r="EG11" s="249"/>
      <c r="EH11" s="513"/>
      <c r="EI11" s="391"/>
      <c r="EJ11" s="5">
        <f t="shared" si="18"/>
        <v>0</v>
      </c>
      <c r="EL11" s="258"/>
      <c r="EM11" s="488"/>
      <c r="EN11" s="489">
        <v>4</v>
      </c>
      <c r="EO11" s="249"/>
      <c r="EP11" s="512"/>
      <c r="EQ11" s="249"/>
      <c r="ER11" s="514"/>
      <c r="ES11" s="391"/>
      <c r="ET11" s="5">
        <f t="shared" si="19"/>
        <v>0</v>
      </c>
      <c r="EV11" s="524"/>
      <c r="EW11" s="515"/>
      <c r="EX11" s="489">
        <v>4</v>
      </c>
      <c r="EY11" s="490"/>
      <c r="EZ11" s="502"/>
      <c r="FA11" s="490"/>
      <c r="FB11" s="514"/>
      <c r="FC11" s="391"/>
      <c r="FD11" s="5">
        <f t="shared" si="20"/>
        <v>0</v>
      </c>
      <c r="FF11" s="258"/>
      <c r="FG11" s="515"/>
      <c r="FH11" s="489">
        <v>4</v>
      </c>
      <c r="FI11" s="497"/>
      <c r="FJ11" s="498"/>
      <c r="FK11" s="497"/>
      <c r="FL11" s="513"/>
      <c r="FM11" s="500"/>
      <c r="FN11" s="462">
        <f t="shared" si="21"/>
        <v>0</v>
      </c>
      <c r="FP11" s="258"/>
      <c r="FQ11" s="516"/>
      <c r="FR11" s="489">
        <v>4</v>
      </c>
      <c r="FS11" s="490"/>
      <c r="FT11" s="502"/>
      <c r="FU11" s="490"/>
      <c r="FV11" s="514"/>
      <c r="FW11" s="391"/>
      <c r="FX11" s="462">
        <f t="shared" si="22"/>
        <v>0</v>
      </c>
      <c r="FZ11" s="258"/>
      <c r="GA11" s="515"/>
      <c r="GB11" s="517">
        <v>4</v>
      </c>
      <c r="GC11" s="490"/>
      <c r="GD11" s="502"/>
      <c r="GE11" s="490"/>
      <c r="GF11" s="514"/>
      <c r="GG11" s="391"/>
      <c r="GH11" s="5">
        <f t="shared" si="23"/>
        <v>0</v>
      </c>
      <c r="GJ11" s="258"/>
      <c r="GK11" s="488"/>
      <c r="GL11" s="489">
        <v>4</v>
      </c>
      <c r="GM11" s="522"/>
      <c r="GN11" s="502"/>
      <c r="GO11" s="522"/>
      <c r="GP11" s="399"/>
      <c r="GQ11" s="391"/>
      <c r="GR11" s="5">
        <f t="shared" si="24"/>
        <v>0</v>
      </c>
      <c r="GT11" s="258"/>
      <c r="GU11" s="488"/>
      <c r="GV11" s="489">
        <v>4</v>
      </c>
      <c r="GW11" s="490"/>
      <c r="GX11" s="502"/>
      <c r="GY11" s="490"/>
      <c r="GZ11" s="399"/>
      <c r="HA11" s="391"/>
      <c r="HB11" s="5">
        <f t="shared" si="25"/>
        <v>0</v>
      </c>
    </row>
    <row r="12" spans="1:210" ht="22.5" customHeight="1" x14ac:dyDescent="0.25">
      <c r="A12" s="417">
        <v>9</v>
      </c>
      <c r="B12" s="195" t="str">
        <f t="shared" ref="B12:I12" si="28">CN5</f>
        <v>SAM FARMS</v>
      </c>
      <c r="C12" s="195" t="str">
        <f t="shared" si="28"/>
        <v xml:space="preserve">I B P </v>
      </c>
      <c r="D12" s="1069" t="str">
        <f t="shared" si="28"/>
        <v>PED. 113097807</v>
      </c>
      <c r="E12" s="1070">
        <f t="shared" si="28"/>
        <v>45410</v>
      </c>
      <c r="F12" s="1071">
        <f t="shared" si="28"/>
        <v>18618.28</v>
      </c>
      <c r="G12" s="191">
        <f t="shared" si="28"/>
        <v>20</v>
      </c>
      <c r="H12" s="1072">
        <f t="shared" si="28"/>
        <v>18602.939999999999</v>
      </c>
      <c r="I12" s="1073">
        <f t="shared" si="28"/>
        <v>15.340000000000146</v>
      </c>
      <c r="J12" s="195"/>
      <c r="M12" s="488"/>
      <c r="N12" s="517">
        <v>5</v>
      </c>
      <c r="O12" s="490">
        <v>872.7</v>
      </c>
      <c r="P12" s="491"/>
      <c r="Q12" s="492"/>
      <c r="R12" s="493"/>
      <c r="S12" s="494"/>
      <c r="T12" s="520">
        <f t="shared" si="8"/>
        <v>0</v>
      </c>
      <c r="W12" s="496"/>
      <c r="X12" s="835">
        <v>5</v>
      </c>
      <c r="Y12" s="497"/>
      <c r="Z12" s="498"/>
      <c r="AA12" s="497"/>
      <c r="AB12" s="499"/>
      <c r="AC12" s="500"/>
      <c r="AD12" s="462">
        <f t="shared" si="9"/>
        <v>0</v>
      </c>
      <c r="AE12" s="444"/>
      <c r="AG12" s="488"/>
      <c r="AH12" s="489">
        <v>5</v>
      </c>
      <c r="AI12" s="521"/>
      <c r="AJ12" s="502"/>
      <c r="AK12" s="521"/>
      <c r="AL12" s="399"/>
      <c r="AM12" s="391"/>
      <c r="AN12" s="391">
        <f t="shared" si="10"/>
        <v>0</v>
      </c>
      <c r="AQ12" s="515" t="s">
        <v>356</v>
      </c>
      <c r="AR12" s="489">
        <v>5</v>
      </c>
      <c r="AS12" s="497">
        <v>873.2</v>
      </c>
      <c r="AT12" s="498"/>
      <c r="AU12" s="497"/>
      <c r="AV12" s="499"/>
      <c r="AW12" s="500"/>
      <c r="AX12" s="5">
        <f t="shared" si="11"/>
        <v>0</v>
      </c>
      <c r="BA12" s="488"/>
      <c r="BB12" s="489">
        <v>5</v>
      </c>
      <c r="BC12" s="879">
        <v>975.22</v>
      </c>
      <c r="BD12" s="502"/>
      <c r="BE12" s="490"/>
      <c r="BF12" s="399"/>
      <c r="BG12" s="391"/>
      <c r="BH12" s="391">
        <f t="shared" si="12"/>
        <v>0</v>
      </c>
      <c r="BK12" s="488"/>
      <c r="BL12" s="489">
        <v>5</v>
      </c>
      <c r="BM12" s="490">
        <v>915.3</v>
      </c>
      <c r="BN12" s="502"/>
      <c r="BO12" s="497"/>
      <c r="BP12" s="399"/>
      <c r="BQ12" s="391"/>
      <c r="BR12" s="504">
        <f t="shared" si="13"/>
        <v>0</v>
      </c>
      <c r="BS12" s="5"/>
      <c r="BU12" s="488"/>
      <c r="BV12" s="489">
        <v>5</v>
      </c>
      <c r="BW12" s="490">
        <v>977.6</v>
      </c>
      <c r="BX12" s="502"/>
      <c r="BY12" s="497"/>
      <c r="BZ12" s="399"/>
      <c r="CA12" s="391"/>
      <c r="CB12" s="504">
        <f t="shared" si="14"/>
        <v>0</v>
      </c>
      <c r="CE12" s="488"/>
      <c r="CF12" s="489">
        <v>5</v>
      </c>
      <c r="CG12" s="490">
        <v>894.5</v>
      </c>
      <c r="CH12" s="505"/>
      <c r="CI12" s="490"/>
      <c r="CJ12" s="506"/>
      <c r="CK12" s="507"/>
      <c r="CL12" s="462">
        <f t="shared" si="5"/>
        <v>0</v>
      </c>
      <c r="CO12" s="488"/>
      <c r="CP12" s="489">
        <v>5</v>
      </c>
      <c r="CQ12" s="249">
        <v>950.72</v>
      </c>
      <c r="CR12" s="512"/>
      <c r="CS12" s="249"/>
      <c r="CT12" s="514"/>
      <c r="CU12" s="391"/>
      <c r="CV12" s="5">
        <f t="shared" si="6"/>
        <v>0</v>
      </c>
      <c r="CY12" s="510"/>
      <c r="CZ12" s="489">
        <v>5</v>
      </c>
      <c r="DA12" s="490">
        <v>902.6</v>
      </c>
      <c r="DB12" s="502"/>
      <c r="DC12" s="490"/>
      <c r="DD12" s="399"/>
      <c r="DE12" s="391"/>
      <c r="DF12" s="5">
        <f t="shared" si="15"/>
        <v>0</v>
      </c>
      <c r="DI12" s="510"/>
      <c r="DJ12" s="489">
        <v>5</v>
      </c>
      <c r="DK12" s="490"/>
      <c r="DL12" s="502"/>
      <c r="DM12" s="490"/>
      <c r="DN12" s="399"/>
      <c r="DO12" s="391"/>
      <c r="DP12" s="5">
        <f t="shared" si="16"/>
        <v>0</v>
      </c>
      <c r="DS12" s="488"/>
      <c r="DT12" s="489">
        <v>5</v>
      </c>
      <c r="DU12" s="490"/>
      <c r="DV12" s="505"/>
      <c r="DW12" s="490"/>
      <c r="DX12" s="508"/>
      <c r="DY12" s="507"/>
      <c r="DZ12" s="5">
        <f t="shared" si="17"/>
        <v>0</v>
      </c>
      <c r="EC12" s="488"/>
      <c r="ED12" s="489">
        <v>5</v>
      </c>
      <c r="EE12" s="249"/>
      <c r="EF12" s="512"/>
      <c r="EG12" s="249"/>
      <c r="EH12" s="513"/>
      <c r="EI12" s="391"/>
      <c r="EJ12" s="5">
        <f t="shared" si="18"/>
        <v>0</v>
      </c>
      <c r="EM12" s="488"/>
      <c r="EN12" s="489">
        <v>5</v>
      </c>
      <c r="EO12" s="249"/>
      <c r="EP12" s="512"/>
      <c r="EQ12" s="249"/>
      <c r="ER12" s="514"/>
      <c r="ES12" s="391"/>
      <c r="ET12" s="5">
        <f t="shared" si="19"/>
        <v>0</v>
      </c>
      <c r="EW12" s="515"/>
      <c r="EX12" s="489">
        <v>5</v>
      </c>
      <c r="EY12" s="490"/>
      <c r="EZ12" s="502"/>
      <c r="FA12" s="490"/>
      <c r="FB12" s="514"/>
      <c r="FC12" s="391"/>
      <c r="FD12" s="5">
        <f t="shared" si="20"/>
        <v>0</v>
      </c>
      <c r="FG12" s="515"/>
      <c r="FH12" s="489">
        <v>5</v>
      </c>
      <c r="FI12" s="497"/>
      <c r="FJ12" s="498"/>
      <c r="FK12" s="497"/>
      <c r="FL12" s="513"/>
      <c r="FM12" s="500"/>
      <c r="FN12" s="462">
        <f t="shared" si="21"/>
        <v>0</v>
      </c>
      <c r="FO12" s="283" t="s">
        <v>22</v>
      </c>
      <c r="FQ12" s="516"/>
      <c r="FR12" s="489">
        <v>5</v>
      </c>
      <c r="FS12" s="490"/>
      <c r="FT12" s="502"/>
      <c r="FU12" s="490"/>
      <c r="FV12" s="514"/>
      <c r="FW12" s="391"/>
      <c r="FX12" s="462">
        <f t="shared" si="22"/>
        <v>0</v>
      </c>
      <c r="GA12" s="515"/>
      <c r="GB12" s="517">
        <v>5</v>
      </c>
      <c r="GC12" s="490"/>
      <c r="GD12" s="502"/>
      <c r="GE12" s="490"/>
      <c r="GF12" s="514"/>
      <c r="GG12" s="391"/>
      <c r="GH12" s="5">
        <f t="shared" si="23"/>
        <v>0</v>
      </c>
      <c r="GK12" s="488"/>
      <c r="GL12" s="489">
        <v>5</v>
      </c>
      <c r="GM12" s="522"/>
      <c r="GN12" s="502"/>
      <c r="GO12" s="522"/>
      <c r="GP12" s="399"/>
      <c r="GQ12" s="391"/>
      <c r="GR12" s="5">
        <f t="shared" si="24"/>
        <v>0</v>
      </c>
      <c r="GU12" s="488"/>
      <c r="GV12" s="489">
        <v>5</v>
      </c>
      <c r="GW12" s="490"/>
      <c r="GX12" s="502"/>
      <c r="GY12" s="490"/>
      <c r="GZ12" s="399"/>
      <c r="HA12" s="391"/>
      <c r="HB12" s="5">
        <f t="shared" si="25"/>
        <v>0</v>
      </c>
    </row>
    <row r="13" spans="1:210" ht="22.5" customHeight="1" x14ac:dyDescent="0.25">
      <c r="A13" s="417">
        <v>10</v>
      </c>
      <c r="B13" s="195" t="str">
        <f t="shared" ref="B13:I13" si="29">CX5</f>
        <v>SEABOARD FOODS</v>
      </c>
      <c r="C13" s="195" t="str">
        <f t="shared" si="29"/>
        <v>Seaboard</v>
      </c>
      <c r="D13" s="1069" t="str">
        <f t="shared" si="29"/>
        <v>PED. 113198119</v>
      </c>
      <c r="E13" s="1070">
        <f t="shared" si="29"/>
        <v>45412</v>
      </c>
      <c r="F13" s="1071">
        <f t="shared" si="29"/>
        <v>19101.650000000001</v>
      </c>
      <c r="G13" s="191">
        <f t="shared" si="29"/>
        <v>21</v>
      </c>
      <c r="H13" s="1072">
        <f t="shared" si="29"/>
        <v>19089.8</v>
      </c>
      <c r="I13" s="1073">
        <f t="shared" si="29"/>
        <v>11.850000000002183</v>
      </c>
      <c r="J13" s="195"/>
      <c r="M13" s="488"/>
      <c r="N13" s="517">
        <v>6</v>
      </c>
      <c r="O13" s="490">
        <v>934.4</v>
      </c>
      <c r="P13" s="502"/>
      <c r="Q13" s="490"/>
      <c r="R13" s="399"/>
      <c r="S13" s="391"/>
      <c r="T13" s="462">
        <f t="shared" si="8"/>
        <v>0</v>
      </c>
      <c r="W13" s="496"/>
      <c r="X13" s="835">
        <v>6</v>
      </c>
      <c r="Y13" s="497"/>
      <c r="Z13" s="498"/>
      <c r="AA13" s="497"/>
      <c r="AB13" s="499"/>
      <c r="AC13" s="500"/>
      <c r="AD13" s="462">
        <f t="shared" si="9"/>
        <v>0</v>
      </c>
      <c r="AE13" s="444"/>
      <c r="AG13" s="488"/>
      <c r="AH13" s="489">
        <v>6</v>
      </c>
      <c r="AI13" s="521"/>
      <c r="AJ13" s="502"/>
      <c r="AK13" s="521"/>
      <c r="AL13" s="399"/>
      <c r="AM13" s="391"/>
      <c r="AN13" s="391">
        <f t="shared" si="10"/>
        <v>0</v>
      </c>
      <c r="AQ13" s="515" t="s">
        <v>356</v>
      </c>
      <c r="AR13" s="489">
        <v>6</v>
      </c>
      <c r="AS13" s="497">
        <v>902.2</v>
      </c>
      <c r="AT13" s="498"/>
      <c r="AU13" s="497"/>
      <c r="AV13" s="499"/>
      <c r="AW13" s="500"/>
      <c r="AX13" s="462">
        <f t="shared" si="11"/>
        <v>0</v>
      </c>
      <c r="BA13" s="488"/>
      <c r="BB13" s="489">
        <v>6</v>
      </c>
      <c r="BC13" s="879">
        <v>972.5</v>
      </c>
      <c r="BD13" s="502"/>
      <c r="BE13" s="490"/>
      <c r="BF13" s="399"/>
      <c r="BG13" s="391"/>
      <c r="BH13" s="391">
        <f t="shared" si="12"/>
        <v>0</v>
      </c>
      <c r="BK13" s="488"/>
      <c r="BL13" s="489">
        <v>6</v>
      </c>
      <c r="BM13" s="490">
        <v>907.2</v>
      </c>
      <c r="BN13" s="502"/>
      <c r="BO13" s="497"/>
      <c r="BP13" s="399"/>
      <c r="BQ13" s="391"/>
      <c r="BR13" s="504">
        <f t="shared" si="13"/>
        <v>0</v>
      </c>
      <c r="BS13" s="5"/>
      <c r="BU13" s="488"/>
      <c r="BV13" s="489">
        <v>6</v>
      </c>
      <c r="BW13" s="490">
        <v>967.9</v>
      </c>
      <c r="BX13" s="502"/>
      <c r="BY13" s="497"/>
      <c r="BZ13" s="399"/>
      <c r="CA13" s="391"/>
      <c r="CB13" s="504">
        <f t="shared" si="14"/>
        <v>0</v>
      </c>
      <c r="CE13" s="488"/>
      <c r="CF13" s="489">
        <v>6</v>
      </c>
      <c r="CG13" s="490">
        <v>867.3</v>
      </c>
      <c r="CH13" s="505"/>
      <c r="CI13" s="490"/>
      <c r="CJ13" s="506"/>
      <c r="CK13" s="507"/>
      <c r="CL13" s="462">
        <f t="shared" si="5"/>
        <v>0</v>
      </c>
      <c r="CO13" s="488"/>
      <c r="CP13" s="489">
        <v>6</v>
      </c>
      <c r="CQ13" s="249">
        <v>934.4</v>
      </c>
      <c r="CR13" s="512"/>
      <c r="CS13" s="249"/>
      <c r="CT13" s="514"/>
      <c r="CU13" s="391"/>
      <c r="CV13" s="5">
        <f t="shared" si="6"/>
        <v>0</v>
      </c>
      <c r="CY13" s="488"/>
      <c r="CZ13" s="489">
        <v>6</v>
      </c>
      <c r="DA13" s="490">
        <v>910.8</v>
      </c>
      <c r="DB13" s="502"/>
      <c r="DC13" s="490"/>
      <c r="DD13" s="399"/>
      <c r="DE13" s="391"/>
      <c r="DF13" s="462">
        <f t="shared" si="15"/>
        <v>0</v>
      </c>
      <c r="DI13" s="488"/>
      <c r="DJ13" s="489">
        <v>6</v>
      </c>
      <c r="DK13" s="490"/>
      <c r="DL13" s="502"/>
      <c r="DM13" s="490"/>
      <c r="DN13" s="399"/>
      <c r="DO13" s="391"/>
      <c r="DP13" s="462">
        <f t="shared" si="16"/>
        <v>0</v>
      </c>
      <c r="DS13" s="488"/>
      <c r="DT13" s="489">
        <v>6</v>
      </c>
      <c r="DU13" s="490"/>
      <c r="DV13" s="505"/>
      <c r="DW13" s="490"/>
      <c r="DX13" s="508"/>
      <c r="DY13" s="507"/>
      <c r="DZ13" s="5">
        <f t="shared" si="17"/>
        <v>0</v>
      </c>
      <c r="EC13" s="488"/>
      <c r="ED13" s="489">
        <v>6</v>
      </c>
      <c r="EE13" s="249"/>
      <c r="EF13" s="512"/>
      <c r="EG13" s="249"/>
      <c r="EH13" s="513"/>
      <c r="EI13" s="391"/>
      <c r="EJ13" s="5">
        <f t="shared" si="18"/>
        <v>0</v>
      </c>
      <c r="EM13" s="488"/>
      <c r="EN13" s="489">
        <v>6</v>
      </c>
      <c r="EO13" s="249"/>
      <c r="EP13" s="512"/>
      <c r="EQ13" s="249"/>
      <c r="ER13" s="514"/>
      <c r="ES13" s="391"/>
      <c r="ET13" s="5">
        <f t="shared" si="19"/>
        <v>0</v>
      </c>
      <c r="EW13" s="515"/>
      <c r="EX13" s="489">
        <v>6</v>
      </c>
      <c r="EY13" s="490"/>
      <c r="EZ13" s="502"/>
      <c r="FA13" s="490"/>
      <c r="FB13" s="514"/>
      <c r="FC13" s="391"/>
      <c r="FD13" s="5">
        <f t="shared" si="20"/>
        <v>0</v>
      </c>
      <c r="FG13" s="515"/>
      <c r="FH13" s="489">
        <v>6</v>
      </c>
      <c r="FI13" s="497"/>
      <c r="FJ13" s="498"/>
      <c r="FK13" s="497"/>
      <c r="FL13" s="513"/>
      <c r="FM13" s="500"/>
      <c r="FN13" s="462">
        <f t="shared" si="21"/>
        <v>0</v>
      </c>
      <c r="FQ13" s="516"/>
      <c r="FR13" s="489">
        <v>6</v>
      </c>
      <c r="FS13" s="490"/>
      <c r="FT13" s="502"/>
      <c r="FU13" s="490"/>
      <c r="FV13" s="514"/>
      <c r="FW13" s="391"/>
      <c r="FX13" s="462">
        <f t="shared" si="22"/>
        <v>0</v>
      </c>
      <c r="GA13" s="488"/>
      <c r="GB13" s="517">
        <v>6</v>
      </c>
      <c r="GC13" s="490"/>
      <c r="GD13" s="502"/>
      <c r="GE13" s="490"/>
      <c r="GF13" s="514"/>
      <c r="GG13" s="391"/>
      <c r="GH13" s="5">
        <f t="shared" si="23"/>
        <v>0</v>
      </c>
      <c r="GK13" s="488"/>
      <c r="GL13" s="489">
        <v>6</v>
      </c>
      <c r="GM13" s="522"/>
      <c r="GN13" s="502"/>
      <c r="GO13" s="522"/>
      <c r="GP13" s="399"/>
      <c r="GQ13" s="391"/>
      <c r="GR13" s="5">
        <f t="shared" si="24"/>
        <v>0</v>
      </c>
      <c r="GU13" s="488"/>
      <c r="GV13" s="489">
        <v>6</v>
      </c>
      <c r="GW13" s="490"/>
      <c r="GX13" s="502"/>
      <c r="GY13" s="490"/>
      <c r="GZ13" s="399"/>
      <c r="HA13" s="391"/>
      <c r="HB13" s="5">
        <f t="shared" si="25"/>
        <v>0</v>
      </c>
    </row>
    <row r="14" spans="1:210" ht="22.5" customHeight="1" x14ac:dyDescent="0.25">
      <c r="A14" s="417">
        <v>11</v>
      </c>
      <c r="B14" s="195">
        <f t="shared" ref="B14:I14" si="30">DH5</f>
        <v>0</v>
      </c>
      <c r="C14" s="195">
        <f t="shared" si="30"/>
        <v>0</v>
      </c>
      <c r="D14" s="1069">
        <f t="shared" si="30"/>
        <v>0</v>
      </c>
      <c r="E14" s="1070">
        <f t="shared" si="30"/>
        <v>0</v>
      </c>
      <c r="F14" s="1071">
        <f t="shared" si="30"/>
        <v>0</v>
      </c>
      <c r="G14" s="191">
        <f t="shared" si="30"/>
        <v>0</v>
      </c>
      <c r="H14" s="1072">
        <f t="shared" si="30"/>
        <v>0</v>
      </c>
      <c r="I14" s="1073">
        <f t="shared" si="30"/>
        <v>0</v>
      </c>
      <c r="J14" s="195"/>
      <c r="M14" s="488"/>
      <c r="N14" s="517">
        <v>7</v>
      </c>
      <c r="O14" s="490">
        <v>902.6</v>
      </c>
      <c r="P14" s="491"/>
      <c r="Q14" s="492"/>
      <c r="R14" s="493"/>
      <c r="S14" s="494"/>
      <c r="T14" s="520">
        <f t="shared" si="8"/>
        <v>0</v>
      </c>
      <c r="W14" s="496"/>
      <c r="X14" s="835">
        <v>7</v>
      </c>
      <c r="Y14" s="497"/>
      <c r="Z14" s="498"/>
      <c r="AA14" s="497"/>
      <c r="AB14" s="499"/>
      <c r="AC14" s="500"/>
      <c r="AD14" s="462">
        <f t="shared" si="9"/>
        <v>0</v>
      </c>
      <c r="AE14" s="444"/>
      <c r="AG14" s="488"/>
      <c r="AH14" s="489">
        <v>7</v>
      </c>
      <c r="AI14" s="521"/>
      <c r="AJ14" s="502"/>
      <c r="AK14" s="521"/>
      <c r="AL14" s="399"/>
      <c r="AM14" s="391"/>
      <c r="AN14" s="391">
        <f t="shared" si="10"/>
        <v>0</v>
      </c>
      <c r="AQ14" s="515" t="s">
        <v>356</v>
      </c>
      <c r="AR14" s="489">
        <v>7</v>
      </c>
      <c r="AS14" s="497">
        <v>863.2</v>
      </c>
      <c r="AT14" s="498"/>
      <c r="AU14" s="497"/>
      <c r="AV14" s="499"/>
      <c r="AW14" s="500"/>
      <c r="AX14" s="5">
        <f t="shared" si="11"/>
        <v>0</v>
      </c>
      <c r="BA14" s="488"/>
      <c r="BB14" s="489">
        <v>7</v>
      </c>
      <c r="BC14" s="879">
        <v>930.31</v>
      </c>
      <c r="BD14" s="502"/>
      <c r="BE14" s="490"/>
      <c r="BF14" s="399"/>
      <c r="BG14" s="391"/>
      <c r="BH14" s="391">
        <f t="shared" si="12"/>
        <v>0</v>
      </c>
      <c r="BK14" s="488"/>
      <c r="BL14" s="489">
        <v>7</v>
      </c>
      <c r="BM14" s="490">
        <v>889</v>
      </c>
      <c r="BN14" s="502"/>
      <c r="BO14" s="497"/>
      <c r="BP14" s="399"/>
      <c r="BQ14" s="391"/>
      <c r="BR14" s="504">
        <f t="shared" si="13"/>
        <v>0</v>
      </c>
      <c r="BS14" s="5"/>
      <c r="BU14" s="488"/>
      <c r="BV14" s="489">
        <v>7</v>
      </c>
      <c r="BW14" s="490">
        <v>951.6</v>
      </c>
      <c r="BX14" s="502"/>
      <c r="BY14" s="497"/>
      <c r="BZ14" s="399"/>
      <c r="CA14" s="391"/>
      <c r="CB14" s="504">
        <f t="shared" si="14"/>
        <v>0</v>
      </c>
      <c r="CE14" s="488"/>
      <c r="CF14" s="489">
        <v>7</v>
      </c>
      <c r="CG14" s="249">
        <v>911.7</v>
      </c>
      <c r="CH14" s="505"/>
      <c r="CI14" s="249"/>
      <c r="CJ14" s="506"/>
      <c r="CK14" s="507"/>
      <c r="CL14" s="462">
        <f t="shared" si="5"/>
        <v>0</v>
      </c>
      <c r="CO14" s="488"/>
      <c r="CP14" s="489">
        <v>7</v>
      </c>
      <c r="CQ14" s="249">
        <v>886.3</v>
      </c>
      <c r="CR14" s="512"/>
      <c r="CS14" s="249"/>
      <c r="CT14" s="514"/>
      <c r="CU14" s="391"/>
      <c r="CV14" s="5">
        <f t="shared" si="6"/>
        <v>0</v>
      </c>
      <c r="CY14" s="510"/>
      <c r="CZ14" s="489">
        <v>7</v>
      </c>
      <c r="DA14" s="490">
        <v>893.6</v>
      </c>
      <c r="DB14" s="502"/>
      <c r="DC14" s="490"/>
      <c r="DD14" s="399"/>
      <c r="DE14" s="391"/>
      <c r="DF14" s="5">
        <f t="shared" si="15"/>
        <v>0</v>
      </c>
      <c r="DI14" s="510"/>
      <c r="DJ14" s="489">
        <v>7</v>
      </c>
      <c r="DK14" s="490"/>
      <c r="DL14" s="502"/>
      <c r="DM14" s="490"/>
      <c r="DN14" s="399"/>
      <c r="DO14" s="391"/>
      <c r="DP14" s="5">
        <f t="shared" si="16"/>
        <v>0</v>
      </c>
      <c r="DS14" s="488"/>
      <c r="DT14" s="489">
        <v>7</v>
      </c>
      <c r="DU14" s="490"/>
      <c r="DV14" s="505"/>
      <c r="DW14" s="490"/>
      <c r="DX14" s="508"/>
      <c r="DY14" s="507"/>
      <c r="DZ14" s="5">
        <f t="shared" si="17"/>
        <v>0</v>
      </c>
      <c r="EC14" s="488"/>
      <c r="ED14" s="489">
        <v>7</v>
      </c>
      <c r="EE14" s="249"/>
      <c r="EF14" s="512"/>
      <c r="EG14" s="249"/>
      <c r="EH14" s="513"/>
      <c r="EI14" s="391"/>
      <c r="EJ14" s="5">
        <f t="shared" si="18"/>
        <v>0</v>
      </c>
      <c r="EM14" s="488"/>
      <c r="EN14" s="489">
        <v>7</v>
      </c>
      <c r="EO14" s="249"/>
      <c r="EP14" s="512"/>
      <c r="EQ14" s="249"/>
      <c r="ER14" s="514"/>
      <c r="ES14" s="391"/>
      <c r="ET14" s="5">
        <f t="shared" si="19"/>
        <v>0</v>
      </c>
      <c r="EW14" s="515"/>
      <c r="EX14" s="489">
        <v>7</v>
      </c>
      <c r="EY14" s="490"/>
      <c r="EZ14" s="502"/>
      <c r="FA14" s="490"/>
      <c r="FB14" s="514"/>
      <c r="FC14" s="391"/>
      <c r="FD14" s="5">
        <f t="shared" si="20"/>
        <v>0</v>
      </c>
      <c r="FG14" s="515"/>
      <c r="FH14" s="489">
        <v>7</v>
      </c>
      <c r="FI14" s="497"/>
      <c r="FJ14" s="498"/>
      <c r="FK14" s="497"/>
      <c r="FL14" s="513"/>
      <c r="FM14" s="500"/>
      <c r="FN14" s="462">
        <f t="shared" si="21"/>
        <v>0</v>
      </c>
      <c r="FQ14" s="516"/>
      <c r="FR14" s="489">
        <v>7</v>
      </c>
      <c r="FS14" s="490"/>
      <c r="FT14" s="502"/>
      <c r="FU14" s="490"/>
      <c r="FV14" s="514"/>
      <c r="FW14" s="391"/>
      <c r="FX14" s="462">
        <f t="shared" si="22"/>
        <v>0</v>
      </c>
      <c r="GA14" s="488"/>
      <c r="GB14" s="517">
        <v>7</v>
      </c>
      <c r="GC14" s="490"/>
      <c r="GD14" s="502"/>
      <c r="GE14" s="490"/>
      <c r="GF14" s="514"/>
      <c r="GG14" s="391"/>
      <c r="GH14" s="5">
        <f t="shared" si="23"/>
        <v>0</v>
      </c>
      <c r="GK14" s="488"/>
      <c r="GL14" s="489">
        <v>7</v>
      </c>
      <c r="GM14" s="522"/>
      <c r="GN14" s="502"/>
      <c r="GO14" s="522"/>
      <c r="GP14" s="399"/>
      <c r="GQ14" s="391"/>
      <c r="GR14" s="5">
        <f t="shared" si="24"/>
        <v>0</v>
      </c>
      <c r="GU14" s="488"/>
      <c r="GV14" s="489">
        <v>7</v>
      </c>
      <c r="GW14" s="490"/>
      <c r="GX14" s="502"/>
      <c r="GY14" s="490"/>
      <c r="GZ14" s="399"/>
      <c r="HA14" s="391"/>
      <c r="HB14" s="5">
        <f t="shared" si="25"/>
        <v>0</v>
      </c>
    </row>
    <row r="15" spans="1:210" ht="22.5" customHeight="1" x14ac:dyDescent="0.25">
      <c r="A15" s="417">
        <v>12</v>
      </c>
      <c r="B15" s="195">
        <f t="shared" ref="B15:I15" si="31">DR5</f>
        <v>0</v>
      </c>
      <c r="C15" s="195">
        <f t="shared" si="31"/>
        <v>0</v>
      </c>
      <c r="D15" s="1069">
        <f t="shared" si="31"/>
        <v>0</v>
      </c>
      <c r="E15" s="1070">
        <f t="shared" si="31"/>
        <v>0</v>
      </c>
      <c r="F15" s="1071">
        <f t="shared" si="31"/>
        <v>0</v>
      </c>
      <c r="G15" s="191">
        <f t="shared" si="31"/>
        <v>0</v>
      </c>
      <c r="H15" s="1072">
        <f t="shared" si="31"/>
        <v>0</v>
      </c>
      <c r="I15" s="1073">
        <f t="shared" si="31"/>
        <v>0</v>
      </c>
      <c r="J15" s="195"/>
      <c r="M15" s="488"/>
      <c r="N15" s="517">
        <v>8</v>
      </c>
      <c r="O15" s="490">
        <v>861.8</v>
      </c>
      <c r="P15" s="502"/>
      <c r="Q15" s="490"/>
      <c r="R15" s="399"/>
      <c r="S15" s="391"/>
      <c r="T15" s="462">
        <f t="shared" si="8"/>
        <v>0</v>
      </c>
      <c r="W15" s="496"/>
      <c r="X15" s="835">
        <v>8</v>
      </c>
      <c r="Y15" s="497"/>
      <c r="Z15" s="498"/>
      <c r="AA15" s="497"/>
      <c r="AB15" s="499"/>
      <c r="AC15" s="500"/>
      <c r="AD15" s="462">
        <f t="shared" si="9"/>
        <v>0</v>
      </c>
      <c r="AE15" s="444"/>
      <c r="AG15" s="488"/>
      <c r="AH15" s="489">
        <v>8</v>
      </c>
      <c r="AI15" s="521"/>
      <c r="AJ15" s="502"/>
      <c r="AK15" s="521"/>
      <c r="AL15" s="399"/>
      <c r="AM15" s="391"/>
      <c r="AN15" s="391">
        <f t="shared" si="10"/>
        <v>0</v>
      </c>
      <c r="AQ15" s="515" t="s">
        <v>356</v>
      </c>
      <c r="AR15" s="489">
        <v>8</v>
      </c>
      <c r="AS15" s="497">
        <v>875</v>
      </c>
      <c r="AT15" s="498"/>
      <c r="AU15" s="497"/>
      <c r="AV15" s="499"/>
      <c r="AW15" s="500"/>
      <c r="AX15" s="5">
        <f t="shared" si="11"/>
        <v>0</v>
      </c>
      <c r="BA15" s="488"/>
      <c r="BB15" s="489">
        <v>8</v>
      </c>
      <c r="BC15" s="879">
        <v>972.04</v>
      </c>
      <c r="BD15" s="502"/>
      <c r="BE15" s="490"/>
      <c r="BF15" s="399"/>
      <c r="BG15" s="391"/>
      <c r="BH15" s="391">
        <f t="shared" si="12"/>
        <v>0</v>
      </c>
      <c r="BK15" s="488"/>
      <c r="BL15" s="489">
        <v>8</v>
      </c>
      <c r="BM15" s="490">
        <v>938</v>
      </c>
      <c r="BN15" s="502"/>
      <c r="BO15" s="497"/>
      <c r="BP15" s="399"/>
      <c r="BQ15" s="391"/>
      <c r="BR15" s="504">
        <f t="shared" si="13"/>
        <v>0</v>
      </c>
      <c r="BS15" s="5"/>
      <c r="BU15" s="488"/>
      <c r="BV15" s="489">
        <v>8</v>
      </c>
      <c r="BW15" s="490">
        <v>990</v>
      </c>
      <c r="BX15" s="502"/>
      <c r="BY15" s="497"/>
      <c r="BZ15" s="399"/>
      <c r="CA15" s="391"/>
      <c r="CB15" s="504">
        <f t="shared" si="14"/>
        <v>0</v>
      </c>
      <c r="CE15" s="488"/>
      <c r="CF15" s="489">
        <v>8</v>
      </c>
      <c r="CG15" s="490">
        <v>903.6</v>
      </c>
      <c r="CH15" s="505"/>
      <c r="CI15" s="490"/>
      <c r="CJ15" s="506"/>
      <c r="CK15" s="507"/>
      <c r="CL15" s="462">
        <f t="shared" si="5"/>
        <v>0</v>
      </c>
      <c r="CO15" s="515"/>
      <c r="CP15" s="489">
        <v>8</v>
      </c>
      <c r="CQ15" s="249">
        <v>918.97</v>
      </c>
      <c r="CR15" s="512"/>
      <c r="CS15" s="249"/>
      <c r="CT15" s="514"/>
      <c r="CU15" s="391"/>
      <c r="CV15" s="5">
        <f t="shared" si="6"/>
        <v>0</v>
      </c>
      <c r="CY15" s="510"/>
      <c r="CZ15" s="489">
        <v>8</v>
      </c>
      <c r="DA15" s="490">
        <v>937.1</v>
      </c>
      <c r="DB15" s="502"/>
      <c r="DC15" s="490"/>
      <c r="DD15" s="399"/>
      <c r="DE15" s="391"/>
      <c r="DF15" s="5">
        <f t="shared" si="15"/>
        <v>0</v>
      </c>
      <c r="DI15" s="510"/>
      <c r="DJ15" s="489">
        <v>8</v>
      </c>
      <c r="DK15" s="490"/>
      <c r="DL15" s="502"/>
      <c r="DM15" s="490"/>
      <c r="DN15" s="399"/>
      <c r="DO15" s="391"/>
      <c r="DP15" s="5">
        <f t="shared" si="16"/>
        <v>0</v>
      </c>
      <c r="DS15" s="488"/>
      <c r="DT15" s="489">
        <v>8</v>
      </c>
      <c r="DU15" s="490"/>
      <c r="DV15" s="505"/>
      <c r="DW15" s="490"/>
      <c r="DX15" s="508"/>
      <c r="DY15" s="507"/>
      <c r="DZ15" s="5">
        <f t="shared" si="17"/>
        <v>0</v>
      </c>
      <c r="EC15" s="488"/>
      <c r="ED15" s="489">
        <v>8</v>
      </c>
      <c r="EE15" s="249"/>
      <c r="EF15" s="512"/>
      <c r="EG15" s="249"/>
      <c r="EH15" s="513"/>
      <c r="EI15" s="391"/>
      <c r="EJ15" s="5">
        <f t="shared" si="18"/>
        <v>0</v>
      </c>
      <c r="EM15" s="488"/>
      <c r="EN15" s="489">
        <v>8</v>
      </c>
      <c r="EO15" s="249"/>
      <c r="EP15" s="512"/>
      <c r="EQ15" s="249"/>
      <c r="ER15" s="514"/>
      <c r="ES15" s="391"/>
      <c r="ET15" s="5">
        <f t="shared" si="19"/>
        <v>0</v>
      </c>
      <c r="EW15" s="515"/>
      <c r="EX15" s="489">
        <v>8</v>
      </c>
      <c r="EY15" s="490"/>
      <c r="EZ15" s="502"/>
      <c r="FA15" s="490"/>
      <c r="FB15" s="514"/>
      <c r="FC15" s="391"/>
      <c r="FD15" s="5">
        <f t="shared" si="20"/>
        <v>0</v>
      </c>
      <c r="FG15" s="515"/>
      <c r="FH15" s="489">
        <v>8</v>
      </c>
      <c r="FI15" s="497"/>
      <c r="FJ15" s="498"/>
      <c r="FK15" s="497"/>
      <c r="FL15" s="513"/>
      <c r="FM15" s="500"/>
      <c r="FN15" s="462">
        <f t="shared" si="21"/>
        <v>0</v>
      </c>
      <c r="FQ15" s="516"/>
      <c r="FR15" s="489">
        <v>8</v>
      </c>
      <c r="FS15" s="490"/>
      <c r="FT15" s="502"/>
      <c r="FU15" s="490"/>
      <c r="FV15" s="514"/>
      <c r="FW15" s="391"/>
      <c r="FX15" s="462">
        <f t="shared" si="22"/>
        <v>0</v>
      </c>
      <c r="GA15" s="515"/>
      <c r="GB15" s="517">
        <v>8</v>
      </c>
      <c r="GC15" s="490"/>
      <c r="GD15" s="502"/>
      <c r="GE15" s="490"/>
      <c r="GF15" s="514"/>
      <c r="GG15" s="391"/>
      <c r="GH15" s="5">
        <f t="shared" si="23"/>
        <v>0</v>
      </c>
      <c r="GK15" s="488"/>
      <c r="GL15" s="489">
        <v>8</v>
      </c>
      <c r="GM15" s="522"/>
      <c r="GN15" s="502"/>
      <c r="GO15" s="522"/>
      <c r="GP15" s="399"/>
      <c r="GQ15" s="391"/>
      <c r="GR15" s="5">
        <f t="shared" si="24"/>
        <v>0</v>
      </c>
      <c r="GU15" s="488"/>
      <c r="GV15" s="489">
        <v>8</v>
      </c>
      <c r="GW15" s="490"/>
      <c r="GX15" s="502"/>
      <c r="GY15" s="490"/>
      <c r="GZ15" s="399"/>
      <c r="HA15" s="391"/>
      <c r="HB15" s="5">
        <f t="shared" si="25"/>
        <v>0</v>
      </c>
    </row>
    <row r="16" spans="1:210" ht="22.5" customHeight="1" x14ac:dyDescent="0.25">
      <c r="A16" s="417">
        <v>13</v>
      </c>
      <c r="B16" s="195">
        <f t="shared" ref="B16:I16" si="32">EB5</f>
        <v>0</v>
      </c>
      <c r="C16" s="195">
        <f t="shared" si="32"/>
        <v>0</v>
      </c>
      <c r="D16" s="1069">
        <f t="shared" si="32"/>
        <v>0</v>
      </c>
      <c r="E16" s="1070">
        <f t="shared" si="32"/>
        <v>0</v>
      </c>
      <c r="F16" s="1071">
        <f t="shared" si="32"/>
        <v>0</v>
      </c>
      <c r="G16" s="191">
        <f t="shared" si="32"/>
        <v>0</v>
      </c>
      <c r="H16" s="1072">
        <f t="shared" si="32"/>
        <v>0</v>
      </c>
      <c r="I16" s="1073">
        <f t="shared" si="32"/>
        <v>0</v>
      </c>
      <c r="J16" s="195"/>
      <c r="M16" s="488"/>
      <c r="N16" s="517">
        <v>9</v>
      </c>
      <c r="O16" s="490">
        <v>911.7</v>
      </c>
      <c r="P16" s="502"/>
      <c r="Q16" s="490"/>
      <c r="R16" s="399"/>
      <c r="S16" s="391"/>
      <c r="T16" s="462">
        <f t="shared" si="8"/>
        <v>0</v>
      </c>
      <c r="W16" s="496"/>
      <c r="X16" s="835">
        <v>9</v>
      </c>
      <c r="Y16" s="497"/>
      <c r="Z16" s="498"/>
      <c r="AA16" s="497"/>
      <c r="AB16" s="499"/>
      <c r="AC16" s="500"/>
      <c r="AD16" s="462">
        <f t="shared" si="9"/>
        <v>0</v>
      </c>
      <c r="AE16" s="444"/>
      <c r="AG16" s="488"/>
      <c r="AH16" s="489">
        <v>9</v>
      </c>
      <c r="AI16" s="521"/>
      <c r="AJ16" s="502"/>
      <c r="AK16" s="521"/>
      <c r="AL16" s="399"/>
      <c r="AM16" s="391"/>
      <c r="AN16" s="391">
        <f t="shared" si="10"/>
        <v>0</v>
      </c>
      <c r="AQ16" s="515" t="s">
        <v>356</v>
      </c>
      <c r="AR16" s="489">
        <v>9</v>
      </c>
      <c r="AS16" s="497">
        <v>876.4</v>
      </c>
      <c r="AT16" s="498"/>
      <c r="AU16" s="497"/>
      <c r="AV16" s="499"/>
      <c r="AW16" s="500"/>
      <c r="AX16" s="5">
        <f t="shared" si="11"/>
        <v>0</v>
      </c>
      <c r="BA16" s="488"/>
      <c r="BB16" s="489">
        <v>9</v>
      </c>
      <c r="BC16" s="879">
        <v>953.9</v>
      </c>
      <c r="BD16" s="502"/>
      <c r="BE16" s="490"/>
      <c r="BF16" s="399"/>
      <c r="BG16" s="391"/>
      <c r="BH16" s="391">
        <f t="shared" si="12"/>
        <v>0</v>
      </c>
      <c r="BK16" s="488"/>
      <c r="BL16" s="489">
        <v>9</v>
      </c>
      <c r="BM16" s="490">
        <v>935.3</v>
      </c>
      <c r="BN16" s="502"/>
      <c r="BO16" s="497"/>
      <c r="BP16" s="399"/>
      <c r="BQ16" s="391"/>
      <c r="BR16" s="504">
        <f t="shared" si="13"/>
        <v>0</v>
      </c>
      <c r="BS16" s="5"/>
      <c r="BU16" s="488"/>
      <c r="BV16" s="489">
        <v>9</v>
      </c>
      <c r="BW16" s="490">
        <v>989</v>
      </c>
      <c r="BX16" s="502"/>
      <c r="BY16" s="497"/>
      <c r="BZ16" s="399"/>
      <c r="CA16" s="391"/>
      <c r="CB16" s="504">
        <f t="shared" si="14"/>
        <v>0</v>
      </c>
      <c r="CE16" s="488"/>
      <c r="CF16" s="489">
        <v>9</v>
      </c>
      <c r="CG16" s="490">
        <v>886.3</v>
      </c>
      <c r="CH16" s="505"/>
      <c r="CI16" s="490"/>
      <c r="CJ16" s="506"/>
      <c r="CK16" s="507"/>
      <c r="CL16" s="5">
        <f t="shared" si="5"/>
        <v>0</v>
      </c>
      <c r="CO16" s="515"/>
      <c r="CP16" s="489">
        <v>9</v>
      </c>
      <c r="CQ16" s="249">
        <v>923.51</v>
      </c>
      <c r="CR16" s="512"/>
      <c r="CS16" s="249"/>
      <c r="CT16" s="514"/>
      <c r="CU16" s="391"/>
      <c r="CV16" s="5">
        <f t="shared" si="6"/>
        <v>0</v>
      </c>
      <c r="CY16" s="510"/>
      <c r="CZ16" s="489">
        <v>9</v>
      </c>
      <c r="DA16" s="490">
        <v>881.8</v>
      </c>
      <c r="DB16" s="502"/>
      <c r="DC16" s="490"/>
      <c r="DD16" s="399"/>
      <c r="DE16" s="391"/>
      <c r="DF16" s="5">
        <f t="shared" si="15"/>
        <v>0</v>
      </c>
      <c r="DI16" s="510"/>
      <c r="DJ16" s="489">
        <v>9</v>
      </c>
      <c r="DK16" s="490"/>
      <c r="DL16" s="502"/>
      <c r="DM16" s="490"/>
      <c r="DN16" s="399"/>
      <c r="DO16" s="391"/>
      <c r="DP16" s="5">
        <f t="shared" si="16"/>
        <v>0</v>
      </c>
      <c r="DS16" s="488"/>
      <c r="DT16" s="489">
        <v>9</v>
      </c>
      <c r="DU16" s="490"/>
      <c r="DV16" s="505"/>
      <c r="DW16" s="490"/>
      <c r="DX16" s="508"/>
      <c r="DY16" s="507"/>
      <c r="DZ16" s="5">
        <f t="shared" si="17"/>
        <v>0</v>
      </c>
      <c r="EC16" s="488"/>
      <c r="ED16" s="489">
        <v>9</v>
      </c>
      <c r="EE16" s="249"/>
      <c r="EF16" s="512"/>
      <c r="EG16" s="249"/>
      <c r="EH16" s="513"/>
      <c r="EI16" s="391"/>
      <c r="EJ16" s="5">
        <f t="shared" si="18"/>
        <v>0</v>
      </c>
      <c r="EM16" s="488"/>
      <c r="EN16" s="489">
        <v>9</v>
      </c>
      <c r="EO16" s="249"/>
      <c r="EP16" s="512"/>
      <c r="EQ16" s="249"/>
      <c r="ER16" s="514"/>
      <c r="ES16" s="391"/>
      <c r="ET16" s="5">
        <f t="shared" si="19"/>
        <v>0</v>
      </c>
      <c r="EW16" s="515"/>
      <c r="EX16" s="489">
        <v>9</v>
      </c>
      <c r="EY16" s="490"/>
      <c r="EZ16" s="502"/>
      <c r="FA16" s="490"/>
      <c r="FB16" s="514"/>
      <c r="FC16" s="391"/>
      <c r="FD16" s="5">
        <f t="shared" si="20"/>
        <v>0</v>
      </c>
      <c r="FG16" s="515"/>
      <c r="FH16" s="489">
        <v>9</v>
      </c>
      <c r="FI16" s="497"/>
      <c r="FJ16" s="498"/>
      <c r="FK16" s="497"/>
      <c r="FL16" s="513"/>
      <c r="FM16" s="500"/>
      <c r="FN16" s="462">
        <f t="shared" si="21"/>
        <v>0</v>
      </c>
      <c r="FQ16" s="516"/>
      <c r="FR16" s="489">
        <v>9</v>
      </c>
      <c r="FS16" s="490"/>
      <c r="FT16" s="502"/>
      <c r="FU16" s="490"/>
      <c r="FV16" s="514"/>
      <c r="FW16" s="391"/>
      <c r="FX16" s="462">
        <f t="shared" si="22"/>
        <v>0</v>
      </c>
      <c r="GA16" s="515"/>
      <c r="GB16" s="517">
        <v>9</v>
      </c>
      <c r="GC16" s="490"/>
      <c r="GD16" s="502"/>
      <c r="GE16" s="490"/>
      <c r="GF16" s="514"/>
      <c r="GG16" s="391"/>
      <c r="GH16" s="5">
        <f t="shared" si="23"/>
        <v>0</v>
      </c>
      <c r="GK16" s="488"/>
      <c r="GL16" s="489">
        <v>9</v>
      </c>
      <c r="GM16" s="522"/>
      <c r="GN16" s="502"/>
      <c r="GO16" s="522"/>
      <c r="GP16" s="399"/>
      <c r="GQ16" s="391"/>
      <c r="GR16" s="5">
        <f t="shared" si="24"/>
        <v>0</v>
      </c>
      <c r="GU16" s="488"/>
      <c r="GV16" s="489">
        <v>9</v>
      </c>
      <c r="GW16" s="490"/>
      <c r="GX16" s="502"/>
      <c r="GY16" s="490"/>
      <c r="GZ16" s="399"/>
      <c r="HA16" s="391"/>
      <c r="HB16" s="5">
        <f t="shared" si="25"/>
        <v>0</v>
      </c>
    </row>
    <row r="17" spans="1:210" x14ac:dyDescent="0.25">
      <c r="A17" s="417">
        <v>14</v>
      </c>
      <c r="B17" s="195">
        <f>EL5</f>
        <v>0</v>
      </c>
      <c r="C17" s="195">
        <f t="shared" ref="C17:I17" si="33">EM5</f>
        <v>0</v>
      </c>
      <c r="D17" s="1069">
        <f t="shared" si="33"/>
        <v>0</v>
      </c>
      <c r="E17" s="1070">
        <f t="shared" si="33"/>
        <v>0</v>
      </c>
      <c r="F17" s="1071">
        <f t="shared" si="33"/>
        <v>0</v>
      </c>
      <c r="G17" s="191">
        <f t="shared" si="33"/>
        <v>0</v>
      </c>
      <c r="H17" s="1072">
        <f t="shared" si="33"/>
        <v>0</v>
      </c>
      <c r="I17" s="1073">
        <f t="shared" si="33"/>
        <v>0</v>
      </c>
      <c r="J17" s="195"/>
      <c r="M17" s="488"/>
      <c r="N17" s="517">
        <v>10</v>
      </c>
      <c r="O17" s="490">
        <v>940.7</v>
      </c>
      <c r="P17" s="491"/>
      <c r="Q17" s="492"/>
      <c r="R17" s="493"/>
      <c r="S17" s="494"/>
      <c r="T17" s="520">
        <f t="shared" si="8"/>
        <v>0</v>
      </c>
      <c r="W17" s="496"/>
      <c r="X17" s="835">
        <v>10</v>
      </c>
      <c r="Y17" s="497"/>
      <c r="Z17" s="498"/>
      <c r="AA17" s="497"/>
      <c r="AB17" s="499"/>
      <c r="AC17" s="500"/>
      <c r="AD17" s="462">
        <f t="shared" si="9"/>
        <v>0</v>
      </c>
      <c r="AE17" s="444"/>
      <c r="AG17" s="488"/>
      <c r="AH17" s="489">
        <v>10</v>
      </c>
      <c r="AI17" s="521"/>
      <c r="AJ17" s="502"/>
      <c r="AK17" s="521"/>
      <c r="AL17" s="399"/>
      <c r="AM17" s="391"/>
      <c r="AN17" s="391">
        <f t="shared" si="10"/>
        <v>0</v>
      </c>
      <c r="AQ17" s="515" t="s">
        <v>356</v>
      </c>
      <c r="AR17" s="489">
        <v>10</v>
      </c>
      <c r="AS17" s="497">
        <v>869.5</v>
      </c>
      <c r="AT17" s="498"/>
      <c r="AU17" s="497"/>
      <c r="AV17" s="499"/>
      <c r="AW17" s="500"/>
      <c r="AX17" s="5">
        <f t="shared" si="11"/>
        <v>0</v>
      </c>
      <c r="BA17" s="488"/>
      <c r="BB17" s="489">
        <v>10</v>
      </c>
      <c r="BC17" s="880">
        <v>967.96</v>
      </c>
      <c r="BD17" s="502"/>
      <c r="BE17" s="249"/>
      <c r="BF17" s="399"/>
      <c r="BG17" s="391"/>
      <c r="BH17" s="391">
        <f t="shared" si="12"/>
        <v>0</v>
      </c>
      <c r="BK17" s="488"/>
      <c r="BL17" s="489">
        <v>10</v>
      </c>
      <c r="BM17" s="490">
        <v>904.5</v>
      </c>
      <c r="BN17" s="502"/>
      <c r="BO17" s="497"/>
      <c r="BP17" s="399"/>
      <c r="BQ17" s="391"/>
      <c r="BR17" s="504">
        <f t="shared" si="13"/>
        <v>0</v>
      </c>
      <c r="BS17" s="5"/>
      <c r="BU17" s="488"/>
      <c r="BV17" s="489">
        <v>10</v>
      </c>
      <c r="BW17" s="490">
        <v>970.6</v>
      </c>
      <c r="BX17" s="502"/>
      <c r="BY17" s="497"/>
      <c r="BZ17" s="399"/>
      <c r="CA17" s="391"/>
      <c r="CB17" s="504">
        <f t="shared" si="14"/>
        <v>0</v>
      </c>
      <c r="CE17" s="488"/>
      <c r="CF17" s="489">
        <v>10</v>
      </c>
      <c r="CG17" s="490">
        <v>894.5</v>
      </c>
      <c r="CH17" s="505"/>
      <c r="CI17" s="490"/>
      <c r="CJ17" s="506"/>
      <c r="CK17" s="507"/>
      <c r="CL17" s="5">
        <f t="shared" si="5"/>
        <v>0</v>
      </c>
      <c r="CO17" s="515"/>
      <c r="CP17" s="489">
        <v>10</v>
      </c>
      <c r="CQ17" s="249">
        <v>957.07</v>
      </c>
      <c r="CR17" s="512"/>
      <c r="CS17" s="249"/>
      <c r="CT17" s="514"/>
      <c r="CU17" s="391"/>
      <c r="CV17" s="5">
        <f t="shared" si="6"/>
        <v>0</v>
      </c>
      <c r="CY17" s="488"/>
      <c r="CZ17" s="489">
        <v>10</v>
      </c>
      <c r="DA17" s="490">
        <v>902.6</v>
      </c>
      <c r="DB17" s="502"/>
      <c r="DC17" s="490"/>
      <c r="DD17" s="399"/>
      <c r="DE17" s="391"/>
      <c r="DF17" s="5">
        <f t="shared" si="15"/>
        <v>0</v>
      </c>
      <c r="DI17" s="488"/>
      <c r="DJ17" s="489">
        <v>10</v>
      </c>
      <c r="DK17" s="490"/>
      <c r="DL17" s="502"/>
      <c r="DM17" s="490"/>
      <c r="DN17" s="399"/>
      <c r="DO17" s="391"/>
      <c r="DP17" s="5">
        <f t="shared" si="16"/>
        <v>0</v>
      </c>
      <c r="DS17" s="488"/>
      <c r="DT17" s="489">
        <v>10</v>
      </c>
      <c r="DU17" s="490"/>
      <c r="DV17" s="505"/>
      <c r="DW17" s="490"/>
      <c r="DX17" s="508"/>
      <c r="DY17" s="507"/>
      <c r="DZ17" s="5">
        <f t="shared" si="17"/>
        <v>0</v>
      </c>
      <c r="EC17" s="488"/>
      <c r="ED17" s="489">
        <v>10</v>
      </c>
      <c r="EE17" s="249"/>
      <c r="EF17" s="512"/>
      <c r="EG17" s="249"/>
      <c r="EH17" s="513"/>
      <c r="EI17" s="391"/>
      <c r="EJ17" s="5">
        <f t="shared" si="18"/>
        <v>0</v>
      </c>
      <c r="EM17" s="488"/>
      <c r="EN17" s="489">
        <v>10</v>
      </c>
      <c r="EO17" s="249"/>
      <c r="EP17" s="512"/>
      <c r="EQ17" s="249"/>
      <c r="ER17" s="514"/>
      <c r="ES17" s="391"/>
      <c r="ET17" s="5">
        <f t="shared" si="19"/>
        <v>0</v>
      </c>
      <c r="EW17" s="515"/>
      <c r="EX17" s="489">
        <v>10</v>
      </c>
      <c r="EY17" s="490"/>
      <c r="EZ17" s="502"/>
      <c r="FA17" s="490"/>
      <c r="FB17" s="514"/>
      <c r="FC17" s="391"/>
      <c r="FD17" s="5">
        <f t="shared" si="20"/>
        <v>0</v>
      </c>
      <c r="FG17" s="515"/>
      <c r="FH17" s="489">
        <v>10</v>
      </c>
      <c r="FI17" s="497"/>
      <c r="FJ17" s="498"/>
      <c r="FK17" s="497"/>
      <c r="FL17" s="513"/>
      <c r="FM17" s="500"/>
      <c r="FN17" s="462">
        <f t="shared" si="21"/>
        <v>0</v>
      </c>
      <c r="FQ17" s="488"/>
      <c r="FR17" s="489">
        <v>10</v>
      </c>
      <c r="FS17" s="490"/>
      <c r="FT17" s="502"/>
      <c r="FU17" s="490"/>
      <c r="FV17" s="514"/>
      <c r="FW17" s="391"/>
      <c r="FX17" s="462">
        <f t="shared" si="22"/>
        <v>0</v>
      </c>
      <c r="GA17" s="515"/>
      <c r="GB17" s="517">
        <v>10</v>
      </c>
      <c r="GC17" s="490"/>
      <c r="GD17" s="502"/>
      <c r="GE17" s="490"/>
      <c r="GF17" s="514"/>
      <c r="GG17" s="391"/>
      <c r="GH17" s="5">
        <f t="shared" si="23"/>
        <v>0</v>
      </c>
      <c r="GK17" s="488"/>
      <c r="GL17" s="489">
        <v>10</v>
      </c>
      <c r="GM17" s="522"/>
      <c r="GN17" s="502"/>
      <c r="GO17" s="522"/>
      <c r="GP17" s="399"/>
      <c r="GQ17" s="391"/>
      <c r="GR17" s="5">
        <f t="shared" si="24"/>
        <v>0</v>
      </c>
      <c r="GU17" s="488"/>
      <c r="GV17" s="489">
        <v>10</v>
      </c>
      <c r="GW17" s="490"/>
      <c r="GX17" s="502"/>
      <c r="GY17" s="490"/>
      <c r="GZ17" s="399"/>
      <c r="HA17" s="391"/>
      <c r="HB17" s="5">
        <f t="shared" si="25"/>
        <v>0</v>
      </c>
    </row>
    <row r="18" spans="1:210" x14ac:dyDescent="0.25">
      <c r="A18" s="417">
        <v>15</v>
      </c>
      <c r="B18" s="195">
        <f t="shared" ref="B18:I18" si="34">EV5</f>
        <v>0</v>
      </c>
      <c r="C18" s="195">
        <f t="shared" si="34"/>
        <v>0</v>
      </c>
      <c r="D18" s="1069">
        <f t="shared" si="34"/>
        <v>0</v>
      </c>
      <c r="E18" s="1070">
        <f t="shared" si="34"/>
        <v>0</v>
      </c>
      <c r="F18" s="1071">
        <f t="shared" si="34"/>
        <v>0</v>
      </c>
      <c r="G18" s="191">
        <f t="shared" si="34"/>
        <v>0</v>
      </c>
      <c r="H18" s="1072">
        <f t="shared" si="34"/>
        <v>0</v>
      </c>
      <c r="I18" s="1073">
        <f t="shared" si="34"/>
        <v>0</v>
      </c>
      <c r="J18" s="195"/>
      <c r="M18" s="488"/>
      <c r="N18" s="517">
        <v>11</v>
      </c>
      <c r="O18" s="490">
        <v>886.3</v>
      </c>
      <c r="P18" s="491"/>
      <c r="Q18" s="492"/>
      <c r="R18" s="493"/>
      <c r="S18" s="494"/>
      <c r="T18" s="520">
        <f t="shared" si="8"/>
        <v>0</v>
      </c>
      <c r="W18" s="488"/>
      <c r="X18" s="835">
        <v>11</v>
      </c>
      <c r="Y18" s="497"/>
      <c r="Z18" s="498"/>
      <c r="AA18" s="497"/>
      <c r="AB18" s="499"/>
      <c r="AC18" s="500"/>
      <c r="AD18" s="462">
        <f t="shared" si="9"/>
        <v>0</v>
      </c>
      <c r="AE18" s="444"/>
      <c r="AG18" s="488"/>
      <c r="AH18" s="489">
        <v>11</v>
      </c>
      <c r="AI18" s="521"/>
      <c r="AJ18" s="502"/>
      <c r="AK18" s="521"/>
      <c r="AL18" s="399"/>
      <c r="AM18" s="391"/>
      <c r="AN18" s="391">
        <f t="shared" si="10"/>
        <v>0</v>
      </c>
      <c r="AQ18" s="515" t="s">
        <v>356</v>
      </c>
      <c r="AR18" s="489">
        <v>11</v>
      </c>
      <c r="AS18" s="497">
        <v>879.5</v>
      </c>
      <c r="AT18" s="498"/>
      <c r="AU18" s="497"/>
      <c r="AV18" s="499"/>
      <c r="AW18" s="500"/>
      <c r="AX18" s="5">
        <f t="shared" si="11"/>
        <v>0</v>
      </c>
      <c r="BA18" s="488"/>
      <c r="BB18" s="489">
        <v>11</v>
      </c>
      <c r="BC18" s="879">
        <v>956.62</v>
      </c>
      <c r="BD18" s="502"/>
      <c r="BE18" s="490"/>
      <c r="BF18" s="399"/>
      <c r="BG18" s="391"/>
      <c r="BH18" s="391">
        <f t="shared" si="12"/>
        <v>0</v>
      </c>
      <c r="BK18" s="488"/>
      <c r="BL18" s="489">
        <v>11</v>
      </c>
      <c r="BM18" s="490">
        <v>937.1</v>
      </c>
      <c r="BN18" s="502"/>
      <c r="BO18" s="497"/>
      <c r="BP18" s="399"/>
      <c r="BQ18" s="391"/>
      <c r="BR18" s="504">
        <f t="shared" si="13"/>
        <v>0</v>
      </c>
      <c r="BS18" s="5"/>
      <c r="BU18" s="488"/>
      <c r="BV18" s="489">
        <v>11</v>
      </c>
      <c r="BW18" s="490">
        <v>968</v>
      </c>
      <c r="BX18" s="502"/>
      <c r="BY18" s="497"/>
      <c r="BZ18" s="399"/>
      <c r="CA18" s="391"/>
      <c r="CB18" s="504">
        <f t="shared" si="14"/>
        <v>0</v>
      </c>
      <c r="CE18" s="488"/>
      <c r="CF18" s="489">
        <v>11</v>
      </c>
      <c r="CG18" s="490">
        <v>865.4</v>
      </c>
      <c r="CH18" s="505"/>
      <c r="CI18" s="490"/>
      <c r="CJ18" s="506"/>
      <c r="CK18" s="507"/>
      <c r="CL18" s="5">
        <f t="shared" si="5"/>
        <v>0</v>
      </c>
      <c r="CO18" s="515"/>
      <c r="CP18" s="489">
        <v>11</v>
      </c>
      <c r="CQ18" s="249">
        <v>908.09</v>
      </c>
      <c r="CR18" s="512"/>
      <c r="CS18" s="249"/>
      <c r="CT18" s="514"/>
      <c r="CU18" s="391"/>
      <c r="CV18" s="5">
        <f t="shared" si="6"/>
        <v>0</v>
      </c>
      <c r="CY18" s="488"/>
      <c r="CZ18" s="489">
        <v>11</v>
      </c>
      <c r="DA18" s="490">
        <v>916.3</v>
      </c>
      <c r="DB18" s="502"/>
      <c r="DC18" s="490"/>
      <c r="DD18" s="399"/>
      <c r="DE18" s="391"/>
      <c r="DF18" s="5">
        <f t="shared" si="15"/>
        <v>0</v>
      </c>
      <c r="DI18" s="488"/>
      <c r="DJ18" s="489">
        <v>11</v>
      </c>
      <c r="DK18" s="490"/>
      <c r="DL18" s="502"/>
      <c r="DM18" s="490"/>
      <c r="DN18" s="399"/>
      <c r="DO18" s="391"/>
      <c r="DP18" s="5">
        <f t="shared" si="16"/>
        <v>0</v>
      </c>
      <c r="DS18" s="488"/>
      <c r="DT18" s="489">
        <v>11</v>
      </c>
      <c r="DU18" s="249"/>
      <c r="DV18" s="505"/>
      <c r="DW18" s="249"/>
      <c r="DX18" s="508"/>
      <c r="DY18" s="507"/>
      <c r="DZ18" s="5">
        <f t="shared" si="17"/>
        <v>0</v>
      </c>
      <c r="EC18" s="488"/>
      <c r="ED18" s="489">
        <v>11</v>
      </c>
      <c r="EE18" s="249"/>
      <c r="EF18" s="512"/>
      <c r="EG18" s="249"/>
      <c r="EH18" s="513"/>
      <c r="EI18" s="391"/>
      <c r="EJ18" s="5">
        <f t="shared" si="18"/>
        <v>0</v>
      </c>
      <c r="EM18" s="488"/>
      <c r="EN18" s="489">
        <v>11</v>
      </c>
      <c r="EO18" s="249"/>
      <c r="EP18" s="512"/>
      <c r="EQ18" s="249"/>
      <c r="ER18" s="514"/>
      <c r="ES18" s="391"/>
      <c r="ET18" s="5">
        <f t="shared" si="19"/>
        <v>0</v>
      </c>
      <c r="EW18" s="515"/>
      <c r="EX18" s="489">
        <v>11</v>
      </c>
      <c r="EY18" s="490"/>
      <c r="EZ18" s="502"/>
      <c r="FA18" s="490"/>
      <c r="FB18" s="514"/>
      <c r="FC18" s="391"/>
      <c r="FD18" s="5">
        <f t="shared" si="20"/>
        <v>0</v>
      </c>
      <c r="FG18" s="515"/>
      <c r="FH18" s="489">
        <v>11</v>
      </c>
      <c r="FI18" s="497"/>
      <c r="FJ18" s="498"/>
      <c r="FK18" s="497"/>
      <c r="FL18" s="513"/>
      <c r="FM18" s="500"/>
      <c r="FN18" s="462">
        <f t="shared" si="21"/>
        <v>0</v>
      </c>
      <c r="FQ18" s="488"/>
      <c r="FR18" s="489">
        <v>11</v>
      </c>
      <c r="FS18" s="490"/>
      <c r="FT18" s="502"/>
      <c r="FU18" s="490"/>
      <c r="FV18" s="514"/>
      <c r="FW18" s="391"/>
      <c r="FX18" s="462">
        <f t="shared" si="22"/>
        <v>0</v>
      </c>
      <c r="FY18" s="391"/>
      <c r="GA18" s="515"/>
      <c r="GB18" s="517">
        <v>11</v>
      </c>
      <c r="GC18" s="490"/>
      <c r="GD18" s="502"/>
      <c r="GE18" s="490"/>
      <c r="GF18" s="514"/>
      <c r="GG18" s="391"/>
      <c r="GH18" s="5">
        <f t="shared" si="23"/>
        <v>0</v>
      </c>
      <c r="GK18" s="488"/>
      <c r="GL18" s="489">
        <v>11</v>
      </c>
      <c r="GM18" s="522"/>
      <c r="GN18" s="502"/>
      <c r="GO18" s="522"/>
      <c r="GP18" s="399"/>
      <c r="GQ18" s="391"/>
      <c r="GR18" s="5">
        <f t="shared" si="24"/>
        <v>0</v>
      </c>
      <c r="GU18" s="488"/>
      <c r="GV18" s="489">
        <v>11</v>
      </c>
      <c r="GW18" s="490"/>
      <c r="GX18" s="502"/>
      <c r="GY18" s="490"/>
      <c r="GZ18" s="399"/>
      <c r="HA18" s="391"/>
      <c r="HB18" s="5">
        <f t="shared" si="25"/>
        <v>0</v>
      </c>
    </row>
    <row r="19" spans="1:210" x14ac:dyDescent="0.25">
      <c r="A19" s="417">
        <v>16</v>
      </c>
      <c r="B19" s="195">
        <f t="shared" ref="B19:I19" si="35">FF5</f>
        <v>0</v>
      </c>
      <c r="C19" s="195">
        <f t="shared" si="35"/>
        <v>0</v>
      </c>
      <c r="D19" s="1069">
        <f t="shared" si="35"/>
        <v>0</v>
      </c>
      <c r="E19" s="1070">
        <f t="shared" si="35"/>
        <v>0</v>
      </c>
      <c r="F19" s="1071">
        <f t="shared" si="35"/>
        <v>0</v>
      </c>
      <c r="G19" s="191">
        <f t="shared" si="35"/>
        <v>0</v>
      </c>
      <c r="H19" s="1072">
        <f t="shared" si="35"/>
        <v>0</v>
      </c>
      <c r="I19" s="1073">
        <f t="shared" si="35"/>
        <v>0</v>
      </c>
      <c r="J19" s="195"/>
      <c r="M19" s="488"/>
      <c r="N19" s="517">
        <v>12</v>
      </c>
      <c r="O19" s="490">
        <v>907.2</v>
      </c>
      <c r="P19" s="502"/>
      <c r="Q19" s="490"/>
      <c r="R19" s="399"/>
      <c r="S19" s="391"/>
      <c r="T19" s="462">
        <f t="shared" si="8"/>
        <v>0</v>
      </c>
      <c r="W19" s="488"/>
      <c r="X19" s="835">
        <v>12</v>
      </c>
      <c r="Y19" s="497"/>
      <c r="Z19" s="498"/>
      <c r="AA19" s="497"/>
      <c r="AB19" s="499"/>
      <c r="AC19" s="500"/>
      <c r="AD19" s="462">
        <f t="shared" si="9"/>
        <v>0</v>
      </c>
      <c r="AE19" s="444"/>
      <c r="AG19" s="488"/>
      <c r="AH19" s="489">
        <v>12</v>
      </c>
      <c r="AI19" s="521"/>
      <c r="AJ19" s="502"/>
      <c r="AK19" s="521"/>
      <c r="AL19" s="399"/>
      <c r="AM19" s="391"/>
      <c r="AN19" s="391">
        <f t="shared" si="10"/>
        <v>0</v>
      </c>
      <c r="AQ19" s="515" t="s">
        <v>357</v>
      </c>
      <c r="AR19" s="489">
        <v>12</v>
      </c>
      <c r="AS19" s="497">
        <v>922.1</v>
      </c>
      <c r="AT19" s="498"/>
      <c r="AU19" s="497"/>
      <c r="AV19" s="499"/>
      <c r="AW19" s="500"/>
      <c r="AX19" s="5">
        <f t="shared" si="11"/>
        <v>0</v>
      </c>
      <c r="BA19" s="488"/>
      <c r="BB19" s="489">
        <v>12</v>
      </c>
      <c r="BC19" s="879">
        <v>918.07</v>
      </c>
      <c r="BD19" s="502"/>
      <c r="BE19" s="490"/>
      <c r="BF19" s="399"/>
      <c r="BG19" s="391"/>
      <c r="BH19" s="391">
        <f t="shared" si="12"/>
        <v>0</v>
      </c>
      <c r="BK19" s="488"/>
      <c r="BL19" s="489">
        <v>12</v>
      </c>
      <c r="BM19" s="490">
        <v>918.1</v>
      </c>
      <c r="BN19" s="502"/>
      <c r="BO19" s="497"/>
      <c r="BP19" s="399"/>
      <c r="BQ19" s="391"/>
      <c r="BR19" s="504">
        <f t="shared" si="13"/>
        <v>0</v>
      </c>
      <c r="BS19" s="5"/>
      <c r="BU19" s="488"/>
      <c r="BV19" s="489">
        <v>12</v>
      </c>
      <c r="BW19" s="490">
        <v>936.6</v>
      </c>
      <c r="BX19" s="502"/>
      <c r="BY19" s="497"/>
      <c r="BZ19" s="399"/>
      <c r="CA19" s="391"/>
      <c r="CB19" s="504">
        <f t="shared" si="14"/>
        <v>0</v>
      </c>
      <c r="CE19" s="488"/>
      <c r="CF19" s="489">
        <v>12</v>
      </c>
      <c r="CG19" s="490">
        <v>874.5</v>
      </c>
      <c r="CH19" s="505"/>
      <c r="CI19" s="490"/>
      <c r="CJ19" s="506"/>
      <c r="CK19" s="507"/>
      <c r="CL19" s="5">
        <f t="shared" si="5"/>
        <v>0</v>
      </c>
      <c r="CO19" s="515"/>
      <c r="CP19" s="489">
        <v>12</v>
      </c>
      <c r="CQ19" s="249">
        <v>934.4</v>
      </c>
      <c r="CR19" s="512"/>
      <c r="CS19" s="249"/>
      <c r="CT19" s="514"/>
      <c r="CU19" s="391"/>
      <c r="CV19" s="5">
        <f t="shared" si="6"/>
        <v>0</v>
      </c>
      <c r="CY19" s="488"/>
      <c r="CZ19" s="489">
        <v>12</v>
      </c>
      <c r="DA19" s="490">
        <v>902.6</v>
      </c>
      <c r="DB19" s="502"/>
      <c r="DC19" s="490"/>
      <c r="DD19" s="399"/>
      <c r="DE19" s="391"/>
      <c r="DF19" s="5">
        <f t="shared" si="15"/>
        <v>0</v>
      </c>
      <c r="DI19" s="488"/>
      <c r="DJ19" s="489">
        <v>12</v>
      </c>
      <c r="DK19" s="490"/>
      <c r="DL19" s="502"/>
      <c r="DM19" s="490"/>
      <c r="DN19" s="399"/>
      <c r="DO19" s="391"/>
      <c r="DP19" s="5">
        <f t="shared" si="16"/>
        <v>0</v>
      </c>
      <c r="DS19" s="488"/>
      <c r="DT19" s="489">
        <v>12</v>
      </c>
      <c r="DU19" s="490"/>
      <c r="DV19" s="505"/>
      <c r="DW19" s="490"/>
      <c r="DX19" s="508"/>
      <c r="DY19" s="507"/>
      <c r="DZ19" s="5">
        <f t="shared" si="17"/>
        <v>0</v>
      </c>
      <c r="EC19" s="488"/>
      <c r="ED19" s="489">
        <v>12</v>
      </c>
      <c r="EE19" s="249"/>
      <c r="EF19" s="512"/>
      <c r="EG19" s="249"/>
      <c r="EH19" s="513"/>
      <c r="EI19" s="391"/>
      <c r="EJ19" s="5">
        <f t="shared" si="18"/>
        <v>0</v>
      </c>
      <c r="EM19" s="488"/>
      <c r="EN19" s="489">
        <v>12</v>
      </c>
      <c r="EO19" s="249"/>
      <c r="EP19" s="512"/>
      <c r="EQ19" s="249"/>
      <c r="ER19" s="514"/>
      <c r="ES19" s="391"/>
      <c r="ET19" s="5">
        <f t="shared" si="19"/>
        <v>0</v>
      </c>
      <c r="EW19" s="526"/>
      <c r="EX19" s="489">
        <v>12</v>
      </c>
      <c r="EY19" s="490"/>
      <c r="EZ19" s="502"/>
      <c r="FA19" s="490"/>
      <c r="FB19" s="514"/>
      <c r="FC19" s="391"/>
      <c r="FD19" s="5">
        <f t="shared" si="20"/>
        <v>0</v>
      </c>
      <c r="FG19" s="515"/>
      <c r="FH19" s="489">
        <v>12</v>
      </c>
      <c r="FI19" s="497"/>
      <c r="FJ19" s="498"/>
      <c r="FK19" s="497"/>
      <c r="FL19" s="513"/>
      <c r="FM19" s="500"/>
      <c r="FN19" s="462">
        <f t="shared" si="21"/>
        <v>0</v>
      </c>
      <c r="FQ19" s="488"/>
      <c r="FR19" s="489">
        <v>12</v>
      </c>
      <c r="FS19" s="490"/>
      <c r="FT19" s="502"/>
      <c r="FU19" s="490"/>
      <c r="FV19" s="514"/>
      <c r="FW19" s="391"/>
      <c r="FX19" s="462">
        <f t="shared" si="22"/>
        <v>0</v>
      </c>
      <c r="FY19" s="391"/>
      <c r="GA19" s="515"/>
      <c r="GB19" s="517">
        <v>12</v>
      </c>
      <c r="GC19" s="490"/>
      <c r="GD19" s="502"/>
      <c r="GE19" s="490"/>
      <c r="GF19" s="514"/>
      <c r="GG19" s="391"/>
      <c r="GH19" s="5">
        <f t="shared" si="23"/>
        <v>0</v>
      </c>
      <c r="GK19" s="488"/>
      <c r="GL19" s="489">
        <v>12</v>
      </c>
      <c r="GM19" s="522"/>
      <c r="GN19" s="502"/>
      <c r="GO19" s="522"/>
      <c r="GP19" s="399"/>
      <c r="GQ19" s="391"/>
      <c r="GR19" s="5">
        <f t="shared" si="24"/>
        <v>0</v>
      </c>
      <c r="GU19" s="488"/>
      <c r="GV19" s="489">
        <v>12</v>
      </c>
      <c r="GW19" s="490"/>
      <c r="GX19" s="502"/>
      <c r="GY19" s="490"/>
      <c r="GZ19" s="399"/>
      <c r="HA19" s="391"/>
      <c r="HB19" s="5">
        <f t="shared" si="25"/>
        <v>0</v>
      </c>
    </row>
    <row r="20" spans="1:210" x14ac:dyDescent="0.25">
      <c r="A20" s="417">
        <v>17</v>
      </c>
      <c r="B20" s="1074">
        <f t="shared" ref="B20:I20" si="36">FP5</f>
        <v>0</v>
      </c>
      <c r="C20" s="195">
        <f t="shared" si="36"/>
        <v>0</v>
      </c>
      <c r="D20" s="1069">
        <f t="shared" si="36"/>
        <v>0</v>
      </c>
      <c r="E20" s="1070">
        <f t="shared" si="36"/>
        <v>0</v>
      </c>
      <c r="F20" s="1071">
        <f t="shared" si="36"/>
        <v>0</v>
      </c>
      <c r="G20" s="191">
        <f t="shared" si="36"/>
        <v>0</v>
      </c>
      <c r="H20" s="1072">
        <f t="shared" si="36"/>
        <v>0</v>
      </c>
      <c r="I20" s="1073">
        <f t="shared" si="36"/>
        <v>0</v>
      </c>
      <c r="J20" s="195"/>
      <c r="M20" s="488"/>
      <c r="N20" s="517">
        <v>13</v>
      </c>
      <c r="O20" s="490">
        <v>882.7</v>
      </c>
      <c r="P20" s="502"/>
      <c r="Q20" s="490"/>
      <c r="R20" s="399"/>
      <c r="S20" s="391"/>
      <c r="T20" s="462">
        <f t="shared" si="8"/>
        <v>0</v>
      </c>
      <c r="W20" s="488"/>
      <c r="X20" s="835">
        <v>13</v>
      </c>
      <c r="Y20" s="497"/>
      <c r="Z20" s="498"/>
      <c r="AA20" s="497"/>
      <c r="AB20" s="499"/>
      <c r="AC20" s="500"/>
      <c r="AD20" s="462">
        <f t="shared" si="9"/>
        <v>0</v>
      </c>
      <c r="AE20" s="444"/>
      <c r="AG20" s="488"/>
      <c r="AH20" s="489">
        <v>13</v>
      </c>
      <c r="AI20" s="521"/>
      <c r="AJ20" s="502"/>
      <c r="AK20" s="521"/>
      <c r="AL20" s="399"/>
      <c r="AM20" s="391"/>
      <c r="AN20" s="391">
        <f t="shared" si="10"/>
        <v>0</v>
      </c>
      <c r="AQ20" s="515" t="s">
        <v>357</v>
      </c>
      <c r="AR20" s="489">
        <v>13</v>
      </c>
      <c r="AS20" s="497">
        <v>922.1</v>
      </c>
      <c r="AT20" s="498"/>
      <c r="AU20" s="497"/>
      <c r="AV20" s="499"/>
      <c r="AW20" s="500"/>
      <c r="AX20" s="5">
        <f t="shared" si="11"/>
        <v>0</v>
      </c>
      <c r="BA20" s="488"/>
      <c r="BB20" s="489">
        <v>13</v>
      </c>
      <c r="BC20" s="879">
        <v>952.99</v>
      </c>
      <c r="BD20" s="502"/>
      <c r="BE20" s="490"/>
      <c r="BF20" s="399"/>
      <c r="BG20" s="391"/>
      <c r="BH20" s="391">
        <f t="shared" si="12"/>
        <v>0</v>
      </c>
      <c r="BK20" s="488"/>
      <c r="BL20" s="489">
        <v>13</v>
      </c>
      <c r="BM20" s="490">
        <v>928</v>
      </c>
      <c r="BN20" s="502"/>
      <c r="BO20" s="497"/>
      <c r="BP20" s="399"/>
      <c r="BQ20" s="391"/>
      <c r="BR20" s="504">
        <f t="shared" si="13"/>
        <v>0</v>
      </c>
      <c r="BS20" s="5"/>
      <c r="BU20" s="488"/>
      <c r="BV20" s="489">
        <v>13</v>
      </c>
      <c r="BW20" s="490">
        <v>918.8</v>
      </c>
      <c r="BX20" s="502"/>
      <c r="BY20" s="497"/>
      <c r="BZ20" s="399"/>
      <c r="CA20" s="391"/>
      <c r="CB20" s="504">
        <f t="shared" si="14"/>
        <v>0</v>
      </c>
      <c r="CE20" s="488"/>
      <c r="CF20" s="489">
        <v>13</v>
      </c>
      <c r="CG20" s="490">
        <v>936.2</v>
      </c>
      <c r="CH20" s="505"/>
      <c r="CI20" s="490"/>
      <c r="CJ20" s="506"/>
      <c r="CK20" s="507"/>
      <c r="CL20" s="5">
        <f t="shared" si="5"/>
        <v>0</v>
      </c>
      <c r="CO20" s="515"/>
      <c r="CP20" s="489">
        <v>13</v>
      </c>
      <c r="CQ20" s="249">
        <v>915.34</v>
      </c>
      <c r="CR20" s="512"/>
      <c r="CS20" s="249"/>
      <c r="CT20" s="514"/>
      <c r="CU20" s="391"/>
      <c r="CV20" s="5">
        <f t="shared" si="6"/>
        <v>0</v>
      </c>
      <c r="CY20" s="488"/>
      <c r="CZ20" s="489">
        <v>13</v>
      </c>
      <c r="DA20" s="490">
        <v>902.6</v>
      </c>
      <c r="DB20" s="502"/>
      <c r="DC20" s="490"/>
      <c r="DD20" s="399"/>
      <c r="DE20" s="391"/>
      <c r="DF20" s="5">
        <f t="shared" si="15"/>
        <v>0</v>
      </c>
      <c r="DI20" s="488"/>
      <c r="DJ20" s="489">
        <v>13</v>
      </c>
      <c r="DK20" s="490"/>
      <c r="DL20" s="502"/>
      <c r="DM20" s="490"/>
      <c r="DN20" s="399"/>
      <c r="DO20" s="391"/>
      <c r="DP20" s="5">
        <f t="shared" si="16"/>
        <v>0</v>
      </c>
      <c r="DS20" s="488"/>
      <c r="DT20" s="489">
        <v>13</v>
      </c>
      <c r="DU20" s="490"/>
      <c r="DV20" s="505"/>
      <c r="DW20" s="490"/>
      <c r="DX20" s="508"/>
      <c r="DY20" s="507"/>
      <c r="DZ20" s="5">
        <f t="shared" si="17"/>
        <v>0</v>
      </c>
      <c r="EC20" s="488"/>
      <c r="ED20" s="489">
        <v>13</v>
      </c>
      <c r="EE20" s="249"/>
      <c r="EF20" s="512"/>
      <c r="EG20" s="249"/>
      <c r="EH20" s="513"/>
      <c r="EI20" s="391"/>
      <c r="EJ20" s="5">
        <f t="shared" si="18"/>
        <v>0</v>
      </c>
      <c r="EM20" s="488"/>
      <c r="EN20" s="489">
        <v>13</v>
      </c>
      <c r="EO20" s="249"/>
      <c r="EP20" s="512"/>
      <c r="EQ20" s="249"/>
      <c r="ER20" s="514"/>
      <c r="ES20" s="391"/>
      <c r="ET20" s="5">
        <f t="shared" si="19"/>
        <v>0</v>
      </c>
      <c r="EW20" s="526"/>
      <c r="EX20" s="489">
        <v>13</v>
      </c>
      <c r="EY20" s="490"/>
      <c r="EZ20" s="502"/>
      <c r="FA20" s="490"/>
      <c r="FB20" s="514"/>
      <c r="FC20" s="391"/>
      <c r="FD20" s="5">
        <f t="shared" si="20"/>
        <v>0</v>
      </c>
      <c r="FG20" s="515"/>
      <c r="FH20" s="489">
        <v>13</v>
      </c>
      <c r="FI20" s="497"/>
      <c r="FJ20" s="498"/>
      <c r="FK20" s="497"/>
      <c r="FL20" s="513"/>
      <c r="FM20" s="500"/>
      <c r="FN20" s="462">
        <f t="shared" si="21"/>
        <v>0</v>
      </c>
      <c r="FQ20" s="488"/>
      <c r="FR20" s="489">
        <v>13</v>
      </c>
      <c r="FS20" s="490"/>
      <c r="FT20" s="502"/>
      <c r="FU20" s="490"/>
      <c r="FV20" s="514"/>
      <c r="FW20" s="391"/>
      <c r="FX20" s="462">
        <f t="shared" si="22"/>
        <v>0</v>
      </c>
      <c r="FY20" s="391"/>
      <c r="GA20" s="488"/>
      <c r="GB20" s="517">
        <v>13</v>
      </c>
      <c r="GC20" s="490"/>
      <c r="GD20" s="502"/>
      <c r="GE20" s="490"/>
      <c r="GF20" s="514"/>
      <c r="GG20" s="391"/>
      <c r="GH20" s="5">
        <f t="shared" si="23"/>
        <v>0</v>
      </c>
      <c r="GK20" s="488"/>
      <c r="GL20" s="489">
        <v>13</v>
      </c>
      <c r="GM20" s="522"/>
      <c r="GN20" s="502"/>
      <c r="GO20" s="522"/>
      <c r="GP20" s="399"/>
      <c r="GQ20" s="391"/>
      <c r="GR20" s="5">
        <f t="shared" si="24"/>
        <v>0</v>
      </c>
      <c r="GU20" s="488"/>
      <c r="GV20" s="489">
        <v>13</v>
      </c>
      <c r="GW20" s="490"/>
      <c r="GX20" s="502"/>
      <c r="GY20" s="490"/>
      <c r="GZ20" s="399"/>
      <c r="HA20" s="391"/>
      <c r="HB20" s="5">
        <f t="shared" si="25"/>
        <v>0</v>
      </c>
    </row>
    <row r="21" spans="1:210" x14ac:dyDescent="0.25">
      <c r="A21" s="417">
        <v>18</v>
      </c>
      <c r="B21" s="195">
        <f t="shared" ref="B21:I21" si="37">FZ5</f>
        <v>0</v>
      </c>
      <c r="C21" s="195">
        <f t="shared" si="37"/>
        <v>0</v>
      </c>
      <c r="D21" s="1075">
        <f>GB5</f>
        <v>0</v>
      </c>
      <c r="E21" s="1070">
        <f t="shared" si="37"/>
        <v>0</v>
      </c>
      <c r="F21" s="1071">
        <f t="shared" si="37"/>
        <v>0</v>
      </c>
      <c r="G21" s="191">
        <f t="shared" si="37"/>
        <v>0</v>
      </c>
      <c r="H21" s="1072">
        <f t="shared" si="37"/>
        <v>0</v>
      </c>
      <c r="I21" s="1073">
        <f t="shared" si="37"/>
        <v>0</v>
      </c>
      <c r="J21" s="195"/>
      <c r="M21" s="488"/>
      <c r="N21" s="517">
        <v>14</v>
      </c>
      <c r="O21" s="490">
        <v>884.5</v>
      </c>
      <c r="P21" s="491"/>
      <c r="Q21" s="492"/>
      <c r="R21" s="493"/>
      <c r="S21" s="494"/>
      <c r="T21" s="520">
        <f t="shared" si="8"/>
        <v>0</v>
      </c>
      <c r="W21" s="488"/>
      <c r="X21" s="835">
        <v>14</v>
      </c>
      <c r="Y21" s="497"/>
      <c r="Z21" s="498"/>
      <c r="AA21" s="497"/>
      <c r="AB21" s="499"/>
      <c r="AC21" s="500"/>
      <c r="AD21" s="462">
        <f t="shared" si="9"/>
        <v>0</v>
      </c>
      <c r="AE21" s="444"/>
      <c r="AG21" s="488"/>
      <c r="AH21" s="489">
        <v>14</v>
      </c>
      <c r="AI21" s="521"/>
      <c r="AJ21" s="502"/>
      <c r="AK21" s="521"/>
      <c r="AL21" s="399"/>
      <c r="AM21" s="391"/>
      <c r="AN21" s="391">
        <f t="shared" si="10"/>
        <v>0</v>
      </c>
      <c r="AQ21" s="515" t="s">
        <v>357</v>
      </c>
      <c r="AR21" s="489">
        <v>14</v>
      </c>
      <c r="AS21" s="497">
        <v>919.4</v>
      </c>
      <c r="AT21" s="498"/>
      <c r="AU21" s="497"/>
      <c r="AV21" s="499"/>
      <c r="AW21" s="500"/>
      <c r="AX21" s="5">
        <f t="shared" si="11"/>
        <v>0</v>
      </c>
      <c r="BA21" s="488"/>
      <c r="BB21" s="489">
        <v>14</v>
      </c>
      <c r="BC21" s="879">
        <v>948.46</v>
      </c>
      <c r="BD21" s="502"/>
      <c r="BE21" s="490"/>
      <c r="BF21" s="399"/>
      <c r="BG21" s="391"/>
      <c r="BH21" s="391">
        <f t="shared" si="12"/>
        <v>0</v>
      </c>
      <c r="BK21" s="488"/>
      <c r="BL21" s="489">
        <v>14</v>
      </c>
      <c r="BM21" s="490">
        <v>886.3</v>
      </c>
      <c r="BN21" s="502"/>
      <c r="BO21" s="490"/>
      <c r="BP21" s="399"/>
      <c r="BQ21" s="391"/>
      <c r="BR21" s="504">
        <f t="shared" si="13"/>
        <v>0</v>
      </c>
      <c r="BS21" s="5"/>
      <c r="BU21" s="488"/>
      <c r="BV21" s="489">
        <v>14</v>
      </c>
      <c r="BW21" s="490">
        <v>941.6</v>
      </c>
      <c r="BX21" s="502"/>
      <c r="BY21" s="490"/>
      <c r="BZ21" s="399"/>
      <c r="CA21" s="391"/>
      <c r="CB21" s="504">
        <f t="shared" si="14"/>
        <v>0</v>
      </c>
      <c r="CE21" s="488"/>
      <c r="CF21" s="489">
        <v>14</v>
      </c>
      <c r="CG21" s="490">
        <v>919.9</v>
      </c>
      <c r="CH21" s="505"/>
      <c r="CI21" s="490"/>
      <c r="CJ21" s="506"/>
      <c r="CK21" s="507"/>
      <c r="CL21" s="5">
        <f t="shared" si="5"/>
        <v>0</v>
      </c>
      <c r="CO21" s="515"/>
      <c r="CP21" s="489">
        <v>14</v>
      </c>
      <c r="CQ21" s="249">
        <v>933.49</v>
      </c>
      <c r="CR21" s="512"/>
      <c r="CS21" s="249"/>
      <c r="CT21" s="514"/>
      <c r="CU21" s="391"/>
      <c r="CV21" s="5">
        <f t="shared" si="6"/>
        <v>0</v>
      </c>
      <c r="CY21" s="488"/>
      <c r="CZ21" s="489">
        <v>14</v>
      </c>
      <c r="DA21" s="490">
        <v>940.7</v>
      </c>
      <c r="DB21" s="502"/>
      <c r="DC21" s="490"/>
      <c r="DD21" s="399"/>
      <c r="DE21" s="391"/>
      <c r="DF21" s="5">
        <f t="shared" si="15"/>
        <v>0</v>
      </c>
      <c r="DI21" s="488"/>
      <c r="DJ21" s="489">
        <v>14</v>
      </c>
      <c r="DK21" s="490"/>
      <c r="DL21" s="502"/>
      <c r="DM21" s="490"/>
      <c r="DN21" s="399"/>
      <c r="DO21" s="391"/>
      <c r="DP21" s="5">
        <f t="shared" si="16"/>
        <v>0</v>
      </c>
      <c r="DS21" s="488"/>
      <c r="DT21" s="489">
        <v>14</v>
      </c>
      <c r="DU21" s="490"/>
      <c r="DV21" s="505"/>
      <c r="DW21" s="490"/>
      <c r="DX21" s="508"/>
      <c r="DY21" s="507"/>
      <c r="DZ21" s="5">
        <f t="shared" si="17"/>
        <v>0</v>
      </c>
      <c r="EC21" s="488"/>
      <c r="ED21" s="489">
        <v>14</v>
      </c>
      <c r="EE21" s="249"/>
      <c r="EF21" s="512"/>
      <c r="EG21" s="249"/>
      <c r="EH21" s="513"/>
      <c r="EI21" s="391"/>
      <c r="EJ21" s="5">
        <f t="shared" si="18"/>
        <v>0</v>
      </c>
      <c r="EM21" s="488"/>
      <c r="EN21" s="489">
        <v>14</v>
      </c>
      <c r="EO21" s="249"/>
      <c r="EP21" s="512"/>
      <c r="EQ21" s="249"/>
      <c r="ER21" s="514"/>
      <c r="ES21" s="391"/>
      <c r="ET21" s="5">
        <f t="shared" si="19"/>
        <v>0</v>
      </c>
      <c r="EW21" s="526"/>
      <c r="EX21" s="489">
        <v>14</v>
      </c>
      <c r="EY21" s="490"/>
      <c r="EZ21" s="502"/>
      <c r="FA21" s="490"/>
      <c r="FB21" s="514"/>
      <c r="FC21" s="391"/>
      <c r="FD21" s="5">
        <f t="shared" si="20"/>
        <v>0</v>
      </c>
      <c r="FG21" s="515"/>
      <c r="FH21" s="489">
        <v>14</v>
      </c>
      <c r="FI21" s="497"/>
      <c r="FJ21" s="498"/>
      <c r="FK21" s="497"/>
      <c r="FL21" s="513"/>
      <c r="FM21" s="500"/>
      <c r="FN21" s="462">
        <f t="shared" si="21"/>
        <v>0</v>
      </c>
      <c r="FQ21" s="488"/>
      <c r="FR21" s="489">
        <v>14</v>
      </c>
      <c r="FS21" s="490"/>
      <c r="FT21" s="502"/>
      <c r="FU21" s="490"/>
      <c r="FV21" s="514"/>
      <c r="FW21" s="391"/>
      <c r="FX21" s="462">
        <f t="shared" si="22"/>
        <v>0</v>
      </c>
      <c r="FY21" s="391"/>
      <c r="GA21" s="488"/>
      <c r="GB21" s="517">
        <v>14</v>
      </c>
      <c r="GC21" s="490"/>
      <c r="GD21" s="502"/>
      <c r="GE21" s="490"/>
      <c r="GF21" s="514"/>
      <c r="GG21" s="391"/>
      <c r="GH21" s="5">
        <f t="shared" si="23"/>
        <v>0</v>
      </c>
      <c r="GK21" s="488"/>
      <c r="GL21" s="489">
        <v>14</v>
      </c>
      <c r="GM21" s="522"/>
      <c r="GN21" s="502"/>
      <c r="GO21" s="522"/>
      <c r="GP21" s="399"/>
      <c r="GQ21" s="391"/>
      <c r="GR21" s="5">
        <f t="shared" si="24"/>
        <v>0</v>
      </c>
      <c r="GU21" s="488"/>
      <c r="GV21" s="489">
        <v>14</v>
      </c>
      <c r="GW21" s="490"/>
      <c r="GX21" s="502"/>
      <c r="GY21" s="490"/>
      <c r="GZ21" s="399"/>
      <c r="HA21" s="391"/>
      <c r="HB21" s="5">
        <f t="shared" si="25"/>
        <v>0</v>
      </c>
    </row>
    <row r="22" spans="1:210" x14ac:dyDescent="0.25">
      <c r="A22" s="417">
        <v>19</v>
      </c>
      <c r="B22" s="195">
        <f t="shared" ref="B22:H22" si="38">GJ5</f>
        <v>0</v>
      </c>
      <c r="C22" s="195">
        <f t="shared" si="38"/>
        <v>0</v>
      </c>
      <c r="D22" s="1069">
        <f t="shared" si="38"/>
        <v>0</v>
      </c>
      <c r="E22" s="1070">
        <f t="shared" si="38"/>
        <v>0</v>
      </c>
      <c r="F22" s="1071">
        <f t="shared" si="38"/>
        <v>0</v>
      </c>
      <c r="G22" s="191">
        <f t="shared" si="38"/>
        <v>0</v>
      </c>
      <c r="H22" s="1072">
        <f t="shared" si="38"/>
        <v>0</v>
      </c>
      <c r="I22" s="1073">
        <f>GQ5</f>
        <v>0</v>
      </c>
      <c r="J22" s="195"/>
      <c r="M22" s="488"/>
      <c r="N22" s="517">
        <v>15</v>
      </c>
      <c r="O22" s="490">
        <v>933.5</v>
      </c>
      <c r="P22" s="502"/>
      <c r="Q22" s="490"/>
      <c r="R22" s="399"/>
      <c r="S22" s="391"/>
      <c r="T22" s="462">
        <f t="shared" si="8"/>
        <v>0</v>
      </c>
      <c r="W22" s="488"/>
      <c r="X22" s="835">
        <v>15</v>
      </c>
      <c r="Y22" s="497"/>
      <c r="Z22" s="498"/>
      <c r="AA22" s="497"/>
      <c r="AB22" s="499"/>
      <c r="AC22" s="500"/>
      <c r="AD22" s="462">
        <f t="shared" si="9"/>
        <v>0</v>
      </c>
      <c r="AE22" s="444"/>
      <c r="AG22" s="488"/>
      <c r="AH22" s="489">
        <v>15</v>
      </c>
      <c r="AI22" s="521"/>
      <c r="AJ22" s="502"/>
      <c r="AK22" s="521"/>
      <c r="AL22" s="399"/>
      <c r="AM22" s="391"/>
      <c r="AN22" s="391">
        <f t="shared" si="10"/>
        <v>0</v>
      </c>
      <c r="AQ22" s="515" t="s">
        <v>357</v>
      </c>
      <c r="AR22" s="489">
        <v>15</v>
      </c>
      <c r="AS22" s="497">
        <v>933.5</v>
      </c>
      <c r="AT22" s="498"/>
      <c r="AU22" s="497"/>
      <c r="AV22" s="499"/>
      <c r="AW22" s="500"/>
      <c r="AX22" s="5">
        <f t="shared" si="11"/>
        <v>0</v>
      </c>
      <c r="BA22" s="488"/>
      <c r="BB22" s="489">
        <v>15</v>
      </c>
      <c r="BC22" s="879">
        <v>963.43</v>
      </c>
      <c r="BD22" s="502"/>
      <c r="BE22" s="490"/>
      <c r="BF22" s="399"/>
      <c r="BG22" s="391"/>
      <c r="BH22" s="391">
        <f t="shared" si="12"/>
        <v>0</v>
      </c>
      <c r="BK22" s="488"/>
      <c r="BL22" s="489">
        <v>15</v>
      </c>
      <c r="BM22" s="490">
        <v>888.1</v>
      </c>
      <c r="BN22" s="502"/>
      <c r="BO22" s="490"/>
      <c r="BP22" s="399"/>
      <c r="BQ22" s="391"/>
      <c r="BR22" s="504">
        <f t="shared" si="13"/>
        <v>0</v>
      </c>
      <c r="BS22" s="5"/>
      <c r="BU22" s="488"/>
      <c r="BV22" s="489">
        <v>15</v>
      </c>
      <c r="BW22" s="490">
        <v>945.8</v>
      </c>
      <c r="BX22" s="502"/>
      <c r="BY22" s="490"/>
      <c r="BZ22" s="399"/>
      <c r="CA22" s="391"/>
      <c r="CB22" s="504">
        <f t="shared" si="14"/>
        <v>0</v>
      </c>
      <c r="CE22" s="488"/>
      <c r="CF22" s="489">
        <v>15</v>
      </c>
      <c r="CG22" s="490">
        <v>898.1</v>
      </c>
      <c r="CH22" s="505"/>
      <c r="CI22" s="490"/>
      <c r="CJ22" s="506"/>
      <c r="CK22" s="507"/>
      <c r="CL22" s="5">
        <f t="shared" si="5"/>
        <v>0</v>
      </c>
      <c r="CO22" s="515"/>
      <c r="CP22" s="489">
        <v>15</v>
      </c>
      <c r="CQ22" s="249">
        <v>969.3</v>
      </c>
      <c r="CR22" s="512"/>
      <c r="CS22" s="249"/>
      <c r="CT22" s="514"/>
      <c r="CU22" s="391"/>
      <c r="CV22" s="5">
        <f t="shared" si="6"/>
        <v>0</v>
      </c>
      <c r="CY22" s="488"/>
      <c r="CZ22" s="489">
        <v>15</v>
      </c>
      <c r="DA22" s="490">
        <v>902.6</v>
      </c>
      <c r="DB22" s="502"/>
      <c r="DC22" s="490"/>
      <c r="DD22" s="399"/>
      <c r="DE22" s="391"/>
      <c r="DF22" s="5">
        <f t="shared" si="15"/>
        <v>0</v>
      </c>
      <c r="DI22" s="488"/>
      <c r="DJ22" s="489">
        <v>15</v>
      </c>
      <c r="DK22" s="490"/>
      <c r="DL22" s="502"/>
      <c r="DM22" s="490"/>
      <c r="DN22" s="399"/>
      <c r="DO22" s="391"/>
      <c r="DP22" s="5">
        <f t="shared" si="16"/>
        <v>0</v>
      </c>
      <c r="DS22" s="488"/>
      <c r="DT22" s="489">
        <v>15</v>
      </c>
      <c r="DU22" s="490"/>
      <c r="DV22" s="505"/>
      <c r="DW22" s="490"/>
      <c r="DX22" s="508"/>
      <c r="DY22" s="507"/>
      <c r="DZ22" s="5">
        <f t="shared" si="17"/>
        <v>0</v>
      </c>
      <c r="EC22" s="488"/>
      <c r="ED22" s="489">
        <v>15</v>
      </c>
      <c r="EE22" s="249"/>
      <c r="EF22" s="512"/>
      <c r="EG22" s="249"/>
      <c r="EH22" s="513"/>
      <c r="EI22" s="391"/>
      <c r="EJ22" s="5">
        <f t="shared" si="18"/>
        <v>0</v>
      </c>
      <c r="EM22" s="488"/>
      <c r="EN22" s="489">
        <v>15</v>
      </c>
      <c r="EO22" s="249"/>
      <c r="EP22" s="512"/>
      <c r="EQ22" s="249"/>
      <c r="ER22" s="514"/>
      <c r="ES22" s="391"/>
      <c r="ET22" s="5">
        <f t="shared" si="19"/>
        <v>0</v>
      </c>
      <c r="EW22" s="526"/>
      <c r="EX22" s="489">
        <v>15</v>
      </c>
      <c r="EY22" s="490"/>
      <c r="EZ22" s="502"/>
      <c r="FA22" s="490"/>
      <c r="FB22" s="514"/>
      <c r="FC22" s="391"/>
      <c r="FD22" s="5">
        <f t="shared" si="20"/>
        <v>0</v>
      </c>
      <c r="FG22" s="515"/>
      <c r="FH22" s="489">
        <v>15</v>
      </c>
      <c r="FI22" s="497"/>
      <c r="FJ22" s="498"/>
      <c r="FK22" s="497"/>
      <c r="FL22" s="513"/>
      <c r="FM22" s="500"/>
      <c r="FN22" s="462">
        <f t="shared" si="21"/>
        <v>0</v>
      </c>
      <c r="FQ22" s="488"/>
      <c r="FR22" s="489">
        <v>15</v>
      </c>
      <c r="FS22" s="490"/>
      <c r="FT22" s="502"/>
      <c r="FU22" s="490"/>
      <c r="FV22" s="514"/>
      <c r="FW22" s="391"/>
      <c r="FX22" s="462">
        <f t="shared" si="22"/>
        <v>0</v>
      </c>
      <c r="FY22" s="391"/>
      <c r="GA22" s="488"/>
      <c r="GB22" s="517">
        <v>15</v>
      </c>
      <c r="GC22" s="490"/>
      <c r="GD22" s="502"/>
      <c r="GE22" s="490"/>
      <c r="GF22" s="514"/>
      <c r="GG22" s="391"/>
      <c r="GH22" s="5">
        <f t="shared" si="23"/>
        <v>0</v>
      </c>
      <c r="GK22" s="488"/>
      <c r="GL22" s="489">
        <v>15</v>
      </c>
      <c r="GM22" s="522"/>
      <c r="GN22" s="502"/>
      <c r="GO22" s="522"/>
      <c r="GP22" s="399"/>
      <c r="GQ22" s="391"/>
      <c r="GR22" s="5">
        <f t="shared" si="24"/>
        <v>0</v>
      </c>
      <c r="GU22" s="488"/>
      <c r="GV22" s="489">
        <v>15</v>
      </c>
      <c r="GW22" s="490"/>
      <c r="GX22" s="502"/>
      <c r="GY22" s="490"/>
      <c r="GZ22" s="399"/>
      <c r="HA22" s="391"/>
      <c r="HB22" s="5">
        <f t="shared" si="25"/>
        <v>0</v>
      </c>
    </row>
    <row r="23" spans="1:210" x14ac:dyDescent="0.25">
      <c r="A23" s="417">
        <v>20</v>
      </c>
      <c r="B23" s="195">
        <f t="shared" ref="B23:H23" si="39">GT5</f>
        <v>0</v>
      </c>
      <c r="C23" s="195">
        <f>GU5</f>
        <v>0</v>
      </c>
      <c r="D23" s="1069">
        <f>GV5</f>
        <v>0</v>
      </c>
      <c r="E23" s="1070">
        <f t="shared" si="39"/>
        <v>0</v>
      </c>
      <c r="F23" s="1071">
        <f t="shared" si="39"/>
        <v>0</v>
      </c>
      <c r="G23" s="191">
        <f t="shared" si="39"/>
        <v>0</v>
      </c>
      <c r="H23" s="1072">
        <f t="shared" si="39"/>
        <v>0</v>
      </c>
      <c r="I23" s="1073">
        <f>F23-H23</f>
        <v>0</v>
      </c>
      <c r="J23" s="195"/>
      <c r="M23" s="488"/>
      <c r="N23" s="517">
        <v>16</v>
      </c>
      <c r="O23" s="490">
        <v>907.2</v>
      </c>
      <c r="P23" s="502"/>
      <c r="Q23" s="490"/>
      <c r="R23" s="399"/>
      <c r="S23" s="391"/>
      <c r="T23" s="462">
        <f t="shared" si="8"/>
        <v>0</v>
      </c>
      <c r="W23" s="488"/>
      <c r="X23" s="835">
        <v>16</v>
      </c>
      <c r="Y23" s="497"/>
      <c r="Z23" s="498"/>
      <c r="AA23" s="497"/>
      <c r="AB23" s="499"/>
      <c r="AC23" s="500"/>
      <c r="AD23" s="462">
        <f t="shared" si="9"/>
        <v>0</v>
      </c>
      <c r="AE23" s="444"/>
      <c r="AG23" s="488"/>
      <c r="AH23" s="489">
        <v>16</v>
      </c>
      <c r="AI23" s="521"/>
      <c r="AJ23" s="502"/>
      <c r="AK23" s="521"/>
      <c r="AL23" s="399"/>
      <c r="AM23" s="391"/>
      <c r="AN23" s="391">
        <f t="shared" si="10"/>
        <v>0</v>
      </c>
      <c r="AQ23" s="515" t="s">
        <v>357</v>
      </c>
      <c r="AR23" s="489">
        <v>16</v>
      </c>
      <c r="AS23" s="497">
        <v>932.9</v>
      </c>
      <c r="AT23" s="498"/>
      <c r="AU23" s="497"/>
      <c r="AV23" s="499"/>
      <c r="AW23" s="500"/>
      <c r="AX23" s="5">
        <f t="shared" si="11"/>
        <v>0</v>
      </c>
      <c r="BA23" s="488"/>
      <c r="BB23" s="489">
        <v>16</v>
      </c>
      <c r="BC23" s="879">
        <v>937.12</v>
      </c>
      <c r="BD23" s="502"/>
      <c r="BE23" s="490"/>
      <c r="BF23" s="399"/>
      <c r="BG23" s="391"/>
      <c r="BH23" s="391">
        <f t="shared" si="12"/>
        <v>0</v>
      </c>
      <c r="BK23" s="488"/>
      <c r="BL23" s="489">
        <v>16</v>
      </c>
      <c r="BM23" s="490">
        <v>907.2</v>
      </c>
      <c r="BN23" s="502"/>
      <c r="BO23" s="490"/>
      <c r="BP23" s="399"/>
      <c r="BQ23" s="391"/>
      <c r="BR23" s="504">
        <f t="shared" si="13"/>
        <v>0</v>
      </c>
      <c r="BS23" s="5"/>
      <c r="BU23" s="488"/>
      <c r="BV23" s="489">
        <v>16</v>
      </c>
      <c r="BW23" s="490">
        <v>935</v>
      </c>
      <c r="BX23" s="502"/>
      <c r="BY23" s="490"/>
      <c r="BZ23" s="399"/>
      <c r="CA23" s="391"/>
      <c r="CB23" s="504">
        <f t="shared" si="14"/>
        <v>0</v>
      </c>
      <c r="CE23" s="488"/>
      <c r="CF23" s="489">
        <v>16</v>
      </c>
      <c r="CG23" s="490">
        <v>908.1</v>
      </c>
      <c r="CH23" s="505"/>
      <c r="CI23" s="490"/>
      <c r="CJ23" s="506"/>
      <c r="CK23" s="507"/>
      <c r="CL23" s="5">
        <f t="shared" si="5"/>
        <v>0</v>
      </c>
      <c r="CO23" s="515"/>
      <c r="CP23" s="489">
        <v>16</v>
      </c>
      <c r="CQ23" s="249">
        <v>957.07</v>
      </c>
      <c r="CR23" s="512"/>
      <c r="CS23" s="249"/>
      <c r="CT23" s="514"/>
      <c r="CU23" s="391"/>
      <c r="CV23" s="5">
        <f t="shared" si="6"/>
        <v>0</v>
      </c>
      <c r="CY23" s="488"/>
      <c r="CZ23" s="489">
        <v>16</v>
      </c>
      <c r="DA23" s="490">
        <v>924.4</v>
      </c>
      <c r="DB23" s="502"/>
      <c r="DC23" s="490"/>
      <c r="DD23" s="399"/>
      <c r="DE23" s="391"/>
      <c r="DF23" s="5">
        <f t="shared" si="15"/>
        <v>0</v>
      </c>
      <c r="DI23" s="488"/>
      <c r="DJ23" s="489">
        <v>16</v>
      </c>
      <c r="DK23" s="490"/>
      <c r="DL23" s="502"/>
      <c r="DM23" s="490"/>
      <c r="DN23" s="399"/>
      <c r="DO23" s="391"/>
      <c r="DP23" s="5">
        <f t="shared" si="16"/>
        <v>0</v>
      </c>
      <c r="DS23" s="488"/>
      <c r="DT23" s="489">
        <v>16</v>
      </c>
      <c r="DU23" s="490"/>
      <c r="DV23" s="505"/>
      <c r="DW23" s="490"/>
      <c r="DX23" s="508"/>
      <c r="DY23" s="507"/>
      <c r="DZ23" s="5">
        <f t="shared" si="17"/>
        <v>0</v>
      </c>
      <c r="EC23" s="488"/>
      <c r="ED23" s="489">
        <v>16</v>
      </c>
      <c r="EE23" s="249"/>
      <c r="EF23" s="512"/>
      <c r="EG23" s="249"/>
      <c r="EH23" s="513"/>
      <c r="EI23" s="391"/>
      <c r="EJ23" s="5">
        <f t="shared" si="18"/>
        <v>0</v>
      </c>
      <c r="EM23" s="488"/>
      <c r="EN23" s="489">
        <v>16</v>
      </c>
      <c r="EO23" s="249"/>
      <c r="EP23" s="512"/>
      <c r="EQ23" s="249"/>
      <c r="ER23" s="514"/>
      <c r="ES23" s="391"/>
      <c r="ET23" s="5">
        <f t="shared" si="19"/>
        <v>0</v>
      </c>
      <c r="EW23" s="526"/>
      <c r="EX23" s="489">
        <v>16</v>
      </c>
      <c r="EY23" s="490"/>
      <c r="EZ23" s="502"/>
      <c r="FA23" s="490"/>
      <c r="FB23" s="514"/>
      <c r="FC23" s="391"/>
      <c r="FD23" s="5">
        <f t="shared" si="20"/>
        <v>0</v>
      </c>
      <c r="FG23" s="515"/>
      <c r="FH23" s="489">
        <v>16</v>
      </c>
      <c r="FI23" s="497"/>
      <c r="FJ23" s="498"/>
      <c r="FK23" s="497"/>
      <c r="FL23" s="513"/>
      <c r="FM23" s="500"/>
      <c r="FN23" s="462">
        <f t="shared" si="21"/>
        <v>0</v>
      </c>
      <c r="FQ23" s="488"/>
      <c r="FR23" s="489">
        <v>16</v>
      </c>
      <c r="FS23" s="490"/>
      <c r="FT23" s="502"/>
      <c r="FU23" s="490"/>
      <c r="FV23" s="514"/>
      <c r="FW23" s="391"/>
      <c r="FX23" s="462">
        <f t="shared" si="22"/>
        <v>0</v>
      </c>
      <c r="FY23" s="391"/>
      <c r="GA23" s="488"/>
      <c r="GB23" s="517">
        <v>16</v>
      </c>
      <c r="GC23" s="490"/>
      <c r="GD23" s="502"/>
      <c r="GE23" s="490"/>
      <c r="GF23" s="514"/>
      <c r="GG23" s="391"/>
      <c r="GH23" s="5">
        <f t="shared" si="23"/>
        <v>0</v>
      </c>
      <c r="GK23" s="488"/>
      <c r="GL23" s="489">
        <v>16</v>
      </c>
      <c r="GM23" s="522"/>
      <c r="GN23" s="502"/>
      <c r="GO23" s="522"/>
      <c r="GP23" s="399"/>
      <c r="GQ23" s="391"/>
      <c r="GR23" s="5">
        <f t="shared" si="24"/>
        <v>0</v>
      </c>
      <c r="GU23" s="488"/>
      <c r="GV23" s="489">
        <v>16</v>
      </c>
      <c r="GW23" s="490"/>
      <c r="GX23" s="502"/>
      <c r="GY23" s="490"/>
      <c r="GZ23" s="399"/>
      <c r="HA23" s="391"/>
      <c r="HB23" s="5">
        <f t="shared" si="25"/>
        <v>0</v>
      </c>
    </row>
    <row r="24" spans="1:210" x14ac:dyDescent="0.25">
      <c r="A24" s="417">
        <v>21</v>
      </c>
      <c r="D24" s="431"/>
      <c r="F24" s="215"/>
      <c r="G24" s="6"/>
      <c r="H24" s="233"/>
      <c r="I24" s="433"/>
      <c r="M24" s="488"/>
      <c r="N24" s="517">
        <v>17</v>
      </c>
      <c r="O24" s="490">
        <v>877.2</v>
      </c>
      <c r="P24" s="502"/>
      <c r="Q24" s="490"/>
      <c r="R24" s="399"/>
      <c r="S24" s="391"/>
      <c r="T24" s="462">
        <f t="shared" si="8"/>
        <v>0</v>
      </c>
      <c r="W24" s="488"/>
      <c r="X24" s="835">
        <v>17</v>
      </c>
      <c r="Y24" s="497"/>
      <c r="Z24" s="498"/>
      <c r="AA24" s="497"/>
      <c r="AB24" s="499"/>
      <c r="AC24" s="500"/>
      <c r="AD24" s="462">
        <f t="shared" si="9"/>
        <v>0</v>
      </c>
      <c r="AE24" s="444"/>
      <c r="AG24" s="488"/>
      <c r="AH24" s="489">
        <v>17</v>
      </c>
      <c r="AI24" s="521"/>
      <c r="AJ24" s="502"/>
      <c r="AK24" s="521"/>
      <c r="AL24" s="399"/>
      <c r="AM24" s="391"/>
      <c r="AN24" s="391">
        <f t="shared" si="10"/>
        <v>0</v>
      </c>
      <c r="AQ24" s="515" t="s">
        <v>357</v>
      </c>
      <c r="AR24" s="489">
        <v>17</v>
      </c>
      <c r="AS24" s="497">
        <v>927.6</v>
      </c>
      <c r="AT24" s="498"/>
      <c r="AU24" s="497"/>
      <c r="AV24" s="499"/>
      <c r="AW24" s="500"/>
      <c r="AX24" s="5">
        <f t="shared" si="11"/>
        <v>0</v>
      </c>
      <c r="BA24" s="488"/>
      <c r="BB24" s="489">
        <v>17</v>
      </c>
      <c r="BC24" s="879">
        <v>969.78</v>
      </c>
      <c r="BD24" s="502"/>
      <c r="BE24" s="490"/>
      <c r="BF24" s="399"/>
      <c r="BG24" s="391"/>
      <c r="BH24" s="391">
        <f t="shared" si="12"/>
        <v>0</v>
      </c>
      <c r="BK24" s="488"/>
      <c r="BL24" s="489">
        <v>17</v>
      </c>
      <c r="BM24" s="490">
        <v>871.8</v>
      </c>
      <c r="BN24" s="502"/>
      <c r="BO24" s="490"/>
      <c r="BP24" s="399"/>
      <c r="BQ24" s="391"/>
      <c r="BR24" s="504">
        <f t="shared" si="13"/>
        <v>0</v>
      </c>
      <c r="BS24" s="5"/>
      <c r="BU24" s="488"/>
      <c r="BV24" s="489">
        <v>17</v>
      </c>
      <c r="BW24" s="490">
        <v>954.2</v>
      </c>
      <c r="BX24" s="502"/>
      <c r="BY24" s="490"/>
      <c r="BZ24" s="399"/>
      <c r="CA24" s="391"/>
      <c r="CB24" s="504">
        <f t="shared" si="14"/>
        <v>0</v>
      </c>
      <c r="CE24" s="488"/>
      <c r="CF24" s="489">
        <v>17</v>
      </c>
      <c r="CG24" s="490">
        <v>899</v>
      </c>
      <c r="CH24" s="505"/>
      <c r="CI24" s="490"/>
      <c r="CJ24" s="506"/>
      <c r="CK24" s="507"/>
      <c r="CL24" s="5">
        <f t="shared" si="5"/>
        <v>0</v>
      </c>
      <c r="CO24" s="488"/>
      <c r="CP24" s="489">
        <v>17</v>
      </c>
      <c r="CQ24" s="249">
        <v>916.25</v>
      </c>
      <c r="CR24" s="512"/>
      <c r="CS24" s="249"/>
      <c r="CT24" s="514"/>
      <c r="CU24" s="391"/>
      <c r="CV24" s="5">
        <f t="shared" si="6"/>
        <v>0</v>
      </c>
      <c r="CY24" s="488"/>
      <c r="CZ24" s="489">
        <v>17</v>
      </c>
      <c r="DA24" s="490">
        <v>935.5</v>
      </c>
      <c r="DB24" s="502"/>
      <c r="DC24" s="490"/>
      <c r="DD24" s="399"/>
      <c r="DE24" s="391"/>
      <c r="DF24" s="5">
        <f t="shared" si="15"/>
        <v>0</v>
      </c>
      <c r="DI24" s="488"/>
      <c r="DJ24" s="489">
        <v>17</v>
      </c>
      <c r="DK24" s="490"/>
      <c r="DL24" s="502"/>
      <c r="DM24" s="490"/>
      <c r="DN24" s="399"/>
      <c r="DO24" s="391"/>
      <c r="DP24" s="5">
        <f t="shared" si="16"/>
        <v>0</v>
      </c>
      <c r="DS24" s="488"/>
      <c r="DT24" s="489">
        <v>17</v>
      </c>
      <c r="DU24" s="490"/>
      <c r="DV24" s="505"/>
      <c r="DW24" s="490"/>
      <c r="DX24" s="508"/>
      <c r="DY24" s="507"/>
      <c r="DZ24" s="5">
        <f t="shared" si="17"/>
        <v>0</v>
      </c>
      <c r="EC24" s="488"/>
      <c r="ED24" s="489">
        <v>17</v>
      </c>
      <c r="EE24" s="249"/>
      <c r="EF24" s="512"/>
      <c r="EG24" s="249"/>
      <c r="EH24" s="513"/>
      <c r="EI24" s="391"/>
      <c r="EJ24" s="5">
        <f t="shared" si="18"/>
        <v>0</v>
      </c>
      <c r="EM24" s="488"/>
      <c r="EN24" s="489">
        <v>17</v>
      </c>
      <c r="EO24" s="249"/>
      <c r="EP24" s="512"/>
      <c r="EQ24" s="249"/>
      <c r="ER24" s="514"/>
      <c r="ES24" s="391"/>
      <c r="ET24" s="5">
        <f t="shared" si="19"/>
        <v>0</v>
      </c>
      <c r="EW24" s="526"/>
      <c r="EX24" s="489">
        <v>17</v>
      </c>
      <c r="EY24" s="490"/>
      <c r="EZ24" s="502"/>
      <c r="FA24" s="490"/>
      <c r="FB24" s="514"/>
      <c r="FC24" s="391"/>
      <c r="FD24" s="5">
        <f t="shared" si="20"/>
        <v>0</v>
      </c>
      <c r="FG24" s="515"/>
      <c r="FH24" s="489">
        <v>17</v>
      </c>
      <c r="FI24" s="497"/>
      <c r="FJ24" s="498"/>
      <c r="FK24" s="497"/>
      <c r="FL24" s="513"/>
      <c r="FM24" s="500"/>
      <c r="FN24" s="462">
        <f t="shared" si="21"/>
        <v>0</v>
      </c>
      <c r="FQ24" s="488"/>
      <c r="FR24" s="489">
        <v>17</v>
      </c>
      <c r="FS24" s="490"/>
      <c r="FT24" s="502"/>
      <c r="FU24" s="490"/>
      <c r="FV24" s="514"/>
      <c r="FW24" s="391"/>
      <c r="FX24" s="462">
        <f t="shared" si="22"/>
        <v>0</v>
      </c>
      <c r="FY24" s="391"/>
      <c r="GA24" s="488"/>
      <c r="GB24" s="517">
        <v>17</v>
      </c>
      <c r="GC24" s="490"/>
      <c r="GD24" s="502"/>
      <c r="GE24" s="490"/>
      <c r="GF24" s="514"/>
      <c r="GG24" s="391"/>
      <c r="GH24" s="5">
        <f t="shared" si="23"/>
        <v>0</v>
      </c>
      <c r="GK24" s="488"/>
      <c r="GL24" s="489">
        <v>17</v>
      </c>
      <c r="GM24" s="522"/>
      <c r="GN24" s="502"/>
      <c r="GO24" s="522"/>
      <c r="GP24" s="399"/>
      <c r="GQ24" s="391"/>
      <c r="GR24" s="5">
        <f t="shared" si="24"/>
        <v>0</v>
      </c>
      <c r="GU24" s="488"/>
      <c r="GV24" s="489">
        <v>17</v>
      </c>
      <c r="GW24" s="490"/>
      <c r="GX24" s="502"/>
      <c r="GY24" s="490"/>
      <c r="GZ24" s="399"/>
      <c r="HA24" s="391"/>
      <c r="HB24" s="5">
        <f t="shared" si="25"/>
        <v>0</v>
      </c>
    </row>
    <row r="25" spans="1:210" x14ac:dyDescent="0.25">
      <c r="A25" s="417">
        <v>22</v>
      </c>
      <c r="C25" s="391"/>
      <c r="D25" s="431"/>
      <c r="F25" s="215"/>
      <c r="G25" s="6"/>
      <c r="H25" s="233"/>
      <c r="I25" s="433"/>
      <c r="M25" s="515"/>
      <c r="N25" s="517">
        <v>18</v>
      </c>
      <c r="O25" s="490">
        <v>897.2</v>
      </c>
      <c r="P25" s="502"/>
      <c r="Q25" s="490"/>
      <c r="R25" s="399"/>
      <c r="S25" s="391"/>
      <c r="T25" s="462">
        <f t="shared" si="8"/>
        <v>0</v>
      </c>
      <c r="W25" s="511"/>
      <c r="X25" s="835">
        <v>18</v>
      </c>
      <c r="Y25" s="497"/>
      <c r="Z25" s="498"/>
      <c r="AA25" s="497"/>
      <c r="AB25" s="499"/>
      <c r="AC25" s="500"/>
      <c r="AD25" s="462">
        <f t="shared" si="9"/>
        <v>0</v>
      </c>
      <c r="AE25" s="444"/>
      <c r="AG25" s="515"/>
      <c r="AH25" s="489">
        <v>18</v>
      </c>
      <c r="AI25" s="521"/>
      <c r="AJ25" s="502"/>
      <c r="AK25" s="521"/>
      <c r="AL25" s="399"/>
      <c r="AM25" s="391"/>
      <c r="AN25" s="391">
        <f t="shared" si="10"/>
        <v>0</v>
      </c>
      <c r="AQ25" s="515" t="s">
        <v>357</v>
      </c>
      <c r="AR25" s="489">
        <v>18</v>
      </c>
      <c r="AS25" s="497">
        <v>920.3</v>
      </c>
      <c r="AT25" s="498"/>
      <c r="AU25" s="497"/>
      <c r="AV25" s="499"/>
      <c r="AW25" s="500"/>
      <c r="AX25" s="5">
        <f t="shared" si="11"/>
        <v>0</v>
      </c>
      <c r="BA25" s="515"/>
      <c r="BB25" s="489">
        <v>18</v>
      </c>
      <c r="BC25" s="879">
        <v>923.96</v>
      </c>
      <c r="BD25" s="502"/>
      <c r="BE25" s="490"/>
      <c r="BF25" s="399"/>
      <c r="BG25" s="391"/>
      <c r="BH25" s="391">
        <f t="shared" si="12"/>
        <v>0</v>
      </c>
      <c r="BK25" s="515"/>
      <c r="BL25" s="489">
        <v>18</v>
      </c>
      <c r="BM25" s="490">
        <v>907.2</v>
      </c>
      <c r="BN25" s="502"/>
      <c r="BO25" s="490"/>
      <c r="BP25" s="399"/>
      <c r="BQ25" s="391"/>
      <c r="BR25" s="504">
        <f t="shared" si="13"/>
        <v>0</v>
      </c>
      <c r="BS25" s="5"/>
      <c r="BU25" s="515"/>
      <c r="BV25" s="489">
        <v>18</v>
      </c>
      <c r="BW25" s="490">
        <v>934.4</v>
      </c>
      <c r="BX25" s="502"/>
      <c r="BY25" s="490"/>
      <c r="BZ25" s="399"/>
      <c r="CA25" s="391"/>
      <c r="CB25" s="504">
        <f t="shared" si="14"/>
        <v>0</v>
      </c>
      <c r="CE25" s="488"/>
      <c r="CF25" s="489">
        <v>18</v>
      </c>
      <c r="CG25" s="521">
        <v>909.9</v>
      </c>
      <c r="CH25" s="505"/>
      <c r="CI25" s="521"/>
      <c r="CJ25" s="506"/>
      <c r="CK25" s="507"/>
      <c r="CL25" s="5">
        <f t="shared" si="5"/>
        <v>0</v>
      </c>
      <c r="CO25" s="488"/>
      <c r="CP25" s="489">
        <v>18</v>
      </c>
      <c r="CQ25" s="249">
        <v>894.48</v>
      </c>
      <c r="CR25" s="512"/>
      <c r="CS25" s="249"/>
      <c r="CT25" s="514"/>
      <c r="CU25" s="391"/>
      <c r="CV25" s="5">
        <f t="shared" si="6"/>
        <v>0</v>
      </c>
      <c r="CY25" s="488"/>
      <c r="CZ25" s="489">
        <v>18</v>
      </c>
      <c r="DA25" s="490">
        <v>921.7</v>
      </c>
      <c r="DB25" s="502"/>
      <c r="DC25" s="490"/>
      <c r="DD25" s="399"/>
      <c r="DE25" s="391"/>
      <c r="DF25" s="5">
        <f t="shared" si="15"/>
        <v>0</v>
      </c>
      <c r="DI25" s="488"/>
      <c r="DJ25" s="489">
        <v>18</v>
      </c>
      <c r="DK25" s="490"/>
      <c r="DL25" s="502"/>
      <c r="DM25" s="490"/>
      <c r="DN25" s="399"/>
      <c r="DO25" s="391"/>
      <c r="DP25" s="5">
        <f t="shared" si="16"/>
        <v>0</v>
      </c>
      <c r="DS25" s="488"/>
      <c r="DT25" s="489">
        <v>18</v>
      </c>
      <c r="DU25" s="490"/>
      <c r="DV25" s="505"/>
      <c r="DW25" s="490"/>
      <c r="DX25" s="508"/>
      <c r="DY25" s="507"/>
      <c r="DZ25" s="5">
        <f t="shared" si="17"/>
        <v>0</v>
      </c>
      <c r="EC25" s="515"/>
      <c r="ED25" s="489">
        <v>18</v>
      </c>
      <c r="EE25" s="249"/>
      <c r="EF25" s="512"/>
      <c r="EG25" s="249"/>
      <c r="EH25" s="513"/>
      <c r="EI25" s="391"/>
      <c r="EJ25" s="5">
        <f t="shared" si="18"/>
        <v>0</v>
      </c>
      <c r="EM25" s="515"/>
      <c r="EN25" s="489">
        <v>18</v>
      </c>
      <c r="EO25" s="249"/>
      <c r="EP25" s="512"/>
      <c r="EQ25" s="249"/>
      <c r="ER25" s="514"/>
      <c r="ES25" s="391"/>
      <c r="ET25" s="5">
        <f t="shared" si="19"/>
        <v>0</v>
      </c>
      <c r="EW25" s="526"/>
      <c r="EX25" s="489">
        <v>18</v>
      </c>
      <c r="EY25" s="490"/>
      <c r="EZ25" s="502"/>
      <c r="FA25" s="490"/>
      <c r="FB25" s="514"/>
      <c r="FC25" s="391"/>
      <c r="FD25" s="5">
        <f t="shared" si="20"/>
        <v>0</v>
      </c>
      <c r="FG25" s="515"/>
      <c r="FH25" s="489">
        <v>18</v>
      </c>
      <c r="FI25" s="497"/>
      <c r="FJ25" s="498"/>
      <c r="FK25" s="497"/>
      <c r="FL25" s="513"/>
      <c r="FM25" s="500"/>
      <c r="FN25" s="462">
        <f t="shared" si="21"/>
        <v>0</v>
      </c>
      <c r="FQ25" s="515"/>
      <c r="FR25" s="489">
        <v>18</v>
      </c>
      <c r="FS25" s="490"/>
      <c r="FT25" s="502"/>
      <c r="FU25" s="490"/>
      <c r="FV25" s="514"/>
      <c r="FW25" s="391"/>
      <c r="FX25" s="462">
        <f t="shared" si="22"/>
        <v>0</v>
      </c>
      <c r="FY25" s="391"/>
      <c r="GA25" s="488"/>
      <c r="GB25" s="517">
        <v>18</v>
      </c>
      <c r="GC25" s="490"/>
      <c r="GD25" s="502"/>
      <c r="GE25" s="490"/>
      <c r="GF25" s="514"/>
      <c r="GG25" s="391"/>
      <c r="GH25" s="5">
        <f t="shared" si="23"/>
        <v>0</v>
      </c>
      <c r="GK25" s="515"/>
      <c r="GL25" s="489">
        <v>18</v>
      </c>
      <c r="GM25" s="522"/>
      <c r="GN25" s="502"/>
      <c r="GO25" s="522"/>
      <c r="GP25" s="399"/>
      <c r="GQ25" s="391"/>
      <c r="GR25" s="5">
        <f t="shared" si="24"/>
        <v>0</v>
      </c>
      <c r="GU25" s="515"/>
      <c r="GV25" s="489">
        <v>18</v>
      </c>
      <c r="GW25" s="490"/>
      <c r="GX25" s="502"/>
      <c r="GY25" s="490"/>
      <c r="GZ25" s="399"/>
      <c r="HA25" s="391"/>
      <c r="HB25" s="5">
        <f t="shared" si="25"/>
        <v>0</v>
      </c>
    </row>
    <row r="26" spans="1:210" x14ac:dyDescent="0.25">
      <c r="A26" s="417">
        <v>23</v>
      </c>
      <c r="D26" s="431"/>
      <c r="F26" s="215"/>
      <c r="G26" s="6"/>
      <c r="H26" s="233"/>
      <c r="I26" s="433"/>
      <c r="M26" s="488"/>
      <c r="N26" s="517">
        <v>19</v>
      </c>
      <c r="O26" s="490">
        <v>929.9</v>
      </c>
      <c r="P26" s="491"/>
      <c r="Q26" s="492"/>
      <c r="R26" s="493"/>
      <c r="S26" s="494"/>
      <c r="T26" s="495">
        <f t="shared" si="8"/>
        <v>0</v>
      </c>
      <c r="W26" s="488"/>
      <c r="X26" s="835">
        <v>19</v>
      </c>
      <c r="Y26" s="497"/>
      <c r="Z26" s="498"/>
      <c r="AA26" s="497"/>
      <c r="AB26" s="499"/>
      <c r="AC26" s="500"/>
      <c r="AD26" s="5">
        <f t="shared" si="9"/>
        <v>0</v>
      </c>
      <c r="AG26" s="488"/>
      <c r="AH26" s="489">
        <v>19</v>
      </c>
      <c r="AI26" s="521"/>
      <c r="AJ26" s="502"/>
      <c r="AK26" s="521"/>
      <c r="AL26" s="399"/>
      <c r="AM26" s="391"/>
      <c r="AN26" s="391">
        <f t="shared" si="10"/>
        <v>0</v>
      </c>
      <c r="AQ26" s="515" t="s">
        <v>357</v>
      </c>
      <c r="AR26" s="489">
        <v>19</v>
      </c>
      <c r="AS26" s="497">
        <v>936.1</v>
      </c>
      <c r="AT26" s="498"/>
      <c r="AU26" s="497"/>
      <c r="AV26" s="499"/>
      <c r="AW26" s="500"/>
      <c r="AX26" s="5">
        <f t="shared" si="11"/>
        <v>0</v>
      </c>
      <c r="BA26" s="488"/>
      <c r="BB26" s="489">
        <v>19</v>
      </c>
      <c r="BC26" s="879">
        <v>921.24</v>
      </c>
      <c r="BD26" s="502"/>
      <c r="BE26" s="490"/>
      <c r="BF26" s="399"/>
      <c r="BG26" s="391"/>
      <c r="BH26" s="391">
        <f t="shared" si="12"/>
        <v>0</v>
      </c>
      <c r="BK26" s="488"/>
      <c r="BL26" s="489">
        <v>19</v>
      </c>
      <c r="BM26" s="490">
        <v>884.5</v>
      </c>
      <c r="BN26" s="502"/>
      <c r="BO26" s="490"/>
      <c r="BP26" s="399"/>
      <c r="BQ26" s="391"/>
      <c r="BR26" s="504">
        <f t="shared" si="13"/>
        <v>0</v>
      </c>
      <c r="BS26" s="5"/>
      <c r="BU26" s="488"/>
      <c r="BV26" s="489">
        <v>19</v>
      </c>
      <c r="BW26" s="490">
        <v>929.4</v>
      </c>
      <c r="BX26" s="502"/>
      <c r="BY26" s="490"/>
      <c r="BZ26" s="399"/>
      <c r="CA26" s="391"/>
      <c r="CB26" s="504">
        <f t="shared" si="14"/>
        <v>0</v>
      </c>
      <c r="CE26" s="488"/>
      <c r="CF26" s="489">
        <v>19</v>
      </c>
      <c r="CG26" s="521">
        <v>876.3</v>
      </c>
      <c r="CH26" s="505"/>
      <c r="CI26" s="521"/>
      <c r="CJ26" s="506"/>
      <c r="CK26" s="507"/>
      <c r="CL26" s="5">
        <f t="shared" si="5"/>
        <v>0</v>
      </c>
      <c r="CO26" s="488"/>
      <c r="CP26" s="489">
        <v>19</v>
      </c>
      <c r="CQ26" s="249">
        <v>957.98</v>
      </c>
      <c r="CR26" s="512"/>
      <c r="CS26" s="249"/>
      <c r="CT26" s="514"/>
      <c r="CU26" s="391"/>
      <c r="CV26" s="5">
        <f t="shared" si="6"/>
        <v>0</v>
      </c>
      <c r="CY26" s="488"/>
      <c r="CZ26" s="489">
        <v>19</v>
      </c>
      <c r="DA26" s="490">
        <v>870</v>
      </c>
      <c r="DB26" s="502"/>
      <c r="DC26" s="490"/>
      <c r="DD26" s="399"/>
      <c r="DE26" s="391"/>
      <c r="DF26" s="5">
        <f t="shared" si="15"/>
        <v>0</v>
      </c>
      <c r="DI26" s="488"/>
      <c r="DJ26" s="489">
        <v>19</v>
      </c>
      <c r="DK26" s="490"/>
      <c r="DL26" s="502"/>
      <c r="DM26" s="490"/>
      <c r="DN26" s="399"/>
      <c r="DO26" s="391"/>
      <c r="DP26" s="5">
        <f t="shared" si="16"/>
        <v>0</v>
      </c>
      <c r="DS26" s="488"/>
      <c r="DT26" s="489">
        <v>19</v>
      </c>
      <c r="DU26" s="490"/>
      <c r="DV26" s="505"/>
      <c r="DW26" s="490"/>
      <c r="DX26" s="508"/>
      <c r="DY26" s="507"/>
      <c r="DZ26" s="5">
        <f t="shared" si="17"/>
        <v>0</v>
      </c>
      <c r="EC26" s="488"/>
      <c r="ED26" s="489">
        <v>19</v>
      </c>
      <c r="EE26" s="249"/>
      <c r="EF26" s="512"/>
      <c r="EG26" s="249"/>
      <c r="EH26" s="513"/>
      <c r="EI26" s="391"/>
      <c r="EJ26" s="5">
        <f t="shared" si="18"/>
        <v>0</v>
      </c>
      <c r="EM26" s="488"/>
      <c r="EN26" s="489">
        <v>19</v>
      </c>
      <c r="EO26" s="249"/>
      <c r="EP26" s="512"/>
      <c r="EQ26" s="249"/>
      <c r="ER26" s="514"/>
      <c r="ES26" s="391"/>
      <c r="ET26" s="5">
        <f t="shared" si="19"/>
        <v>0</v>
      </c>
      <c r="EW26" s="526"/>
      <c r="EX26" s="489">
        <v>19</v>
      </c>
      <c r="EY26" s="490"/>
      <c r="EZ26" s="502"/>
      <c r="FA26" s="490"/>
      <c r="FB26" s="514"/>
      <c r="FC26" s="391"/>
      <c r="FD26" s="5">
        <f t="shared" si="20"/>
        <v>0</v>
      </c>
      <c r="FG26" s="515"/>
      <c r="FH26" s="489">
        <v>19</v>
      </c>
      <c r="FI26" s="497"/>
      <c r="FJ26" s="498"/>
      <c r="FK26" s="497"/>
      <c r="FL26" s="513"/>
      <c r="FM26" s="500"/>
      <c r="FN26" s="462">
        <f t="shared" si="21"/>
        <v>0</v>
      </c>
      <c r="FQ26" s="515"/>
      <c r="FR26" s="489">
        <v>19</v>
      </c>
      <c r="FS26" s="490"/>
      <c r="FT26" s="502"/>
      <c r="FU26" s="490"/>
      <c r="FV26" s="514"/>
      <c r="FW26" s="391"/>
      <c r="FX26" s="462">
        <f t="shared" si="22"/>
        <v>0</v>
      </c>
      <c r="FY26" s="391"/>
      <c r="GA26" s="488"/>
      <c r="GB26" s="517">
        <v>19</v>
      </c>
      <c r="GC26" s="490"/>
      <c r="GD26" s="502"/>
      <c r="GE26" s="490"/>
      <c r="GF26" s="514"/>
      <c r="GG26" s="391"/>
      <c r="GH26" s="5">
        <f t="shared" si="23"/>
        <v>0</v>
      </c>
      <c r="GK26" s="488"/>
      <c r="GL26" s="489">
        <v>19</v>
      </c>
      <c r="GM26" s="522"/>
      <c r="GN26" s="502"/>
      <c r="GO26" s="522"/>
      <c r="GP26" s="399"/>
      <c r="GQ26" s="391"/>
      <c r="GR26" s="5">
        <f t="shared" si="24"/>
        <v>0</v>
      </c>
      <c r="GU26" s="488"/>
      <c r="GV26" s="489">
        <v>19</v>
      </c>
      <c r="GW26" s="490"/>
      <c r="GX26" s="502"/>
      <c r="GY26" s="490"/>
      <c r="GZ26" s="399"/>
      <c r="HA26" s="391"/>
      <c r="HB26" s="5">
        <f t="shared" si="25"/>
        <v>0</v>
      </c>
    </row>
    <row r="27" spans="1:210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M27" s="488"/>
      <c r="N27" s="517">
        <v>20</v>
      </c>
      <c r="O27" s="490">
        <v>909.9</v>
      </c>
      <c r="P27" s="491"/>
      <c r="Q27" s="492"/>
      <c r="R27" s="493"/>
      <c r="S27" s="494"/>
      <c r="T27" s="495">
        <f t="shared" si="8"/>
        <v>0</v>
      </c>
      <c r="W27" s="488"/>
      <c r="X27" s="835">
        <v>20</v>
      </c>
      <c r="Y27" s="497"/>
      <c r="Z27" s="498"/>
      <c r="AA27" s="497"/>
      <c r="AB27" s="499"/>
      <c r="AC27" s="500"/>
      <c r="AD27" s="5">
        <f t="shared" si="9"/>
        <v>0</v>
      </c>
      <c r="AG27" s="488"/>
      <c r="AH27" s="489">
        <v>20</v>
      </c>
      <c r="AI27" s="521"/>
      <c r="AJ27" s="502"/>
      <c r="AK27" s="521"/>
      <c r="AL27" s="399"/>
      <c r="AM27" s="391"/>
      <c r="AN27" s="391">
        <f t="shared" si="10"/>
        <v>0</v>
      </c>
      <c r="AQ27" s="515" t="s">
        <v>357</v>
      </c>
      <c r="AR27" s="489">
        <v>20</v>
      </c>
      <c r="AS27" s="497">
        <v>920.9</v>
      </c>
      <c r="AT27" s="498"/>
      <c r="AU27" s="497"/>
      <c r="AV27" s="499"/>
      <c r="AW27" s="500"/>
      <c r="AX27" s="5">
        <f t="shared" si="11"/>
        <v>0</v>
      </c>
      <c r="BA27" s="488"/>
      <c r="BB27" s="489">
        <v>20</v>
      </c>
      <c r="BC27" s="879">
        <v>918.97</v>
      </c>
      <c r="BD27" s="502"/>
      <c r="BE27" s="490"/>
      <c r="BF27" s="399"/>
      <c r="BG27" s="391"/>
      <c r="BH27" s="391">
        <f t="shared" si="12"/>
        <v>0</v>
      </c>
      <c r="BK27" s="488"/>
      <c r="BL27" s="489">
        <v>20</v>
      </c>
      <c r="BM27" s="490">
        <v>925.3</v>
      </c>
      <c r="BN27" s="502"/>
      <c r="BO27" s="490"/>
      <c r="BP27" s="399"/>
      <c r="BQ27" s="391"/>
      <c r="BR27" s="504">
        <f t="shared" si="13"/>
        <v>0</v>
      </c>
      <c r="BS27" s="5"/>
      <c r="BU27" s="488"/>
      <c r="BV27" s="489">
        <v>20</v>
      </c>
      <c r="BW27" s="490">
        <v>925.2</v>
      </c>
      <c r="BX27" s="502"/>
      <c r="BY27" s="490"/>
      <c r="BZ27" s="399"/>
      <c r="CA27" s="391"/>
      <c r="CB27" s="504">
        <f t="shared" si="14"/>
        <v>0</v>
      </c>
      <c r="CE27" s="488"/>
      <c r="CF27" s="489">
        <v>20</v>
      </c>
      <c r="CG27" s="521">
        <v>899.9</v>
      </c>
      <c r="CH27" s="505"/>
      <c r="CI27" s="521"/>
      <c r="CJ27" s="506"/>
      <c r="CK27" s="507"/>
      <c r="CL27" s="5">
        <f t="shared" si="5"/>
        <v>0</v>
      </c>
      <c r="CO27" s="488"/>
      <c r="CP27" s="489">
        <v>20</v>
      </c>
      <c r="CQ27" s="249">
        <v>903.55</v>
      </c>
      <c r="CR27" s="512"/>
      <c r="CS27" s="249"/>
      <c r="CT27" s="514"/>
      <c r="CU27" s="391"/>
      <c r="CV27" s="5">
        <f t="shared" si="6"/>
        <v>0</v>
      </c>
      <c r="CY27" s="488"/>
      <c r="CZ27" s="489">
        <v>20</v>
      </c>
      <c r="DA27" s="490">
        <v>934.4</v>
      </c>
      <c r="DB27" s="502"/>
      <c r="DC27" s="490"/>
      <c r="DD27" s="399"/>
      <c r="DE27" s="391"/>
      <c r="DF27" s="5">
        <f t="shared" si="15"/>
        <v>0</v>
      </c>
      <c r="DI27" s="488"/>
      <c r="DJ27" s="489">
        <v>20</v>
      </c>
      <c r="DK27" s="490"/>
      <c r="DL27" s="502"/>
      <c r="DM27" s="490"/>
      <c r="DN27" s="399"/>
      <c r="DO27" s="391"/>
      <c r="DP27" s="5">
        <f t="shared" si="16"/>
        <v>0</v>
      </c>
      <c r="DS27" s="488"/>
      <c r="DT27" s="489">
        <v>20</v>
      </c>
      <c r="DU27" s="490"/>
      <c r="DV27" s="505"/>
      <c r="DW27" s="490"/>
      <c r="DX27" s="508"/>
      <c r="DY27" s="507"/>
      <c r="DZ27" s="5">
        <f t="shared" si="17"/>
        <v>0</v>
      </c>
      <c r="EC27" s="488"/>
      <c r="ED27" s="489">
        <v>20</v>
      </c>
      <c r="EE27" s="249"/>
      <c r="EF27" s="512"/>
      <c r="EG27" s="249"/>
      <c r="EH27" s="513"/>
      <c r="EI27" s="391"/>
      <c r="EJ27" s="5">
        <f t="shared" si="18"/>
        <v>0</v>
      </c>
      <c r="EM27" s="488"/>
      <c r="EN27" s="489">
        <v>20</v>
      </c>
      <c r="EO27" s="249"/>
      <c r="EP27" s="512"/>
      <c r="EQ27" s="249"/>
      <c r="ER27" s="514"/>
      <c r="ES27" s="391"/>
      <c r="ET27" s="5">
        <f t="shared" si="19"/>
        <v>0</v>
      </c>
      <c r="EW27" s="526"/>
      <c r="EX27" s="489">
        <v>20</v>
      </c>
      <c r="EY27" s="490"/>
      <c r="EZ27" s="502"/>
      <c r="FA27" s="490"/>
      <c r="FB27" s="514"/>
      <c r="FC27" s="391"/>
      <c r="FD27" s="5">
        <f t="shared" si="20"/>
        <v>0</v>
      </c>
      <c r="FG27" s="515"/>
      <c r="FH27" s="489">
        <v>20</v>
      </c>
      <c r="FI27" s="497"/>
      <c r="FJ27" s="498"/>
      <c r="FK27" s="497"/>
      <c r="FL27" s="513"/>
      <c r="FM27" s="500"/>
      <c r="FN27" s="462">
        <f t="shared" si="21"/>
        <v>0</v>
      </c>
      <c r="FQ27" s="515"/>
      <c r="FR27" s="489">
        <v>20</v>
      </c>
      <c r="FS27" s="490"/>
      <c r="FT27" s="502"/>
      <c r="FU27" s="490"/>
      <c r="FV27" s="514"/>
      <c r="FW27" s="391"/>
      <c r="FX27" s="462">
        <f t="shared" si="22"/>
        <v>0</v>
      </c>
      <c r="FY27" s="391"/>
      <c r="GA27" s="488"/>
      <c r="GB27" s="517">
        <v>20</v>
      </c>
      <c r="GC27" s="490"/>
      <c r="GD27" s="502"/>
      <c r="GE27" s="490"/>
      <c r="GF27" s="514"/>
      <c r="GG27" s="391"/>
      <c r="GH27" s="5">
        <f t="shared" si="23"/>
        <v>0</v>
      </c>
      <c r="GK27" s="488"/>
      <c r="GL27" s="489">
        <v>20</v>
      </c>
      <c r="GM27" s="522"/>
      <c r="GN27" s="502"/>
      <c r="GO27" s="522"/>
      <c r="GP27" s="399"/>
      <c r="GQ27" s="391"/>
      <c r="GR27" s="5">
        <f t="shared" si="24"/>
        <v>0</v>
      </c>
      <c r="GU27" s="488"/>
      <c r="GV27" s="489">
        <v>20</v>
      </c>
      <c r="GW27" s="490"/>
      <c r="GX27" s="502"/>
      <c r="GY27" s="490"/>
      <c r="GZ27" s="399"/>
      <c r="HA27" s="391"/>
      <c r="HB27" s="5">
        <f t="shared" si="25"/>
        <v>0</v>
      </c>
    </row>
    <row r="28" spans="1:210" x14ac:dyDescent="0.25">
      <c r="A28" s="417">
        <v>25</v>
      </c>
      <c r="D28" s="431"/>
      <c r="F28" s="215"/>
      <c r="G28" s="6"/>
      <c r="H28" s="233"/>
      <c r="I28" s="433"/>
      <c r="M28" s="488"/>
      <c r="N28" s="517">
        <v>21</v>
      </c>
      <c r="O28" s="490">
        <v>918.1</v>
      </c>
      <c r="P28" s="502"/>
      <c r="Q28" s="490"/>
      <c r="R28" s="399"/>
      <c r="S28" s="391"/>
      <c r="T28" s="5">
        <f t="shared" si="8"/>
        <v>0</v>
      </c>
      <c r="W28" s="488"/>
      <c r="X28" s="835">
        <v>21</v>
      </c>
      <c r="Y28" s="497"/>
      <c r="Z28" s="498"/>
      <c r="AA28" s="497"/>
      <c r="AB28" s="499"/>
      <c r="AC28" s="500"/>
      <c r="AD28" s="5">
        <f t="shared" si="9"/>
        <v>0</v>
      </c>
      <c r="AG28" s="488"/>
      <c r="AH28" s="489">
        <v>21</v>
      </c>
      <c r="AI28" s="521"/>
      <c r="AJ28" s="502"/>
      <c r="AK28" s="521"/>
      <c r="AL28" s="399"/>
      <c r="AM28" s="391"/>
      <c r="AN28" s="391">
        <f t="shared" si="10"/>
        <v>0</v>
      </c>
      <c r="AQ28" s="515" t="s">
        <v>357</v>
      </c>
      <c r="AR28" s="489">
        <v>21</v>
      </c>
      <c r="AS28" s="497">
        <v>927.6</v>
      </c>
      <c r="AT28" s="498"/>
      <c r="AU28" s="497"/>
      <c r="AV28" s="499"/>
      <c r="AW28" s="500"/>
      <c r="AX28" s="5">
        <f t="shared" si="11"/>
        <v>0</v>
      </c>
      <c r="BA28" s="488"/>
      <c r="BB28" s="489">
        <v>21</v>
      </c>
      <c r="BC28" s="879"/>
      <c r="BD28" s="502"/>
      <c r="BE28" s="490"/>
      <c r="BF28" s="399"/>
      <c r="BG28" s="391"/>
      <c r="BH28" s="391">
        <f t="shared" si="12"/>
        <v>0</v>
      </c>
      <c r="BK28" s="488"/>
      <c r="BL28" s="489">
        <v>21</v>
      </c>
      <c r="BM28" s="490">
        <v>918</v>
      </c>
      <c r="BN28" s="502"/>
      <c r="BO28" s="490"/>
      <c r="BP28" s="399"/>
      <c r="BQ28" s="391"/>
      <c r="BR28" s="290">
        <f t="shared" si="13"/>
        <v>0</v>
      </c>
      <c r="BS28" s="5"/>
      <c r="BU28" s="488"/>
      <c r="BV28" s="489">
        <v>21</v>
      </c>
      <c r="BW28" s="490"/>
      <c r="BX28" s="502"/>
      <c r="BY28" s="490"/>
      <c r="BZ28" s="399"/>
      <c r="CA28" s="391"/>
      <c r="CB28" s="290">
        <f t="shared" si="14"/>
        <v>0</v>
      </c>
      <c r="CE28" s="488"/>
      <c r="CF28" s="489">
        <v>21</v>
      </c>
      <c r="CG28" s="529">
        <v>862.7</v>
      </c>
      <c r="CH28" s="505"/>
      <c r="CI28" s="529"/>
      <c r="CJ28" s="506"/>
      <c r="CK28" s="507"/>
      <c r="CL28" s="5">
        <f t="shared" si="5"/>
        <v>0</v>
      </c>
      <c r="CO28" s="488"/>
      <c r="CP28" s="489">
        <v>21</v>
      </c>
      <c r="CQ28" s="249"/>
      <c r="CR28" s="512"/>
      <c r="CS28" s="249"/>
      <c r="CT28" s="514"/>
      <c r="CU28" s="391"/>
      <c r="CV28" s="5">
        <f t="shared" si="6"/>
        <v>0</v>
      </c>
      <c r="CY28" s="488"/>
      <c r="CZ28" s="489">
        <v>21</v>
      </c>
      <c r="DA28" s="490">
        <v>902.6</v>
      </c>
      <c r="DB28" s="502"/>
      <c r="DC28" s="490"/>
      <c r="DD28" s="399"/>
      <c r="DE28" s="391"/>
      <c r="DF28" s="5">
        <f t="shared" si="15"/>
        <v>0</v>
      </c>
      <c r="DI28" s="488"/>
      <c r="DJ28" s="489">
        <v>21</v>
      </c>
      <c r="DK28" s="490"/>
      <c r="DL28" s="502"/>
      <c r="DM28" s="490"/>
      <c r="DN28" s="399"/>
      <c r="DO28" s="391"/>
      <c r="DP28" s="5">
        <f t="shared" si="16"/>
        <v>0</v>
      </c>
      <c r="DS28" s="488"/>
      <c r="DT28" s="489">
        <v>21</v>
      </c>
      <c r="DU28" s="490"/>
      <c r="DV28" s="505"/>
      <c r="DW28" s="490"/>
      <c r="DX28" s="508"/>
      <c r="DY28" s="507"/>
      <c r="DZ28" s="5">
        <f t="shared" si="17"/>
        <v>0</v>
      </c>
      <c r="EC28" s="488"/>
      <c r="ED28" s="489">
        <v>21</v>
      </c>
      <c r="EE28" s="249"/>
      <c r="EF28" s="512"/>
      <c r="EG28" s="249"/>
      <c r="EH28" s="513"/>
      <c r="EI28" s="391"/>
      <c r="EJ28" s="5">
        <f t="shared" si="18"/>
        <v>0</v>
      </c>
      <c r="EM28" s="488"/>
      <c r="EN28" s="489">
        <v>21</v>
      </c>
      <c r="EO28" s="249"/>
      <c r="EP28" s="512"/>
      <c r="EQ28" s="249"/>
      <c r="ER28" s="514"/>
      <c r="ES28" s="391"/>
      <c r="ET28" s="5">
        <f t="shared" si="19"/>
        <v>0</v>
      </c>
      <c r="EW28" s="515"/>
      <c r="EX28" s="489">
        <v>21</v>
      </c>
      <c r="EY28" s="490"/>
      <c r="EZ28" s="502"/>
      <c r="FA28" s="490"/>
      <c r="FB28" s="514"/>
      <c r="FC28" s="391"/>
      <c r="FD28" s="5">
        <f t="shared" si="20"/>
        <v>0</v>
      </c>
      <c r="FG28" s="515"/>
      <c r="FH28" s="489">
        <v>21</v>
      </c>
      <c r="FI28" s="497"/>
      <c r="FJ28" s="498"/>
      <c r="FK28" s="497"/>
      <c r="FL28" s="513"/>
      <c r="FM28" s="500"/>
      <c r="FN28" s="462">
        <f t="shared" si="21"/>
        <v>0</v>
      </c>
      <c r="FQ28" s="515"/>
      <c r="FR28" s="489">
        <v>21</v>
      </c>
      <c r="FS28" s="490"/>
      <c r="FT28" s="502"/>
      <c r="FU28" s="490"/>
      <c r="FV28" s="514"/>
      <c r="FW28" s="391"/>
      <c r="FX28" s="462">
        <f t="shared" si="22"/>
        <v>0</v>
      </c>
      <c r="FY28" s="391"/>
      <c r="GA28" s="488"/>
      <c r="GB28" s="517">
        <v>21</v>
      </c>
      <c r="GC28" s="490"/>
      <c r="GD28" s="502"/>
      <c r="GE28" s="490"/>
      <c r="GF28" s="514"/>
      <c r="GG28" s="391"/>
      <c r="GH28" s="5">
        <f t="shared" si="23"/>
        <v>0</v>
      </c>
      <c r="GK28" s="488"/>
      <c r="GL28" s="489">
        <v>21</v>
      </c>
      <c r="GM28" s="522"/>
      <c r="GN28" s="502"/>
      <c r="GO28" s="522"/>
      <c r="GP28" s="399"/>
      <c r="GQ28" s="391"/>
      <c r="GR28" s="5">
        <f t="shared" si="24"/>
        <v>0</v>
      </c>
      <c r="GU28" s="488"/>
      <c r="GV28" s="489">
        <v>21</v>
      </c>
      <c r="GW28" s="490"/>
      <c r="GX28" s="502"/>
      <c r="GY28" s="490"/>
      <c r="GZ28" s="399"/>
      <c r="HA28" s="391"/>
      <c r="HB28" s="5">
        <f t="shared" si="25"/>
        <v>0</v>
      </c>
    </row>
    <row r="29" spans="1:210" x14ac:dyDescent="0.25">
      <c r="A29" s="417">
        <v>26</v>
      </c>
      <c r="D29" s="431"/>
      <c r="F29" s="215"/>
      <c r="G29" s="6"/>
      <c r="H29" s="233"/>
      <c r="I29" s="433"/>
      <c r="M29" s="488"/>
      <c r="N29" s="517"/>
      <c r="O29" s="490"/>
      <c r="P29" s="502"/>
      <c r="Q29" s="490"/>
      <c r="R29" s="399"/>
      <c r="S29" s="391"/>
      <c r="T29" s="5">
        <f t="shared" si="8"/>
        <v>0</v>
      </c>
      <c r="W29" s="488"/>
      <c r="X29" s="835"/>
      <c r="Y29" s="497"/>
      <c r="Z29" s="498"/>
      <c r="AA29" s="497"/>
      <c r="AB29" s="499"/>
      <c r="AC29" s="500"/>
      <c r="AD29" s="5">
        <f t="shared" si="9"/>
        <v>0</v>
      </c>
      <c r="AG29" s="488"/>
      <c r="AH29" s="489">
        <v>22</v>
      </c>
      <c r="AI29" s="521"/>
      <c r="AJ29" s="502"/>
      <c r="AK29" s="521"/>
      <c r="AL29" s="399"/>
      <c r="AM29" s="391"/>
      <c r="AN29" s="391">
        <f>SUM(AN8:AN28)</f>
        <v>0</v>
      </c>
      <c r="AQ29" s="515"/>
      <c r="AR29" s="489">
        <v>22</v>
      </c>
      <c r="AS29" s="497"/>
      <c r="AT29" s="498"/>
      <c r="AU29" s="497"/>
      <c r="AV29" s="499"/>
      <c r="AW29" s="500"/>
      <c r="AX29" s="5">
        <f t="shared" si="11"/>
        <v>0</v>
      </c>
      <c r="BA29" s="515"/>
      <c r="BB29" s="489"/>
      <c r="BC29" s="879"/>
      <c r="BD29" s="502"/>
      <c r="BE29" s="490"/>
      <c r="BF29" s="399"/>
      <c r="BG29" s="391"/>
      <c r="BH29" s="391">
        <f>SUM(BH8:BH28)</f>
        <v>0</v>
      </c>
      <c r="BK29" s="488"/>
      <c r="BL29" s="489"/>
      <c r="BM29" s="490"/>
      <c r="BN29" s="502"/>
      <c r="BO29" s="490"/>
      <c r="BP29" s="399"/>
      <c r="BQ29" s="391"/>
      <c r="BR29" s="290">
        <f t="shared" si="13"/>
        <v>0</v>
      </c>
      <c r="BU29" s="488"/>
      <c r="BV29" s="489"/>
      <c r="BW29" s="490"/>
      <c r="BX29" s="502"/>
      <c r="BY29" s="490"/>
      <c r="BZ29" s="399"/>
      <c r="CA29" s="391"/>
      <c r="CB29" s="290">
        <f t="shared" si="14"/>
        <v>0</v>
      </c>
      <c r="CC29" s="283"/>
      <c r="CE29" s="488"/>
      <c r="CF29" s="489">
        <v>22</v>
      </c>
      <c r="CG29" s="521"/>
      <c r="CH29" s="531"/>
      <c r="CI29" s="490"/>
      <c r="CJ29" s="399"/>
      <c r="CK29" s="391"/>
      <c r="CL29" s="5">
        <v>0</v>
      </c>
      <c r="CO29" s="488"/>
      <c r="CP29" s="489">
        <v>22</v>
      </c>
      <c r="CQ29" s="249"/>
      <c r="CR29" s="512"/>
      <c r="CS29" s="249"/>
      <c r="CT29" s="514"/>
      <c r="CU29" s="391"/>
      <c r="CV29" s="5">
        <f>CU29*CS29</f>
        <v>0</v>
      </c>
      <c r="CY29" s="488"/>
      <c r="CZ29" s="489">
        <v>22</v>
      </c>
      <c r="DA29" s="490"/>
      <c r="DB29" s="502"/>
      <c r="DC29" s="490"/>
      <c r="DD29" s="399"/>
      <c r="DE29" s="391"/>
      <c r="DF29" s="5">
        <f t="shared" si="15"/>
        <v>0</v>
      </c>
      <c r="DI29" s="488"/>
      <c r="DJ29" s="489">
        <v>22</v>
      </c>
      <c r="DK29" s="490"/>
      <c r="DL29" s="502"/>
      <c r="DM29" s="490"/>
      <c r="DN29" s="399"/>
      <c r="DO29" s="391"/>
      <c r="DP29" s="5">
        <f t="shared" si="16"/>
        <v>0</v>
      </c>
      <c r="DS29" s="515"/>
      <c r="DT29" s="489">
        <v>22</v>
      </c>
      <c r="DU29" s="490"/>
      <c r="DV29" s="502"/>
      <c r="DW29" s="490"/>
      <c r="DX29" s="399"/>
      <c r="DY29" s="391"/>
      <c r="DZ29" s="5">
        <f t="shared" si="17"/>
        <v>0</v>
      </c>
      <c r="EC29" s="488"/>
      <c r="ED29" s="489">
        <v>22</v>
      </c>
      <c r="EE29" s="249"/>
      <c r="EF29" s="512"/>
      <c r="EG29" s="249"/>
      <c r="EH29" s="513"/>
      <c r="EI29" s="391"/>
      <c r="EJ29" s="5">
        <f>SUM(EJ8:EJ28)</f>
        <v>0</v>
      </c>
      <c r="EM29" s="488"/>
      <c r="EN29" s="489">
        <v>22</v>
      </c>
      <c r="EO29" s="249"/>
      <c r="EP29" s="512"/>
      <c r="EQ29" s="249"/>
      <c r="ER29" s="514"/>
      <c r="ES29" s="391"/>
      <c r="ET29" s="5">
        <f>SUM(ET8:ET28)</f>
        <v>0</v>
      </c>
      <c r="EW29" s="515"/>
      <c r="EX29" s="489">
        <v>22</v>
      </c>
      <c r="EY29" s="490"/>
      <c r="EZ29" s="502"/>
      <c r="FA29" s="490"/>
      <c r="FB29" s="514"/>
      <c r="FC29" s="391"/>
      <c r="FD29" s="5">
        <f t="shared" si="20"/>
        <v>0</v>
      </c>
      <c r="FG29" s="515"/>
      <c r="FH29" s="489">
        <v>22</v>
      </c>
      <c r="FI29" s="497"/>
      <c r="FJ29" s="498"/>
      <c r="FK29" s="497"/>
      <c r="FL29" s="513"/>
      <c r="FM29" s="500"/>
      <c r="FN29" s="5">
        <f t="shared" si="21"/>
        <v>0</v>
      </c>
      <c r="FQ29" s="515"/>
      <c r="FR29" s="489">
        <v>22</v>
      </c>
      <c r="FS29" s="490"/>
      <c r="FT29" s="502"/>
      <c r="FU29" s="490"/>
      <c r="FV29" s="514"/>
      <c r="FW29" s="391"/>
      <c r="FX29" s="5">
        <f t="shared" si="22"/>
        <v>0</v>
      </c>
      <c r="GA29" s="488"/>
      <c r="GB29" s="517">
        <v>22</v>
      </c>
      <c r="GC29" s="490"/>
      <c r="GD29" s="502"/>
      <c r="GE29" s="490"/>
      <c r="GF29" s="514"/>
      <c r="GG29" s="391"/>
      <c r="GH29" s="5">
        <f t="shared" si="23"/>
        <v>0</v>
      </c>
      <c r="GK29" s="488"/>
      <c r="GL29" s="489"/>
      <c r="GM29" s="522"/>
      <c r="GN29" s="502"/>
      <c r="GO29" s="490"/>
      <c r="GP29" s="399"/>
      <c r="GQ29" s="391"/>
      <c r="GR29" s="5">
        <f t="shared" si="24"/>
        <v>0</v>
      </c>
      <c r="GU29" s="488" t="s">
        <v>53</v>
      </c>
      <c r="GV29" s="489">
        <v>22</v>
      </c>
      <c r="GW29" s="490"/>
      <c r="GX29" s="502"/>
      <c r="GY29" s="490"/>
      <c r="GZ29" s="399"/>
      <c r="HA29" s="391"/>
      <c r="HB29" s="5">
        <f>SUM(HB8:HB28)</f>
        <v>0</v>
      </c>
    </row>
    <row r="30" spans="1:210" x14ac:dyDescent="0.25">
      <c r="A30" s="417">
        <v>27</v>
      </c>
      <c r="D30" s="431"/>
      <c r="F30" s="215"/>
      <c r="G30" s="6"/>
      <c r="H30" s="233"/>
      <c r="I30" s="433"/>
      <c r="M30" s="488"/>
      <c r="N30" s="517"/>
      <c r="O30" s="490"/>
      <c r="P30" s="502"/>
      <c r="Q30" s="490"/>
      <c r="R30" s="399"/>
      <c r="S30" s="391"/>
      <c r="T30" s="5">
        <f>SUM(T8:T29)</f>
        <v>0</v>
      </c>
      <c r="W30" s="488"/>
      <c r="X30" s="489"/>
      <c r="Y30" s="490"/>
      <c r="Z30" s="502"/>
      <c r="AA30" s="490"/>
      <c r="AB30" s="399"/>
      <c r="AC30" s="391"/>
      <c r="AD30" s="5">
        <f>SUM(AD8:AD29)</f>
        <v>0</v>
      </c>
      <c r="AG30" s="488"/>
      <c r="AH30" s="489">
        <v>23</v>
      </c>
      <c r="AI30" s="521"/>
      <c r="AJ30" s="502"/>
      <c r="AK30" s="249"/>
      <c r="AL30" s="399"/>
      <c r="AM30" s="391"/>
      <c r="AN30" s="391"/>
      <c r="AQ30" s="488"/>
      <c r="AR30" s="489">
        <v>23</v>
      </c>
      <c r="AS30" s="890"/>
      <c r="AT30" s="498"/>
      <c r="AU30" s="890"/>
      <c r="AV30" s="499"/>
      <c r="AW30" s="500"/>
      <c r="AX30" s="5">
        <f t="shared" si="11"/>
        <v>0</v>
      </c>
      <c r="BA30" s="488"/>
      <c r="BB30" s="489"/>
      <c r="BC30" s="880"/>
      <c r="BD30" s="502"/>
      <c r="BE30" s="249"/>
      <c r="BF30" s="399"/>
      <c r="BG30" s="391"/>
      <c r="BH30" s="391"/>
      <c r="BK30" s="488"/>
      <c r="BL30" s="489"/>
      <c r="BM30" s="490"/>
      <c r="BN30" s="502"/>
      <c r="BO30" s="490"/>
      <c r="BP30" s="399"/>
      <c r="BQ30" s="391"/>
      <c r="BR30" s="5">
        <f>SUM(BR8:BR29)</f>
        <v>0</v>
      </c>
      <c r="BU30" s="488"/>
      <c r="BV30" s="489"/>
      <c r="BW30" s="490"/>
      <c r="BX30" s="502"/>
      <c r="BY30" s="490"/>
      <c r="BZ30" s="399"/>
      <c r="CA30" s="391"/>
      <c r="CB30" s="5">
        <f>SUM(CB8:CB29)</f>
        <v>0</v>
      </c>
      <c r="CC30" s="283"/>
      <c r="CE30" s="488"/>
      <c r="CF30" s="489"/>
      <c r="CG30" s="521"/>
      <c r="CH30" s="531"/>
      <c r="CI30" s="249"/>
      <c r="CJ30" s="399"/>
      <c r="CK30" s="391"/>
      <c r="CL30" s="5">
        <f>SUM(CL8:CL29)</f>
        <v>0</v>
      </c>
      <c r="CO30" s="488"/>
      <c r="CP30" s="489"/>
      <c r="CQ30" s="249"/>
      <c r="CR30" s="512"/>
      <c r="CS30" s="433"/>
      <c r="CT30" s="514"/>
      <c r="CU30" s="391"/>
      <c r="CV30" s="5">
        <f>SUM(CV8:CV29)</f>
        <v>0</v>
      </c>
      <c r="CY30" s="488"/>
      <c r="CZ30" s="489">
        <v>23</v>
      </c>
      <c r="DA30" s="249"/>
      <c r="DB30" s="502"/>
      <c r="DC30" s="249"/>
      <c r="DD30" s="399"/>
      <c r="DE30" s="391"/>
      <c r="DF30" s="5">
        <f t="shared" si="15"/>
        <v>0</v>
      </c>
      <c r="DI30" s="488"/>
      <c r="DJ30" s="489">
        <v>23</v>
      </c>
      <c r="DK30" s="249"/>
      <c r="DL30" s="502"/>
      <c r="DM30" s="249"/>
      <c r="DN30" s="399"/>
      <c r="DO30" s="391"/>
      <c r="DP30" s="5">
        <f t="shared" si="16"/>
        <v>0</v>
      </c>
      <c r="DS30" s="488"/>
      <c r="DT30" s="489"/>
      <c r="DU30" s="249"/>
      <c r="DV30" s="502"/>
      <c r="DW30" s="249"/>
      <c r="DX30" s="399"/>
      <c r="DY30" s="391"/>
      <c r="DZ30" s="5">
        <f>SUM(DZ8:DZ29)</f>
        <v>0</v>
      </c>
      <c r="EC30" s="488"/>
      <c r="ED30" s="489"/>
      <c r="EE30" s="249"/>
      <c r="EF30" s="512"/>
      <c r="EG30" s="433"/>
      <c r="EH30" s="514"/>
      <c r="EI30" s="391"/>
      <c r="EM30" s="488"/>
      <c r="EN30" s="489"/>
      <c r="EO30" s="249"/>
      <c r="EP30" s="512"/>
      <c r="EQ30" s="433"/>
      <c r="ER30" s="514"/>
      <c r="ES30" s="391"/>
      <c r="EW30" s="488"/>
      <c r="EX30" s="489"/>
      <c r="EY30" s="249"/>
      <c r="EZ30" s="512"/>
      <c r="FA30" s="433"/>
      <c r="FB30" s="514"/>
      <c r="FC30" s="391"/>
      <c r="FD30" s="5">
        <f>SUM(FD8:FD29)</f>
        <v>0</v>
      </c>
      <c r="FG30" s="515"/>
      <c r="FH30" s="489"/>
      <c r="FI30" s="490"/>
      <c r="FJ30" s="502"/>
      <c r="FK30" s="433"/>
      <c r="FL30" s="514"/>
      <c r="FM30" s="391"/>
      <c r="FN30" s="5">
        <f>SUM(FN8:FN29)</f>
        <v>0</v>
      </c>
      <c r="FQ30" s="515"/>
      <c r="FR30" s="489"/>
      <c r="FS30" s="490"/>
      <c r="FT30" s="502"/>
      <c r="FU30" s="433"/>
      <c r="FV30" s="514"/>
      <c r="FW30" s="391"/>
      <c r="FX30" s="5">
        <f>SUM(FX8:FX29)</f>
        <v>0</v>
      </c>
      <c r="GA30" s="488"/>
      <c r="GB30" s="489"/>
      <c r="GC30" s="490"/>
      <c r="GD30" s="502"/>
      <c r="GE30" s="490"/>
      <c r="GF30" s="514"/>
      <c r="GG30" s="391"/>
      <c r="GH30" s="5">
        <f>SUM(GH8:GH29)</f>
        <v>0</v>
      </c>
      <c r="GK30" s="488"/>
      <c r="GL30" s="489"/>
      <c r="GM30" s="522"/>
      <c r="GN30" s="502"/>
      <c r="GO30" s="249"/>
      <c r="GP30" s="399"/>
      <c r="GQ30" s="391"/>
      <c r="GR30" s="5">
        <f>SUM(GR8:GR29)</f>
        <v>0</v>
      </c>
      <c r="GU30" s="488"/>
      <c r="GV30" s="489">
        <v>23</v>
      </c>
      <c r="GW30" s="490"/>
      <c r="GX30" s="502"/>
      <c r="GY30" s="490"/>
      <c r="GZ30" s="399"/>
      <c r="HA30" s="391"/>
    </row>
    <row r="31" spans="1:210" ht="16.5" thickBot="1" x14ac:dyDescent="0.3">
      <c r="A31" s="417">
        <v>28</v>
      </c>
      <c r="D31" s="431"/>
      <c r="F31" s="215"/>
      <c r="G31" s="6"/>
      <c r="H31" s="233"/>
      <c r="I31" s="433"/>
      <c r="M31" s="532"/>
      <c r="N31" s="800"/>
      <c r="O31" s="534"/>
      <c r="P31" s="535"/>
      <c r="Q31" s="534"/>
      <c r="R31" s="536"/>
      <c r="S31" s="537"/>
      <c r="T31" s="487"/>
      <c r="W31" s="532"/>
      <c r="X31" s="533"/>
      <c r="Y31" s="534"/>
      <c r="Z31" s="535"/>
      <c r="AA31" s="534"/>
      <c r="AB31" s="536"/>
      <c r="AC31" s="537"/>
      <c r="AD31" s="487"/>
      <c r="AG31" s="532"/>
      <c r="AH31" s="533"/>
      <c r="AI31" s="538"/>
      <c r="AJ31" s="539"/>
      <c r="AK31" s="540"/>
      <c r="AL31" s="399"/>
      <c r="AM31" s="391"/>
      <c r="AN31" s="391"/>
      <c r="AQ31" s="532"/>
      <c r="AR31" s="533">
        <v>24</v>
      </c>
      <c r="AS31" s="891"/>
      <c r="AT31" s="892"/>
      <c r="AU31" s="891"/>
      <c r="AV31" s="893"/>
      <c r="AW31" s="894"/>
      <c r="AX31" s="545">
        <f t="shared" si="11"/>
        <v>0</v>
      </c>
      <c r="BA31" s="532"/>
      <c r="BB31" s="533"/>
      <c r="BC31" s="881"/>
      <c r="BD31" s="541"/>
      <c r="BE31" s="542"/>
      <c r="BF31" s="543"/>
      <c r="BG31" s="507"/>
      <c r="BH31" s="507"/>
      <c r="BK31" s="532"/>
      <c r="BL31" s="533"/>
      <c r="BM31" s="534"/>
      <c r="BN31" s="535"/>
      <c r="BO31" s="534"/>
      <c r="BP31" s="536"/>
      <c r="BQ31" s="537"/>
      <c r="BU31" s="532"/>
      <c r="BV31" s="533"/>
      <c r="BW31" s="534"/>
      <c r="BX31" s="535"/>
      <c r="BY31" s="534"/>
      <c r="BZ31" s="536"/>
      <c r="CA31" s="537"/>
      <c r="CC31" s="283"/>
      <c r="CE31" s="532"/>
      <c r="CF31" s="533"/>
      <c r="CG31" s="538"/>
      <c r="CH31" s="539"/>
      <c r="CI31" s="540"/>
      <c r="CJ31" s="486"/>
      <c r="CK31" s="537"/>
      <c r="CO31" s="532"/>
      <c r="CP31" s="533"/>
      <c r="CQ31" s="540"/>
      <c r="CR31" s="535"/>
      <c r="CS31" s="546"/>
      <c r="CT31" s="547"/>
      <c r="CU31" s="537"/>
      <c r="CV31" s="487"/>
      <c r="CY31" s="532"/>
      <c r="CZ31" s="533">
        <v>24</v>
      </c>
      <c r="DA31" s="540"/>
      <c r="DB31" s="544"/>
      <c r="DC31" s="540"/>
      <c r="DD31" s="536"/>
      <c r="DE31" s="537"/>
      <c r="DF31" s="545">
        <f t="shared" si="15"/>
        <v>0</v>
      </c>
      <c r="DI31" s="532"/>
      <c r="DJ31" s="533">
        <v>24</v>
      </c>
      <c r="DK31" s="540"/>
      <c r="DL31" s="544"/>
      <c r="DM31" s="540"/>
      <c r="DN31" s="536"/>
      <c r="DO31" s="537"/>
      <c r="DP31" s="545">
        <f t="shared" si="16"/>
        <v>0</v>
      </c>
      <c r="DS31" s="532"/>
      <c r="DT31" s="533"/>
      <c r="DU31" s="540"/>
      <c r="DV31" s="544"/>
      <c r="DW31" s="540"/>
      <c r="DX31" s="486"/>
      <c r="DY31" s="537"/>
      <c r="EC31" s="532"/>
      <c r="ED31" s="533"/>
      <c r="EE31" s="540"/>
      <c r="EF31" s="535"/>
      <c r="EG31" s="546"/>
      <c r="EH31" s="547"/>
      <c r="EI31" s="537"/>
      <c r="EJ31" s="487"/>
      <c r="EM31" s="532"/>
      <c r="EN31" s="533"/>
      <c r="EO31" s="540"/>
      <c r="EP31" s="535"/>
      <c r="EQ31" s="546"/>
      <c r="ER31" s="547"/>
      <c r="ES31" s="537"/>
      <c r="ET31" s="487"/>
      <c r="EW31" s="532"/>
      <c r="EX31" s="533"/>
      <c r="EY31" s="540"/>
      <c r="EZ31" s="535"/>
      <c r="FA31" s="546"/>
      <c r="FB31" s="547"/>
      <c r="FC31" s="537"/>
      <c r="FD31" s="487"/>
      <c r="FG31" s="548"/>
      <c r="FH31" s="533"/>
      <c r="FI31" s="540"/>
      <c r="FJ31" s="539"/>
      <c r="FK31" s="540"/>
      <c r="FL31" s="547"/>
      <c r="FM31" s="537"/>
      <c r="FN31" s="487"/>
      <c r="FQ31" s="548"/>
      <c r="FR31" s="533"/>
      <c r="FS31" s="540"/>
      <c r="FT31" s="539"/>
      <c r="FU31" s="540"/>
      <c r="FV31" s="547"/>
      <c r="FW31" s="537"/>
      <c r="FX31" s="487"/>
      <c r="GA31" s="532"/>
      <c r="GB31" s="533"/>
      <c r="GC31" s="534"/>
      <c r="GD31" s="535"/>
      <c r="GE31" s="534"/>
      <c r="GF31" s="547"/>
      <c r="GG31" s="537"/>
      <c r="GH31" s="487"/>
      <c r="GK31" s="532"/>
      <c r="GL31" s="549"/>
      <c r="GM31" s="550"/>
      <c r="GN31" s="551"/>
      <c r="GO31" s="540"/>
      <c r="GP31" s="486"/>
      <c r="GU31" s="552"/>
      <c r="GV31" s="553"/>
      <c r="GW31" s="554"/>
      <c r="GX31" s="555"/>
      <c r="GY31" s="556"/>
      <c r="GZ31" s="557"/>
      <c r="HA31" s="558"/>
      <c r="HB31" s="559"/>
    </row>
    <row r="32" spans="1:210" ht="18.75" customHeight="1" thickTop="1" thickBot="1" x14ac:dyDescent="0.3">
      <c r="A32" s="417">
        <v>29</v>
      </c>
      <c r="D32" s="431"/>
      <c r="F32" s="215"/>
      <c r="G32" s="6"/>
      <c r="H32" s="233"/>
      <c r="I32" s="433"/>
      <c r="O32" s="215">
        <f>SUM(O8:O31)</f>
        <v>18913.800000000003</v>
      </c>
      <c r="Q32" s="433">
        <f>SUM(Q8:Q31)</f>
        <v>0</v>
      </c>
      <c r="T32" s="5"/>
      <c r="Y32" s="215">
        <f>SUM(Y8:Y31)</f>
        <v>18704</v>
      </c>
      <c r="AA32" s="433">
        <f>SUM(AA8:AA31)</f>
        <v>0</v>
      </c>
      <c r="AI32" s="433">
        <f>SUM(AI8:AI31)</f>
        <v>0</v>
      </c>
      <c r="AK32" s="433">
        <f>SUM(AK8:AK31)</f>
        <v>0</v>
      </c>
      <c r="AS32" s="433">
        <f>SUM(AS8:AS31)</f>
        <v>18938</v>
      </c>
      <c r="AU32" s="433">
        <f>SUM(AU8:AU31)</f>
        <v>0</v>
      </c>
      <c r="AX32" s="5">
        <f>SUM(AX8:AX31)</f>
        <v>0</v>
      </c>
      <c r="BA32" s="283"/>
      <c r="BC32" s="215">
        <f>SUM(BC8:BC31)</f>
        <v>18980.470000000005</v>
      </c>
      <c r="BE32" s="215">
        <f>SUM(BE8:BE31)</f>
        <v>0</v>
      </c>
      <c r="BH32" s="283"/>
      <c r="BM32" s="215">
        <f>SUM(BM8:BM31)</f>
        <v>19115</v>
      </c>
      <c r="BO32" s="433">
        <f>SUM(BO8:BO31)</f>
        <v>0</v>
      </c>
      <c r="BW32" s="215">
        <f>SUM(BW8:BW31)</f>
        <v>19059.300000000003</v>
      </c>
      <c r="BY32" s="433">
        <f>SUM(BY8:BY31)</f>
        <v>0</v>
      </c>
      <c r="CC32" s="283"/>
      <c r="CG32" s="433">
        <f>SUM(CG8:CG31)</f>
        <v>18802.100000000002</v>
      </c>
      <c r="CI32" s="433">
        <f>SUM(CI8:CI31)</f>
        <v>0</v>
      </c>
      <c r="CQ32" s="433">
        <f>SUM(CQ8:CQ31)</f>
        <v>18602.939999999999</v>
      </c>
      <c r="CS32" s="433">
        <f>SUM(CS8:CS31)</f>
        <v>0</v>
      </c>
      <c r="DA32" s="433">
        <f>SUM(DA8:DA31)</f>
        <v>19089.800000000003</v>
      </c>
      <c r="DC32" s="433">
        <f>SUM(DC8:DC31)</f>
        <v>0</v>
      </c>
      <c r="DF32" s="5">
        <f>SUM(DF8:DF31)</f>
        <v>0</v>
      </c>
      <c r="DK32" s="433">
        <f>SUM(DK8:DK31)</f>
        <v>0</v>
      </c>
      <c r="DM32" s="433">
        <f>SUM(DM8:DM31)</f>
        <v>0</v>
      </c>
      <c r="DP32" s="5">
        <f>SUM(DP8:DP31)</f>
        <v>0</v>
      </c>
      <c r="DU32" s="433">
        <f>SUM(DU8:DU31)</f>
        <v>0</v>
      </c>
      <c r="DW32" s="433">
        <f>SUM(DW8:DW31)</f>
        <v>0</v>
      </c>
      <c r="EE32" s="433">
        <f>SUM(EE8:EE31)</f>
        <v>0</v>
      </c>
      <c r="EG32" s="433">
        <f>SUM(EG8:EG31)</f>
        <v>0</v>
      </c>
      <c r="EO32" s="433">
        <f>SUM(EO8:EO31)</f>
        <v>0</v>
      </c>
      <c r="EQ32" s="433">
        <f>SUM(EQ8:EQ31)</f>
        <v>0</v>
      </c>
      <c r="EY32" s="433">
        <f>SUM(EY8:EY31)</f>
        <v>0</v>
      </c>
      <c r="FA32" s="433">
        <f>SUM(FA8:FA31)</f>
        <v>0</v>
      </c>
      <c r="FI32" s="442">
        <f>SUM(FI8:FI31)</f>
        <v>0</v>
      </c>
      <c r="FK32" s="433">
        <f>SUM(FK8:FK31)</f>
        <v>0</v>
      </c>
      <c r="FS32" s="442">
        <f>SUM(FS8:FS31)</f>
        <v>0</v>
      </c>
      <c r="FU32" s="433">
        <f>SUM(FU8:FU31)</f>
        <v>0</v>
      </c>
      <c r="GC32" s="433">
        <f>SUM(GC8:GC31)</f>
        <v>0</v>
      </c>
      <c r="GD32" s="433"/>
      <c r="GE32" s="433">
        <f>SUM(GE8:GE31)</f>
        <v>0</v>
      </c>
      <c r="GF32" s="283" t="s">
        <v>54</v>
      </c>
      <c r="GM32" s="433">
        <f>SUM(GM8:GM31)</f>
        <v>0</v>
      </c>
      <c r="GO32" s="433">
        <f>SUM(GO8:GO31)</f>
        <v>0</v>
      </c>
      <c r="GW32" s="433">
        <f>SUM(GW8:GW31)</f>
        <v>0</v>
      </c>
      <c r="GY32" s="433">
        <f>SUM(GY8:GY31)</f>
        <v>0</v>
      </c>
    </row>
    <row r="33" spans="1:207" ht="18.75" customHeight="1" x14ac:dyDescent="0.25">
      <c r="A33" s="417">
        <v>30</v>
      </c>
      <c r="D33" s="431"/>
      <c r="F33" s="215"/>
      <c r="G33" s="6"/>
      <c r="H33" s="233"/>
      <c r="I33" s="433"/>
      <c r="O33" s="560" t="s">
        <v>55</v>
      </c>
      <c r="P33" s="561"/>
      <c r="Q33" s="562">
        <f>R5-Q32</f>
        <v>18913.8</v>
      </c>
      <c r="T33" s="5"/>
      <c r="Y33" s="560" t="s">
        <v>55</v>
      </c>
      <c r="Z33" s="561"/>
      <c r="AA33" s="562">
        <f>AB5-AA32</f>
        <v>18704</v>
      </c>
      <c r="AI33" s="560" t="s">
        <v>55</v>
      </c>
      <c r="AJ33" s="561"/>
      <c r="AK33" s="562">
        <f>AL5-AK32</f>
        <v>19096</v>
      </c>
      <c r="AS33" s="560" t="s">
        <v>55</v>
      </c>
      <c r="AT33" s="561"/>
      <c r="AU33" s="562">
        <f>AS32-AU32</f>
        <v>18938</v>
      </c>
      <c r="BA33" s="283"/>
      <c r="BC33" s="560" t="s">
        <v>55</v>
      </c>
      <c r="BD33" s="561"/>
      <c r="BE33" s="562">
        <f>BF5-BE32</f>
        <v>18980.47</v>
      </c>
      <c r="BH33" s="283"/>
      <c r="BM33" s="560" t="s">
        <v>55</v>
      </c>
      <c r="BN33" s="561"/>
      <c r="BO33" s="562">
        <f>BP5-BO32</f>
        <v>19115</v>
      </c>
      <c r="BW33" s="560" t="s">
        <v>55</v>
      </c>
      <c r="BX33" s="561"/>
      <c r="BY33" s="562">
        <f>BZ5-BY32</f>
        <v>18687.97</v>
      </c>
      <c r="CC33" s="283"/>
      <c r="CG33" s="560" t="s">
        <v>55</v>
      </c>
      <c r="CH33" s="561"/>
      <c r="CI33" s="562">
        <f>CG32-CI32</f>
        <v>18802.100000000002</v>
      </c>
      <c r="CQ33" s="560" t="s">
        <v>55</v>
      </c>
      <c r="CR33" s="561"/>
      <c r="CS33" s="562">
        <f>CT5-CS32</f>
        <v>18602.939999999999</v>
      </c>
      <c r="DA33" s="560" t="s">
        <v>55</v>
      </c>
      <c r="DB33" s="561"/>
      <c r="DC33" s="562">
        <f>DA32-DC32</f>
        <v>19089.800000000003</v>
      </c>
      <c r="DK33" s="560" t="s">
        <v>55</v>
      </c>
      <c r="DL33" s="561"/>
      <c r="DM33" s="562">
        <f>DK32-DM32</f>
        <v>0</v>
      </c>
      <c r="DU33" s="560" t="s">
        <v>55</v>
      </c>
      <c r="DV33" s="561"/>
      <c r="DW33" s="562">
        <f>DU32-DW32</f>
        <v>0</v>
      </c>
      <c r="EE33" s="560" t="s">
        <v>55</v>
      </c>
      <c r="EF33" s="561"/>
      <c r="EG33" s="562">
        <f>EE32-EG32</f>
        <v>0</v>
      </c>
      <c r="EO33" s="560" t="s">
        <v>55</v>
      </c>
      <c r="EP33" s="561"/>
      <c r="EQ33" s="562">
        <f>EO32-EQ32</f>
        <v>0</v>
      </c>
      <c r="EY33" s="560" t="s">
        <v>55</v>
      </c>
      <c r="EZ33" s="561"/>
      <c r="FA33" s="563">
        <f>EY32-FA32</f>
        <v>0</v>
      </c>
      <c r="FI33" s="560" t="s">
        <v>55</v>
      </c>
      <c r="FJ33" s="561"/>
      <c r="FK33" s="563">
        <f>FI32-FK32</f>
        <v>0</v>
      </c>
      <c r="FS33" s="560" t="s">
        <v>55</v>
      </c>
      <c r="FT33" s="561"/>
      <c r="FU33" s="563">
        <f>FS32-FU32</f>
        <v>0</v>
      </c>
      <c r="GC33" s="560" t="s">
        <v>55</v>
      </c>
      <c r="GD33" s="561"/>
      <c r="GE33" s="562">
        <f>GC32-GE32</f>
        <v>0</v>
      </c>
      <c r="GM33" s="560" t="s">
        <v>55</v>
      </c>
      <c r="GN33" s="561"/>
      <c r="GO33" s="562">
        <f>GM32-GO32</f>
        <v>0</v>
      </c>
      <c r="GW33" s="560" t="s">
        <v>55</v>
      </c>
      <c r="GX33" s="561"/>
      <c r="GY33" s="562">
        <f>GW32-GY32</f>
        <v>0</v>
      </c>
    </row>
    <row r="34" spans="1:207" ht="16.5" thickBot="1" x14ac:dyDescent="0.3">
      <c r="A34" s="417">
        <v>31</v>
      </c>
      <c r="D34" s="431"/>
      <c r="F34" s="215"/>
      <c r="G34" s="6"/>
      <c r="H34" s="233"/>
      <c r="I34" s="433"/>
      <c r="O34" s="552" t="s">
        <v>9</v>
      </c>
      <c r="P34" s="14"/>
      <c r="Q34" s="564"/>
      <c r="T34" s="5"/>
      <c r="Y34" s="552" t="s">
        <v>9</v>
      </c>
      <c r="Z34" s="14"/>
      <c r="AA34" s="564"/>
      <c r="AI34" s="552" t="s">
        <v>9</v>
      </c>
      <c r="AJ34" s="14"/>
      <c r="AK34" s="564"/>
      <c r="AS34" s="552" t="s">
        <v>9</v>
      </c>
      <c r="AT34" s="14"/>
      <c r="AU34" s="564"/>
      <c r="BA34" s="283"/>
      <c r="BC34" s="552" t="s">
        <v>9</v>
      </c>
      <c r="BD34" s="14"/>
      <c r="BE34" s="564"/>
      <c r="BH34" s="283"/>
      <c r="BM34" s="552" t="s">
        <v>9</v>
      </c>
      <c r="BN34" s="14"/>
      <c r="BO34" s="564"/>
      <c r="BW34" s="552" t="s">
        <v>9</v>
      </c>
      <c r="BX34" s="14"/>
      <c r="BY34" s="564"/>
      <c r="CC34" s="283"/>
      <c r="CG34" s="552" t="s">
        <v>9</v>
      </c>
      <c r="CH34" s="14"/>
      <c r="CI34" s="564"/>
      <c r="CQ34" s="552" t="s">
        <v>9</v>
      </c>
      <c r="CR34" s="14"/>
      <c r="CS34" s="564"/>
      <c r="DA34" s="552" t="s">
        <v>9</v>
      </c>
      <c r="DB34" s="14"/>
      <c r="DC34" s="564"/>
      <c r="DK34" s="552" t="s">
        <v>9</v>
      </c>
      <c r="DL34" s="14"/>
      <c r="DM34" s="564"/>
      <c r="DU34" s="552" t="s">
        <v>9</v>
      </c>
      <c r="DV34" s="14"/>
      <c r="DW34" s="564"/>
      <c r="EE34" s="552" t="s">
        <v>9</v>
      </c>
      <c r="EF34" s="14"/>
      <c r="EG34" s="564"/>
      <c r="EO34" s="552" t="s">
        <v>9</v>
      </c>
      <c r="EP34" s="14"/>
      <c r="EQ34" s="564"/>
      <c r="EY34" s="552" t="s">
        <v>9</v>
      </c>
      <c r="EZ34" s="14"/>
      <c r="FA34" s="564"/>
      <c r="FI34" s="552" t="s">
        <v>9</v>
      </c>
      <c r="FJ34" s="14"/>
      <c r="FK34" s="564"/>
      <c r="FS34" s="552" t="s">
        <v>9</v>
      </c>
      <c r="FT34" s="14"/>
      <c r="FU34" s="564"/>
      <c r="GC34" s="552" t="s">
        <v>9</v>
      </c>
      <c r="GD34" s="14"/>
      <c r="GE34" s="564"/>
      <c r="GM34" s="552" t="s">
        <v>9</v>
      </c>
      <c r="GN34" s="14"/>
      <c r="GO34" s="564"/>
      <c r="GW34" s="552" t="s">
        <v>9</v>
      </c>
      <c r="GX34" s="14"/>
      <c r="GY34" s="564"/>
    </row>
    <row r="35" spans="1:207" x14ac:dyDescent="0.25">
      <c r="A35" s="417">
        <v>32</v>
      </c>
      <c r="D35" s="431"/>
      <c r="F35" s="215"/>
      <c r="G35" s="6"/>
      <c r="H35" s="233"/>
      <c r="I35" s="433"/>
      <c r="T35" s="5"/>
      <c r="AX35" s="283"/>
      <c r="BA35" s="283"/>
      <c r="BH35" s="283"/>
      <c r="CC35" s="283"/>
    </row>
    <row r="36" spans="1:207" x14ac:dyDescent="0.25">
      <c r="A36" s="417">
        <v>33</v>
      </c>
      <c r="D36" s="431"/>
      <c r="F36" s="215"/>
      <c r="G36" s="6"/>
      <c r="H36" s="233"/>
      <c r="I36" s="433"/>
      <c r="T36" s="5"/>
      <c r="AX36" s="283"/>
      <c r="BA36" s="283"/>
      <c r="BH36" s="283"/>
    </row>
    <row r="37" spans="1:207" x14ac:dyDescent="0.25">
      <c r="A37" s="417">
        <v>34</v>
      </c>
      <c r="D37" s="431"/>
      <c r="F37" s="215"/>
      <c r="G37" s="6"/>
      <c r="H37" s="233"/>
      <c r="I37" s="433"/>
      <c r="T37" s="5"/>
      <c r="BA37" s="283"/>
    </row>
    <row r="38" spans="1:207" x14ac:dyDescent="0.25">
      <c r="A38" s="417">
        <v>35</v>
      </c>
      <c r="D38" s="565"/>
      <c r="F38" s="442"/>
      <c r="G38" s="6"/>
      <c r="H38" s="442"/>
      <c r="I38" s="433"/>
      <c r="T38" s="5"/>
      <c r="BA38" s="283"/>
    </row>
    <row r="39" spans="1:207" x14ac:dyDescent="0.25">
      <c r="A39" s="417">
        <v>36</v>
      </c>
      <c r="D39" s="566"/>
      <c r="G39" s="6"/>
      <c r="H39" s="442"/>
      <c r="I39" s="433"/>
      <c r="T39" s="5"/>
      <c r="BA39" s="283"/>
    </row>
    <row r="40" spans="1:207" x14ac:dyDescent="0.25">
      <c r="A40" s="417">
        <v>37</v>
      </c>
      <c r="D40" s="566"/>
      <c r="G40" s="6"/>
      <c r="H40" s="442"/>
      <c r="I40" s="433"/>
      <c r="T40" s="5"/>
      <c r="BA40" s="283"/>
    </row>
    <row r="41" spans="1:207" x14ac:dyDescent="0.25">
      <c r="A41" s="417">
        <v>38</v>
      </c>
      <c r="D41" s="391"/>
      <c r="G41" s="6"/>
      <c r="H41" s="442"/>
      <c r="I41" s="433"/>
      <c r="T41" s="5"/>
      <c r="BA41" s="283"/>
    </row>
    <row r="42" spans="1:207" x14ac:dyDescent="0.25">
      <c r="A42" s="417">
        <v>39</v>
      </c>
      <c r="D42" s="391"/>
      <c r="G42" s="6"/>
      <c r="H42" s="442"/>
      <c r="I42" s="433"/>
      <c r="T42" s="5"/>
      <c r="BA42" s="283"/>
    </row>
    <row r="43" spans="1:207" x14ac:dyDescent="0.25">
      <c r="A43" s="417">
        <v>40</v>
      </c>
      <c r="D43" s="391"/>
      <c r="G43" s="6"/>
      <c r="H43" s="442"/>
      <c r="I43" s="433"/>
      <c r="T43" s="5"/>
      <c r="BA43" s="283"/>
    </row>
  </sheetData>
  <mergeCells count="20">
    <mergeCell ref="GJ1:GP1"/>
    <mergeCell ref="GT1:GZ1"/>
    <mergeCell ref="EB1:EH1"/>
    <mergeCell ref="EL1:ER1"/>
    <mergeCell ref="EV1:FB1"/>
    <mergeCell ref="FF1:FL1"/>
    <mergeCell ref="FP1:FV1"/>
    <mergeCell ref="FZ1:GF1"/>
    <mergeCell ref="DR1:DX1"/>
    <mergeCell ref="L1:R1"/>
    <mergeCell ref="V1:AB1"/>
    <mergeCell ref="AF1:AL1"/>
    <mergeCell ref="AP1:AV1"/>
    <mergeCell ref="AZ1:BF1"/>
    <mergeCell ref="BJ1:BP1"/>
    <mergeCell ref="BT1:BZ1"/>
    <mergeCell ref="CD1:CJ1"/>
    <mergeCell ref="CN1:CT1"/>
    <mergeCell ref="CX1:DD1"/>
    <mergeCell ref="DH1:D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AA15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V6" sqref="V6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1157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5.42578125" style="818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style="833" bestFit="1" customWidth="1"/>
    <col min="17" max="17" width="17.85546875" style="916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6" ht="42.75" customHeight="1" x14ac:dyDescent="0.65">
      <c r="B1" s="1243" t="s">
        <v>460</v>
      </c>
      <c r="C1" s="1243"/>
      <c r="D1" s="1243"/>
      <c r="E1" s="1243"/>
      <c r="F1" s="1243"/>
      <c r="G1" s="1243"/>
      <c r="H1" s="1243"/>
      <c r="I1" s="1243"/>
      <c r="J1" s="1243"/>
      <c r="K1" s="1243"/>
      <c r="L1" s="1243"/>
      <c r="M1" s="1"/>
      <c r="N1" s="2"/>
      <c r="O1" s="1"/>
      <c r="P1" s="822"/>
      <c r="Q1" s="904"/>
      <c r="U1" s="1244" t="s">
        <v>0</v>
      </c>
      <c r="V1" s="1244"/>
      <c r="W1" s="7" t="s">
        <v>1</v>
      </c>
      <c r="X1" s="8" t="s">
        <v>2</v>
      </c>
      <c r="Y1" s="1217" t="s">
        <v>3</v>
      </c>
      <c r="Z1" s="1218"/>
    </row>
    <row r="2" spans="1:26" ht="24" thickBot="1" x14ac:dyDescent="0.4">
      <c r="B2" s="1243"/>
      <c r="C2" s="1243"/>
      <c r="D2" s="1243"/>
      <c r="E2" s="1243"/>
      <c r="F2" s="1243"/>
      <c r="G2" s="1243"/>
      <c r="H2" s="1243"/>
      <c r="I2" s="1243"/>
      <c r="J2" s="1243"/>
      <c r="K2" s="1243"/>
      <c r="L2" s="1243"/>
      <c r="M2" s="9"/>
      <c r="N2" s="10"/>
      <c r="O2" s="9"/>
      <c r="P2" s="822"/>
      <c r="Q2" s="905"/>
      <c r="S2" s="13"/>
      <c r="T2" s="14"/>
      <c r="U2" s="1245"/>
      <c r="V2" s="1245"/>
      <c r="W2" s="15"/>
      <c r="X2" s="16"/>
      <c r="Y2" s="17"/>
      <c r="Z2" s="18"/>
    </row>
    <row r="3" spans="1:26" ht="50.25" thickTop="1" thickBot="1" x14ac:dyDescent="0.4">
      <c r="B3" s="975" t="s">
        <v>4</v>
      </c>
      <c r="C3" s="975" t="s">
        <v>5</v>
      </c>
      <c r="D3" s="1139" t="s">
        <v>6</v>
      </c>
      <c r="E3" s="977" t="s">
        <v>7</v>
      </c>
      <c r="F3" s="978" t="s">
        <v>8</v>
      </c>
      <c r="G3" s="979" t="s">
        <v>9</v>
      </c>
      <c r="H3" s="980" t="s">
        <v>10</v>
      </c>
      <c r="I3" s="981" t="s">
        <v>11</v>
      </c>
      <c r="J3" s="982" t="s">
        <v>12</v>
      </c>
      <c r="K3" s="983" t="s">
        <v>13</v>
      </c>
      <c r="L3" s="609" t="s">
        <v>14</v>
      </c>
      <c r="M3" s="610"/>
      <c r="N3" s="611" t="s">
        <v>15</v>
      </c>
      <c r="O3" s="612"/>
      <c r="P3" s="834" t="s">
        <v>16</v>
      </c>
      <c r="Q3" s="1219" t="s">
        <v>17</v>
      </c>
      <c r="R3" s="1220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36" customHeight="1" thickBot="1" x14ac:dyDescent="0.4">
      <c r="B4" s="693" t="s">
        <v>342</v>
      </c>
      <c r="C4" s="701" t="s">
        <v>138</v>
      </c>
      <c r="D4" s="1159"/>
      <c r="E4" s="702"/>
      <c r="F4" s="577"/>
      <c r="G4" s="637"/>
      <c r="H4" s="799">
        <v>19800</v>
      </c>
      <c r="I4" s="804">
        <v>45413</v>
      </c>
      <c r="J4" s="747"/>
      <c r="K4" s="799">
        <v>19800</v>
      </c>
      <c r="L4" s="21">
        <f>K4-H4</f>
        <v>0</v>
      </c>
      <c r="M4" s="22">
        <v>47.7</v>
      </c>
      <c r="N4" s="23"/>
      <c r="O4" s="24" t="s">
        <v>22</v>
      </c>
      <c r="P4" s="823">
        <f>M4*K4</f>
        <v>944460</v>
      </c>
      <c r="Q4" s="1184"/>
      <c r="R4" s="597"/>
      <c r="S4" s="86"/>
      <c r="T4" s="123"/>
      <c r="U4" s="600"/>
      <c r="V4" s="184"/>
      <c r="W4" s="601"/>
      <c r="X4" s="602"/>
      <c r="Y4" s="923"/>
      <c r="Z4" s="924"/>
    </row>
    <row r="5" spans="1:26" ht="36.75" customHeight="1" thickBot="1" x14ac:dyDescent="0.4">
      <c r="B5" s="693" t="s">
        <v>462</v>
      </c>
      <c r="C5" s="701" t="s">
        <v>138</v>
      </c>
      <c r="D5" s="1160">
        <v>11837</v>
      </c>
      <c r="E5" s="798"/>
      <c r="F5" s="693"/>
      <c r="G5" s="693"/>
      <c r="H5" s="799">
        <v>22280</v>
      </c>
      <c r="I5" s="804">
        <v>45415</v>
      </c>
      <c r="J5" s="947"/>
      <c r="K5" s="799">
        <v>25440</v>
      </c>
      <c r="L5" s="21">
        <f t="shared" ref="L5:L11" si="0">K5-H5</f>
        <v>3160</v>
      </c>
      <c r="M5" s="22">
        <v>35</v>
      </c>
      <c r="N5" s="23"/>
      <c r="O5" s="24"/>
      <c r="P5" s="823">
        <f t="shared" ref="P5:P71" si="1">M5*K5</f>
        <v>890400</v>
      </c>
      <c r="Q5" s="964"/>
      <c r="R5" s="26"/>
      <c r="S5" s="775"/>
      <c r="T5" s="776"/>
      <c r="U5" s="777">
        <v>30240</v>
      </c>
      <c r="V5" s="27" t="s">
        <v>472</v>
      </c>
      <c r="W5" s="28"/>
      <c r="X5" s="29"/>
      <c r="Y5" s="925"/>
      <c r="Z5" s="926"/>
    </row>
    <row r="6" spans="1:26" ht="30" customHeight="1" x14ac:dyDescent="0.35">
      <c r="B6" s="693" t="s">
        <v>342</v>
      </c>
      <c r="C6" s="693" t="s">
        <v>80</v>
      </c>
      <c r="D6" s="1140">
        <v>11845</v>
      </c>
      <c r="E6" s="693"/>
      <c r="F6" s="693"/>
      <c r="G6" s="693"/>
      <c r="H6" s="799">
        <v>216686</v>
      </c>
      <c r="I6" s="804">
        <v>45418</v>
      </c>
      <c r="J6" s="947"/>
      <c r="K6" s="799">
        <v>21686</v>
      </c>
      <c r="L6" s="21">
        <f t="shared" si="0"/>
        <v>-195000</v>
      </c>
      <c r="M6" s="22">
        <v>47.7</v>
      </c>
      <c r="N6" s="23"/>
      <c r="O6" s="24"/>
      <c r="P6" s="945">
        <f t="shared" si="1"/>
        <v>1034422.2000000001</v>
      </c>
      <c r="Q6" s="964"/>
      <c r="R6" s="26"/>
      <c r="S6" s="775"/>
      <c r="T6" s="776"/>
      <c r="U6" s="777"/>
      <c r="V6" s="27"/>
      <c r="W6" s="28"/>
      <c r="X6" s="29"/>
      <c r="Y6" s="30"/>
      <c r="Z6" s="130"/>
    </row>
    <row r="7" spans="1:26" ht="25.5" customHeight="1" x14ac:dyDescent="0.35">
      <c r="B7" s="693"/>
      <c r="C7" s="693"/>
      <c r="D7" s="1140"/>
      <c r="E7" s="693"/>
      <c r="F7" s="693"/>
      <c r="G7" s="693"/>
      <c r="H7" s="799"/>
      <c r="I7" s="804"/>
      <c r="J7" s="695"/>
      <c r="K7" s="799"/>
      <c r="L7" s="21">
        <f t="shared" si="0"/>
        <v>0</v>
      </c>
      <c r="M7" s="22"/>
      <c r="N7" s="23"/>
      <c r="O7" s="24"/>
      <c r="P7" s="945">
        <f t="shared" si="1"/>
        <v>0</v>
      </c>
      <c r="Q7" s="964"/>
      <c r="R7" s="26"/>
      <c r="S7" s="775"/>
      <c r="T7" s="776"/>
      <c r="U7" s="777"/>
      <c r="V7" s="27"/>
      <c r="W7" s="28"/>
      <c r="X7" s="29"/>
      <c r="Y7" s="30"/>
      <c r="Z7" s="130"/>
    </row>
    <row r="8" spans="1:26" ht="25.5" customHeight="1" x14ac:dyDescent="0.35">
      <c r="B8" s="693"/>
      <c r="C8" s="693"/>
      <c r="D8" s="1141"/>
      <c r="E8" s="693"/>
      <c r="F8" s="693"/>
      <c r="G8" s="693"/>
      <c r="H8" s="799"/>
      <c r="I8" s="804"/>
      <c r="J8" s="695"/>
      <c r="K8" s="799"/>
      <c r="L8" s="21">
        <f t="shared" si="0"/>
        <v>0</v>
      </c>
      <c r="M8" s="22"/>
      <c r="N8" s="23"/>
      <c r="O8" s="24"/>
      <c r="P8" s="945">
        <f t="shared" si="1"/>
        <v>0</v>
      </c>
      <c r="Q8" s="964"/>
      <c r="R8" s="26"/>
      <c r="S8" s="775"/>
      <c r="T8" s="776"/>
      <c r="U8" s="777"/>
      <c r="V8" s="27"/>
      <c r="W8" s="28"/>
      <c r="X8" s="29"/>
      <c r="Y8" s="30"/>
      <c r="Z8" s="130"/>
    </row>
    <row r="9" spans="1:26" s="642" customFormat="1" ht="36" customHeight="1" x14ac:dyDescent="0.35">
      <c r="B9" s="693"/>
      <c r="C9" s="693"/>
      <c r="D9" s="1141"/>
      <c r="E9" s="693"/>
      <c r="F9" s="693"/>
      <c r="G9" s="693"/>
      <c r="H9" s="799"/>
      <c r="I9" s="804"/>
      <c r="J9" s="947"/>
      <c r="K9" s="799"/>
      <c r="L9" s="21">
        <f t="shared" si="0"/>
        <v>0</v>
      </c>
      <c r="M9" s="35"/>
      <c r="N9" s="136"/>
      <c r="O9" s="137"/>
      <c r="P9" s="945">
        <f t="shared" si="1"/>
        <v>0</v>
      </c>
      <c r="Q9" s="965"/>
      <c r="R9" s="26"/>
      <c r="S9" s="640"/>
      <c r="T9" s="39"/>
      <c r="U9" s="27"/>
      <c r="V9" s="40"/>
      <c r="W9" s="41"/>
      <c r="X9" s="641"/>
      <c r="Y9" s="43"/>
      <c r="Z9" s="583"/>
    </row>
    <row r="10" spans="1:26" ht="39.75" customHeight="1" x14ac:dyDescent="0.3">
      <c r="B10" s="693"/>
      <c r="C10" s="693"/>
      <c r="D10" s="1141"/>
      <c r="E10" s="693"/>
      <c r="F10" s="693"/>
      <c r="G10" s="693"/>
      <c r="H10" s="799"/>
      <c r="I10" s="804"/>
      <c r="J10" s="167"/>
      <c r="K10" s="799"/>
      <c r="L10" s="21">
        <f t="shared" si="0"/>
        <v>0</v>
      </c>
      <c r="M10" s="35"/>
      <c r="N10" s="984"/>
      <c r="O10" s="984"/>
      <c r="P10" s="945">
        <f t="shared" si="1"/>
        <v>0</v>
      </c>
      <c r="Q10" s="965"/>
      <c r="R10" s="26"/>
      <c r="S10" s="38"/>
      <c r="T10" s="39"/>
      <c r="U10" s="27"/>
      <c r="V10" s="40"/>
      <c r="W10" s="41"/>
      <c r="X10" s="42"/>
      <c r="Y10" s="43"/>
      <c r="Z10" s="584"/>
    </row>
    <row r="11" spans="1:26" ht="36" customHeight="1" x14ac:dyDescent="0.3">
      <c r="B11" s="693"/>
      <c r="C11" s="693"/>
      <c r="D11" s="1141"/>
      <c r="E11" s="693"/>
      <c r="F11" s="693"/>
      <c r="G11" s="693"/>
      <c r="H11" s="799"/>
      <c r="I11" s="804"/>
      <c r="J11" s="947"/>
      <c r="K11" s="799"/>
      <c r="L11" s="21">
        <f t="shared" si="0"/>
        <v>0</v>
      </c>
      <c r="M11" s="35"/>
      <c r="N11" s="984"/>
      <c r="O11" s="984"/>
      <c r="P11" s="823">
        <f t="shared" si="1"/>
        <v>0</v>
      </c>
      <c r="Q11" s="966"/>
      <c r="R11" s="51"/>
      <c r="S11" s="38"/>
      <c r="T11" s="39"/>
      <c r="U11" s="27"/>
      <c r="V11" s="40"/>
      <c r="W11" s="41"/>
      <c r="X11" s="42"/>
      <c r="Y11" s="52"/>
      <c r="Z11" s="584"/>
    </row>
    <row r="12" spans="1:26" ht="56.25" customHeight="1" x14ac:dyDescent="0.3">
      <c r="B12" s="693"/>
      <c r="C12" s="693"/>
      <c r="D12" s="1141"/>
      <c r="E12" s="693"/>
      <c r="F12" s="693"/>
      <c r="G12" s="693"/>
      <c r="H12" s="799"/>
      <c r="I12" s="804"/>
      <c r="J12" s="947"/>
      <c r="K12" s="799"/>
      <c r="L12" s="21">
        <f>K12-H12</f>
        <v>0</v>
      </c>
      <c r="M12" s="35"/>
      <c r="N12" s="984"/>
      <c r="O12" s="984"/>
      <c r="P12" s="823">
        <f>M12*K12</f>
        <v>0</v>
      </c>
      <c r="Q12" s="965"/>
      <c r="R12" s="51"/>
      <c r="S12" s="38"/>
      <c r="T12" s="39"/>
      <c r="U12" s="27"/>
      <c r="V12" s="40"/>
      <c r="W12" s="41"/>
      <c r="X12" s="42"/>
      <c r="Y12" s="43"/>
      <c r="Z12" s="583"/>
    </row>
    <row r="13" spans="1:26" ht="36.75" customHeight="1" x14ac:dyDescent="0.3">
      <c r="A13" t="s">
        <v>22</v>
      </c>
      <c r="B13" s="693"/>
      <c r="C13" s="693"/>
      <c r="D13" s="1141"/>
      <c r="E13" s="693"/>
      <c r="F13" s="693"/>
      <c r="G13" s="693"/>
      <c r="H13" s="799"/>
      <c r="I13" s="804"/>
      <c r="J13" s="947"/>
      <c r="K13" s="799"/>
      <c r="L13" s="21">
        <f>K13-H13</f>
        <v>0</v>
      </c>
      <c r="M13" s="35"/>
      <c r="N13" s="984"/>
      <c r="O13" s="984"/>
      <c r="P13" s="823">
        <f>M13*K13</f>
        <v>0</v>
      </c>
      <c r="Q13" s="966"/>
      <c r="R13" s="51"/>
      <c r="S13" s="38"/>
      <c r="T13" s="39"/>
      <c r="U13" s="27"/>
      <c r="V13" s="40"/>
      <c r="W13" s="41"/>
      <c r="X13" s="42"/>
      <c r="Y13" s="52"/>
      <c r="Z13" s="584"/>
    </row>
    <row r="14" spans="1:26" ht="34.5" customHeight="1" x14ac:dyDescent="0.3">
      <c r="B14" s="693"/>
      <c r="C14" s="693"/>
      <c r="D14" s="1141"/>
      <c r="E14" s="693"/>
      <c r="F14" s="693"/>
      <c r="G14" s="693"/>
      <c r="H14" s="799"/>
      <c r="I14" s="804"/>
      <c r="J14" s="947"/>
      <c r="K14" s="799"/>
      <c r="L14" s="21">
        <f>K14-H14</f>
        <v>0</v>
      </c>
      <c r="M14" s="35"/>
      <c r="N14" s="984"/>
      <c r="O14" s="984"/>
      <c r="P14" s="823">
        <f>M14*K14</f>
        <v>0</v>
      </c>
      <c r="Q14" s="965"/>
      <c r="R14" s="51"/>
      <c r="S14" s="38"/>
      <c r="T14" s="39"/>
      <c r="U14" s="27"/>
      <c r="V14" s="40"/>
      <c r="W14" s="41"/>
      <c r="X14" s="42"/>
      <c r="Y14" s="43"/>
      <c r="Z14" s="583"/>
    </row>
    <row r="15" spans="1:26" ht="39.75" customHeight="1" x14ac:dyDescent="0.3">
      <c r="B15" s="693"/>
      <c r="C15" s="693"/>
      <c r="D15" s="1141"/>
      <c r="E15" s="693"/>
      <c r="F15" s="693"/>
      <c r="G15" s="693"/>
      <c r="H15" s="799"/>
      <c r="I15" s="804"/>
      <c r="J15" s="947"/>
      <c r="K15" s="799"/>
      <c r="L15" s="21">
        <f t="shared" ref="L15:L82" si="2">K15-H15</f>
        <v>0</v>
      </c>
      <c r="M15" s="35"/>
      <c r="N15" s="984"/>
      <c r="O15" s="984"/>
      <c r="P15" s="823">
        <f t="shared" si="1"/>
        <v>0</v>
      </c>
      <c r="Q15" s="965"/>
      <c r="R15" s="51"/>
      <c r="S15" s="386"/>
      <c r="T15" s="778"/>
      <c r="U15" s="27"/>
      <c r="V15" s="40"/>
      <c r="W15" s="41"/>
      <c r="X15" s="42"/>
      <c r="Y15" s="55"/>
      <c r="Z15" s="585"/>
    </row>
    <row r="16" spans="1:26" ht="51" customHeight="1" x14ac:dyDescent="0.3">
      <c r="B16" s="693"/>
      <c r="C16" s="693"/>
      <c r="D16" s="1142"/>
      <c r="E16" s="693"/>
      <c r="F16" s="693"/>
      <c r="G16" s="693"/>
      <c r="H16" s="799"/>
      <c r="I16" s="804"/>
      <c r="J16" s="167"/>
      <c r="K16" s="799"/>
      <c r="L16" s="21">
        <f t="shared" si="2"/>
        <v>0</v>
      </c>
      <c r="M16" s="35"/>
      <c r="N16" s="984"/>
      <c r="O16" s="984"/>
      <c r="P16" s="823">
        <f t="shared" si="1"/>
        <v>0</v>
      </c>
      <c r="Q16" s="965"/>
      <c r="R16" s="51"/>
      <c r="S16" s="386"/>
      <c r="T16" s="778"/>
      <c r="U16" s="27"/>
      <c r="V16" s="40"/>
      <c r="W16" s="41"/>
      <c r="X16" s="42"/>
      <c r="Y16" s="52"/>
      <c r="Z16" s="584"/>
    </row>
    <row r="17" spans="2:26" ht="36" customHeight="1" x14ac:dyDescent="0.3">
      <c r="B17" s="693"/>
      <c r="C17" s="693"/>
      <c r="D17" s="1142"/>
      <c r="E17" s="693"/>
      <c r="F17" s="693"/>
      <c r="G17" s="693"/>
      <c r="H17" s="799"/>
      <c r="I17" s="804"/>
      <c r="J17" s="947"/>
      <c r="K17" s="799"/>
      <c r="L17" s="21">
        <f t="shared" si="2"/>
        <v>0</v>
      </c>
      <c r="M17" s="35"/>
      <c r="N17" s="984"/>
      <c r="O17" s="984"/>
      <c r="P17" s="823">
        <f t="shared" si="1"/>
        <v>0</v>
      </c>
      <c r="Q17" s="966"/>
      <c r="R17" s="26"/>
      <c r="S17" s="38"/>
      <c r="T17" s="39"/>
      <c r="U17" s="27"/>
      <c r="V17" s="40"/>
      <c r="W17" s="41"/>
      <c r="X17" s="42"/>
      <c r="Y17" s="52"/>
      <c r="Z17" s="584"/>
    </row>
    <row r="18" spans="2:26" ht="30.75" customHeight="1" x14ac:dyDescent="0.3">
      <c r="B18" s="693"/>
      <c r="C18" s="693"/>
      <c r="D18" s="1141"/>
      <c r="E18" s="693"/>
      <c r="F18" s="693"/>
      <c r="G18" s="693"/>
      <c r="H18" s="799"/>
      <c r="I18" s="804"/>
      <c r="J18" s="695"/>
      <c r="K18" s="799"/>
      <c r="L18" s="21">
        <f t="shared" si="2"/>
        <v>0</v>
      </c>
      <c r="M18" s="35"/>
      <c r="N18" s="984"/>
      <c r="O18" s="984"/>
      <c r="P18" s="823">
        <f t="shared" si="1"/>
        <v>0</v>
      </c>
      <c r="Q18" s="966"/>
      <c r="R18" s="26"/>
      <c r="S18" s="38"/>
      <c r="T18" s="39"/>
      <c r="U18" s="27"/>
      <c r="V18" s="40"/>
      <c r="W18" s="41"/>
      <c r="X18" s="42"/>
      <c r="Y18" s="52"/>
      <c r="Z18" s="584"/>
    </row>
    <row r="19" spans="2:26" ht="30.75" customHeight="1" x14ac:dyDescent="0.3">
      <c r="B19" s="693"/>
      <c r="C19" s="693"/>
      <c r="D19" s="1141"/>
      <c r="E19" s="693"/>
      <c r="F19" s="693"/>
      <c r="G19" s="693"/>
      <c r="H19" s="799"/>
      <c r="I19" s="804"/>
      <c r="J19" s="695"/>
      <c r="K19" s="799"/>
      <c r="L19" s="21">
        <f t="shared" si="2"/>
        <v>0</v>
      </c>
      <c r="M19" s="35"/>
      <c r="N19" s="984"/>
      <c r="O19" s="984"/>
      <c r="P19" s="823">
        <f t="shared" si="1"/>
        <v>0</v>
      </c>
      <c r="Q19" s="966"/>
      <c r="R19" s="26"/>
      <c r="S19" s="38"/>
      <c r="T19" s="59"/>
      <c r="U19" s="27"/>
      <c r="V19" s="40"/>
      <c r="W19" s="41"/>
      <c r="X19" s="42"/>
      <c r="Y19" s="52"/>
      <c r="Z19" s="584"/>
    </row>
    <row r="20" spans="2:26" ht="30.75" customHeight="1" x14ac:dyDescent="0.3">
      <c r="B20" s="693"/>
      <c r="C20" s="693"/>
      <c r="D20" s="365"/>
      <c r="E20" s="693"/>
      <c r="F20" s="693"/>
      <c r="G20" s="693"/>
      <c r="H20" s="799"/>
      <c r="I20" s="804"/>
      <c r="J20" s="695"/>
      <c r="K20" s="799"/>
      <c r="L20" s="21">
        <f t="shared" si="2"/>
        <v>0</v>
      </c>
      <c r="M20" s="35"/>
      <c r="N20" s="973"/>
      <c r="O20" s="973"/>
      <c r="P20" s="823">
        <f t="shared" si="1"/>
        <v>0</v>
      </c>
      <c r="Q20" s="966"/>
      <c r="R20" s="26"/>
      <c r="S20" s="38"/>
      <c r="T20" s="39"/>
      <c r="U20" s="27"/>
      <c r="V20" s="40"/>
      <c r="W20" s="41"/>
      <c r="X20" s="42"/>
      <c r="Y20" s="52"/>
      <c r="Z20" s="584"/>
    </row>
    <row r="21" spans="2:26" ht="27.75" customHeight="1" x14ac:dyDescent="0.35">
      <c r="B21" s="693"/>
      <c r="C21" s="693"/>
      <c r="D21" s="365"/>
      <c r="E21" s="693"/>
      <c r="F21" s="693"/>
      <c r="G21" s="693"/>
      <c r="H21" s="799"/>
      <c r="I21" s="804"/>
      <c r="J21" s="695"/>
      <c r="K21" s="799"/>
      <c r="L21" s="21">
        <f t="shared" si="2"/>
        <v>0</v>
      </c>
      <c r="M21" s="35"/>
      <c r="N21" s="136"/>
      <c r="O21" s="137"/>
      <c r="P21" s="823">
        <f t="shared" si="1"/>
        <v>0</v>
      </c>
      <c r="Q21" s="966"/>
      <c r="R21" s="26"/>
      <c r="S21" s="38"/>
      <c r="T21" s="59"/>
      <c r="U21" s="27"/>
      <c r="V21" s="40"/>
      <c r="W21" s="41"/>
      <c r="X21" s="42"/>
      <c r="Y21" s="52"/>
      <c r="Z21" s="584"/>
    </row>
    <row r="22" spans="2:26" ht="37.5" customHeight="1" x14ac:dyDescent="0.35">
      <c r="B22" s="693"/>
      <c r="C22" s="693"/>
      <c r="D22" s="365"/>
      <c r="E22" s="693"/>
      <c r="F22" s="693"/>
      <c r="G22" s="693"/>
      <c r="H22" s="799"/>
      <c r="I22" s="804"/>
      <c r="J22" s="695"/>
      <c r="K22" s="799"/>
      <c r="L22" s="21">
        <f t="shared" si="2"/>
        <v>0</v>
      </c>
      <c r="M22" s="35"/>
      <c r="N22" s="136"/>
      <c r="O22" s="137"/>
      <c r="P22" s="823">
        <f t="shared" si="1"/>
        <v>0</v>
      </c>
      <c r="Q22" s="966"/>
      <c r="R22" s="26"/>
      <c r="S22" s="38"/>
      <c r="T22" s="59"/>
      <c r="U22" s="27"/>
      <c r="V22" s="40"/>
      <c r="W22" s="41"/>
      <c r="X22" s="42"/>
      <c r="Y22" s="55"/>
      <c r="Z22" s="585"/>
    </row>
    <row r="23" spans="2:26" ht="51" customHeight="1" x14ac:dyDescent="0.35">
      <c r="B23" s="693"/>
      <c r="C23" s="693"/>
      <c r="D23" s="365"/>
      <c r="E23" s="693"/>
      <c r="F23" s="693"/>
      <c r="G23" s="693"/>
      <c r="H23" s="799"/>
      <c r="I23" s="804"/>
      <c r="J23" s="695"/>
      <c r="K23" s="799"/>
      <c r="L23" s="21">
        <f t="shared" si="2"/>
        <v>0</v>
      </c>
      <c r="M23" s="35"/>
      <c r="N23" s="53"/>
      <c r="O23" s="54"/>
      <c r="P23" s="823">
        <f t="shared" si="1"/>
        <v>0</v>
      </c>
      <c r="Q23" s="966"/>
      <c r="R23" s="26"/>
      <c r="S23" s="38"/>
      <c r="T23" s="59"/>
      <c r="U23" s="27"/>
      <c r="V23" s="40"/>
      <c r="W23" s="41"/>
      <c r="X23" s="42"/>
      <c r="Y23" s="55"/>
      <c r="Z23" s="585"/>
    </row>
    <row r="24" spans="2:26" ht="27.75" customHeight="1" x14ac:dyDescent="0.35">
      <c r="B24" s="693"/>
      <c r="C24" s="693"/>
      <c r="D24" s="1143"/>
      <c r="E24" s="577"/>
      <c r="F24" s="577"/>
      <c r="G24" s="637"/>
      <c r="H24" s="657"/>
      <c r="I24" s="805"/>
      <c r="J24" s="712"/>
      <c r="K24" s="657"/>
      <c r="L24" s="21">
        <f t="shared" si="2"/>
        <v>0</v>
      </c>
      <c r="M24" s="35"/>
      <c r="N24" s="53"/>
      <c r="O24" s="54"/>
      <c r="P24" s="823">
        <f t="shared" si="1"/>
        <v>0</v>
      </c>
      <c r="Q24" s="966"/>
      <c r="R24" s="26"/>
      <c r="S24" s="38"/>
      <c r="T24" s="59"/>
      <c r="U24" s="27"/>
      <c r="V24" s="40"/>
      <c r="W24" s="41"/>
      <c r="X24" s="42"/>
      <c r="Y24" s="52"/>
      <c r="Z24" s="584"/>
    </row>
    <row r="25" spans="2:26" ht="27.75" customHeight="1" x14ac:dyDescent="0.35">
      <c r="B25" s="693"/>
      <c r="C25" s="693"/>
      <c r="D25" s="1143"/>
      <c r="E25" s="577"/>
      <c r="F25" s="577"/>
      <c r="G25" s="637"/>
      <c r="H25" s="657"/>
      <c r="I25" s="805"/>
      <c r="J25" s="712"/>
      <c r="K25" s="657"/>
      <c r="L25" s="21">
        <f t="shared" si="2"/>
        <v>0</v>
      </c>
      <c r="M25" s="35"/>
      <c r="N25" s="53"/>
      <c r="O25" s="54"/>
      <c r="P25" s="823">
        <f t="shared" si="1"/>
        <v>0</v>
      </c>
      <c r="Q25" s="967"/>
      <c r="R25" s="122"/>
      <c r="S25" s="38"/>
      <c r="T25" s="59"/>
      <c r="U25" s="27"/>
      <c r="V25" s="40"/>
      <c r="W25" s="41"/>
      <c r="X25" s="42"/>
      <c r="Y25" s="52"/>
      <c r="Z25" s="584"/>
    </row>
    <row r="26" spans="2:26" ht="27.75" customHeight="1" x14ac:dyDescent="0.35">
      <c r="B26" s="693"/>
      <c r="C26" s="693"/>
      <c r="D26" s="1143"/>
      <c r="E26" s="577"/>
      <c r="F26" s="577"/>
      <c r="G26" s="637"/>
      <c r="H26" s="657"/>
      <c r="I26" s="805"/>
      <c r="J26" s="712"/>
      <c r="K26" s="657"/>
      <c r="L26" s="21">
        <f t="shared" si="2"/>
        <v>0</v>
      </c>
      <c r="M26" s="35"/>
      <c r="N26" s="53"/>
      <c r="O26" s="54"/>
      <c r="P26" s="823">
        <f t="shared" si="1"/>
        <v>0</v>
      </c>
      <c r="Q26" s="967"/>
      <c r="R26" s="122"/>
      <c r="S26" s="38"/>
      <c r="T26" s="59"/>
      <c r="U26" s="27"/>
      <c r="V26" s="40"/>
      <c r="W26" s="41"/>
      <c r="X26" s="42"/>
      <c r="Y26" s="55"/>
      <c r="Z26" s="585"/>
    </row>
    <row r="27" spans="2:26" ht="27.75" customHeight="1" x14ac:dyDescent="0.35">
      <c r="B27" s="693"/>
      <c r="C27" s="693"/>
      <c r="D27" s="1143"/>
      <c r="E27" s="577"/>
      <c r="F27" s="577"/>
      <c r="G27" s="637"/>
      <c r="H27" s="657"/>
      <c r="I27" s="805"/>
      <c r="J27" s="712"/>
      <c r="K27" s="657"/>
      <c r="L27" s="21">
        <f t="shared" si="2"/>
        <v>0</v>
      </c>
      <c r="M27" s="35"/>
      <c r="N27" s="53"/>
      <c r="O27" s="54"/>
      <c r="P27" s="823">
        <f t="shared" si="1"/>
        <v>0</v>
      </c>
      <c r="Q27" s="966"/>
      <c r="R27" s="26"/>
      <c r="S27" s="38"/>
      <c r="T27" s="59"/>
      <c r="U27" s="27"/>
      <c r="V27" s="40"/>
      <c r="W27" s="41"/>
      <c r="X27" s="42"/>
      <c r="Y27" s="55"/>
      <c r="Z27" s="585"/>
    </row>
    <row r="28" spans="2:26" ht="24" customHeight="1" x14ac:dyDescent="0.35">
      <c r="B28" s="693"/>
      <c r="C28" s="693"/>
      <c r="D28" s="1143"/>
      <c r="E28" s="577"/>
      <c r="F28" s="577"/>
      <c r="G28" s="637"/>
      <c r="H28" s="657"/>
      <c r="I28" s="805"/>
      <c r="J28" s="712"/>
      <c r="K28" s="657"/>
      <c r="L28" s="21">
        <f t="shared" si="2"/>
        <v>0</v>
      </c>
      <c r="M28" s="35"/>
      <c r="N28" s="60"/>
      <c r="O28" s="61"/>
      <c r="P28" s="823" t="s">
        <v>22</v>
      </c>
      <c r="Q28" s="968"/>
      <c r="R28" s="26"/>
      <c r="S28" s="38"/>
      <c r="T28" s="59"/>
      <c r="U28" s="27"/>
      <c r="V28" s="40"/>
      <c r="W28" s="41"/>
      <c r="X28" s="42"/>
      <c r="Y28" s="52"/>
      <c r="Z28" s="584"/>
    </row>
    <row r="29" spans="2:26" ht="26.25" customHeight="1" x14ac:dyDescent="0.35">
      <c r="B29" s="693"/>
      <c r="C29" s="693"/>
      <c r="D29" s="1143"/>
      <c r="E29" s="577"/>
      <c r="F29" s="577"/>
      <c r="G29" s="637"/>
      <c r="H29" s="657"/>
      <c r="I29" s="805"/>
      <c r="J29" s="712"/>
      <c r="K29" s="657"/>
      <c r="L29" s="21">
        <f t="shared" si="2"/>
        <v>0</v>
      </c>
      <c r="M29" s="35"/>
      <c r="N29" s="60"/>
      <c r="O29" s="61"/>
      <c r="P29" s="823">
        <f t="shared" si="1"/>
        <v>0</v>
      </c>
      <c r="Q29" s="966"/>
      <c r="R29" s="26"/>
      <c r="S29" s="38"/>
      <c r="T29" s="59"/>
      <c r="U29" s="27"/>
      <c r="V29" s="40"/>
      <c r="W29" s="41"/>
      <c r="X29" s="42"/>
      <c r="Y29" s="52"/>
      <c r="Z29" s="584"/>
    </row>
    <row r="30" spans="2:26" ht="27.75" customHeight="1" x14ac:dyDescent="0.35">
      <c r="B30" s="693"/>
      <c r="C30" s="693"/>
      <c r="D30" s="1143"/>
      <c r="E30" s="577"/>
      <c r="F30" s="577"/>
      <c r="G30" s="637"/>
      <c r="H30" s="657"/>
      <c r="I30" s="805"/>
      <c r="J30" s="712"/>
      <c r="K30" s="657"/>
      <c r="L30" s="21">
        <f t="shared" si="2"/>
        <v>0</v>
      </c>
      <c r="M30" s="35"/>
      <c r="N30" s="60"/>
      <c r="O30" s="61"/>
      <c r="P30" s="823">
        <f t="shared" si="1"/>
        <v>0</v>
      </c>
      <c r="Q30" s="964"/>
      <c r="R30" s="68"/>
      <c r="S30" s="38"/>
      <c r="T30" s="59"/>
      <c r="U30" s="27"/>
      <c r="V30" s="40"/>
      <c r="W30" s="41"/>
      <c r="X30" s="42"/>
      <c r="Y30" s="52"/>
      <c r="Z30" s="584"/>
    </row>
    <row r="31" spans="2:26" ht="28.5" customHeight="1" x14ac:dyDescent="0.35">
      <c r="B31" s="693"/>
      <c r="C31" s="693"/>
      <c r="D31" s="1143"/>
      <c r="E31" s="577"/>
      <c r="F31" s="577"/>
      <c r="G31" s="637"/>
      <c r="H31" s="657"/>
      <c r="I31" s="805"/>
      <c r="J31" s="712"/>
      <c r="K31" s="657"/>
      <c r="L31" s="21">
        <f t="shared" si="2"/>
        <v>0</v>
      </c>
      <c r="M31" s="70"/>
      <c r="N31" s="60"/>
      <c r="O31" s="61"/>
      <c r="P31" s="823">
        <f t="shared" si="1"/>
        <v>0</v>
      </c>
      <c r="Q31" s="969"/>
      <c r="R31" s="68"/>
      <c r="S31" s="38"/>
      <c r="T31" s="59"/>
      <c r="U31" s="27"/>
      <c r="V31" s="40"/>
      <c r="W31" s="41"/>
      <c r="X31" s="42"/>
      <c r="Y31" s="52"/>
      <c r="Z31" s="584"/>
    </row>
    <row r="32" spans="2:26" ht="33.75" customHeight="1" thickBot="1" x14ac:dyDescent="0.4">
      <c r="B32" s="575"/>
      <c r="C32" s="576"/>
      <c r="D32" s="1144"/>
      <c r="E32" s="19"/>
      <c r="F32" s="63">
        <f t="shared" ref="F32:F67" si="3">E32*H32</f>
        <v>0</v>
      </c>
      <c r="G32" s="20"/>
      <c r="H32" s="658"/>
      <c r="I32" s="806"/>
      <c r="J32" s="65"/>
      <c r="K32" s="667"/>
      <c r="L32" s="21">
        <f t="shared" si="2"/>
        <v>0</v>
      </c>
      <c r="M32" s="70"/>
      <c r="N32" s="60"/>
      <c r="O32" s="61"/>
      <c r="P32" s="823">
        <f t="shared" si="1"/>
        <v>0</v>
      </c>
      <c r="Q32" s="964"/>
      <c r="R32" s="68"/>
      <c r="S32" s="38"/>
      <c r="T32" s="59"/>
      <c r="U32" s="27"/>
      <c r="V32" s="40"/>
      <c r="W32" s="41"/>
      <c r="X32" s="42"/>
      <c r="Y32" s="52"/>
      <c r="Z32" s="584"/>
    </row>
    <row r="33" spans="2:26" ht="30" customHeight="1" thickTop="1" thickBot="1" x14ac:dyDescent="0.4">
      <c r="B33" s="69"/>
      <c r="C33" s="57"/>
      <c r="D33" s="1145"/>
      <c r="E33" s="72"/>
      <c r="F33" s="66">
        <f t="shared" si="3"/>
        <v>0</v>
      </c>
      <c r="G33" s="33"/>
      <c r="H33" s="659"/>
      <c r="I33" s="807"/>
      <c r="J33" s="49"/>
      <c r="K33" s="668"/>
      <c r="L33" s="21">
        <f t="shared" si="2"/>
        <v>0</v>
      </c>
      <c r="M33" s="70"/>
      <c r="N33" s="60"/>
      <c r="O33" s="61"/>
      <c r="P33" s="823">
        <f t="shared" si="1"/>
        <v>0</v>
      </c>
      <c r="Q33" s="970"/>
      <c r="R33" s="579"/>
      <c r="S33" s="580"/>
      <c r="T33" s="581"/>
      <c r="U33" s="184"/>
      <c r="V33" s="152"/>
      <c r="W33" s="185"/>
      <c r="X33" s="186"/>
      <c r="Y33" s="582"/>
      <c r="Z33" s="46"/>
    </row>
    <row r="34" spans="2:26" ht="27" customHeight="1" thickTop="1" thickBot="1" x14ac:dyDescent="0.4">
      <c r="B34" s="74"/>
      <c r="C34" s="57"/>
      <c r="D34" s="1146"/>
      <c r="E34" s="72"/>
      <c r="F34" s="66">
        <f t="shared" si="3"/>
        <v>0</v>
      </c>
      <c r="G34" s="33"/>
      <c r="H34" s="660"/>
      <c r="I34" s="808"/>
      <c r="J34" s="76"/>
      <c r="K34" s="664"/>
      <c r="L34" s="21">
        <f t="shared" si="2"/>
        <v>0</v>
      </c>
      <c r="M34" s="70"/>
      <c r="N34" s="60"/>
      <c r="O34" s="61"/>
      <c r="P34" s="823">
        <f t="shared" si="1"/>
        <v>0</v>
      </c>
      <c r="Q34" s="964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74"/>
      <c r="C35" s="57"/>
      <c r="D35" s="1146"/>
      <c r="E35" s="32"/>
      <c r="F35" s="66">
        <f t="shared" si="3"/>
        <v>0</v>
      </c>
      <c r="G35" s="33"/>
      <c r="H35" s="660"/>
      <c r="I35" s="808"/>
      <c r="J35" s="76"/>
      <c r="K35" s="664"/>
      <c r="L35" s="21">
        <f t="shared" si="2"/>
        <v>0</v>
      </c>
      <c r="M35" s="70"/>
      <c r="N35" s="60"/>
      <c r="O35" s="61"/>
      <c r="P35" s="823">
        <f t="shared" si="1"/>
        <v>0</v>
      </c>
      <c r="Q35" s="964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38.25" customHeight="1" thickTop="1" thickBot="1" x14ac:dyDescent="0.4">
      <c r="B36" s="162"/>
      <c r="C36" s="57"/>
      <c r="D36" s="1146"/>
      <c r="E36" s="32"/>
      <c r="F36" s="66">
        <f t="shared" si="3"/>
        <v>0</v>
      </c>
      <c r="G36" s="33"/>
      <c r="H36" s="660"/>
      <c r="I36" s="808"/>
      <c r="J36" s="76"/>
      <c r="K36" s="664"/>
      <c r="L36" s="21">
        <f t="shared" si="2"/>
        <v>0</v>
      </c>
      <c r="M36" s="70"/>
      <c r="N36" s="60"/>
      <c r="O36" s="61"/>
      <c r="P36" s="823">
        <f t="shared" si="1"/>
        <v>0</v>
      </c>
      <c r="Q36" s="964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7.75" customHeight="1" thickTop="1" thickBot="1" x14ac:dyDescent="0.4">
      <c r="B37" s="162"/>
      <c r="C37" s="57"/>
      <c r="D37" s="1146"/>
      <c r="E37" s="32"/>
      <c r="F37" s="66">
        <f t="shared" si="3"/>
        <v>0</v>
      </c>
      <c r="G37" s="33"/>
      <c r="H37" s="660"/>
      <c r="I37" s="808"/>
      <c r="J37" s="76"/>
      <c r="K37" s="664"/>
      <c r="L37" s="21">
        <f t="shared" si="2"/>
        <v>0</v>
      </c>
      <c r="M37" s="70"/>
      <c r="N37" s="60"/>
      <c r="O37" s="61"/>
      <c r="P37" s="823">
        <f t="shared" si="1"/>
        <v>0</v>
      </c>
      <c r="Q37" s="964"/>
      <c r="R37" s="68"/>
      <c r="S37" s="73"/>
      <c r="T37" s="59"/>
      <c r="U37" s="27"/>
      <c r="V37" s="40"/>
      <c r="W37" s="41"/>
      <c r="X37" s="42"/>
      <c r="Y37" s="52"/>
      <c r="Z37" s="46"/>
    </row>
    <row r="38" spans="2:26" ht="28.5" customHeight="1" thickTop="1" thickBot="1" x14ac:dyDescent="0.4">
      <c r="B38" s="162"/>
      <c r="C38" s="57"/>
      <c r="D38" s="1146"/>
      <c r="E38" s="32"/>
      <c r="F38" s="66">
        <f t="shared" si="3"/>
        <v>0</v>
      </c>
      <c r="G38" s="33"/>
      <c r="H38" s="660"/>
      <c r="I38" s="808"/>
      <c r="J38" s="76"/>
      <c r="K38" s="664"/>
      <c r="L38" s="21">
        <f t="shared" si="2"/>
        <v>0</v>
      </c>
      <c r="M38" s="70"/>
      <c r="N38" s="60"/>
      <c r="O38" s="61"/>
      <c r="P38" s="823">
        <f t="shared" si="1"/>
        <v>0</v>
      </c>
      <c r="Q38" s="964"/>
      <c r="R38" s="68"/>
      <c r="S38" s="73"/>
      <c r="T38" s="59"/>
      <c r="U38" s="40"/>
      <c r="V38" s="40"/>
      <c r="W38" s="41"/>
      <c r="X38" s="42"/>
      <c r="Y38" s="52"/>
      <c r="Z38" s="46"/>
    </row>
    <row r="39" spans="2:26" ht="22.5" customHeight="1" thickTop="1" thickBot="1" x14ac:dyDescent="0.4">
      <c r="B39" s="78"/>
      <c r="C39" s="57"/>
      <c r="D39" s="1146"/>
      <c r="E39" s="32"/>
      <c r="F39" s="66">
        <f t="shared" si="3"/>
        <v>0</v>
      </c>
      <c r="G39" s="33"/>
      <c r="H39" s="660"/>
      <c r="I39" s="808"/>
      <c r="J39" s="76"/>
      <c r="K39" s="664"/>
      <c r="L39" s="21">
        <f t="shared" si="2"/>
        <v>0</v>
      </c>
      <c r="M39" s="70"/>
      <c r="N39" s="60"/>
      <c r="O39" s="61"/>
      <c r="P39" s="823">
        <f t="shared" si="1"/>
        <v>0</v>
      </c>
      <c r="Q39" s="964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79"/>
      <c r="C40" s="57"/>
      <c r="D40" s="1146"/>
      <c r="E40" s="32"/>
      <c r="F40" s="66">
        <f t="shared" si="3"/>
        <v>0</v>
      </c>
      <c r="G40" s="33"/>
      <c r="H40" s="660"/>
      <c r="I40" s="808"/>
      <c r="J40" s="76"/>
      <c r="K40" s="664"/>
      <c r="L40" s="21">
        <f t="shared" si="2"/>
        <v>0</v>
      </c>
      <c r="M40" s="70"/>
      <c r="N40" s="60"/>
      <c r="O40" s="61"/>
      <c r="P40" s="823">
        <f t="shared" si="1"/>
        <v>0</v>
      </c>
      <c r="Q40" s="964"/>
      <c r="R40" s="68"/>
      <c r="S40" s="73"/>
      <c r="T40" s="59"/>
      <c r="U40" s="27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1146"/>
      <c r="E41" s="32"/>
      <c r="F41" s="66">
        <f t="shared" si="3"/>
        <v>0</v>
      </c>
      <c r="G41" s="33"/>
      <c r="H41" s="660"/>
      <c r="I41" s="808"/>
      <c r="J41" s="76"/>
      <c r="K41" s="664"/>
      <c r="L41" s="21">
        <f t="shared" si="2"/>
        <v>0</v>
      </c>
      <c r="M41" s="70"/>
      <c r="N41" s="60"/>
      <c r="O41" s="61"/>
      <c r="P41" s="823">
        <f t="shared" si="1"/>
        <v>0</v>
      </c>
      <c r="Q41" s="964"/>
      <c r="R41" s="68"/>
      <c r="S41" s="73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162"/>
      <c r="C42" s="57"/>
      <c r="D42" s="1146"/>
      <c r="E42" s="32"/>
      <c r="F42" s="66">
        <f t="shared" si="3"/>
        <v>0</v>
      </c>
      <c r="G42" s="33"/>
      <c r="H42" s="660"/>
      <c r="I42" s="808"/>
      <c r="J42" s="76"/>
      <c r="K42" s="664"/>
      <c r="L42" s="21">
        <f t="shared" si="2"/>
        <v>0</v>
      </c>
      <c r="M42" s="70"/>
      <c r="N42" s="60"/>
      <c r="O42" s="61"/>
      <c r="P42" s="823">
        <f t="shared" si="1"/>
        <v>0</v>
      </c>
      <c r="Q42" s="961"/>
      <c r="R42" s="68"/>
      <c r="S42" s="38"/>
      <c r="T42" s="59"/>
      <c r="U42" s="40"/>
      <c r="V42" s="40"/>
      <c r="W42" s="41"/>
      <c r="X42" s="42"/>
      <c r="Y42" s="52"/>
      <c r="Z42" s="46"/>
    </row>
    <row r="43" spans="2:26" ht="22.5" customHeight="1" thickTop="1" thickBot="1" x14ac:dyDescent="0.4">
      <c r="B43" s="47"/>
      <c r="C43" s="80"/>
      <c r="D43" s="1146"/>
      <c r="E43" s="32"/>
      <c r="F43" s="66">
        <f t="shared" si="3"/>
        <v>0</v>
      </c>
      <c r="G43" s="33"/>
      <c r="H43" s="660"/>
      <c r="I43" s="808"/>
      <c r="J43" s="76"/>
      <c r="K43" s="664"/>
      <c r="L43" s="21">
        <f t="shared" si="2"/>
        <v>0</v>
      </c>
      <c r="M43" s="70"/>
      <c r="N43" s="60"/>
      <c r="O43" s="61"/>
      <c r="P43" s="823">
        <f t="shared" si="1"/>
        <v>0</v>
      </c>
      <c r="Q43" s="961"/>
      <c r="R43" s="68"/>
      <c r="S43" s="81"/>
      <c r="T43" s="39"/>
      <c r="U43" s="40"/>
      <c r="V43" s="40"/>
      <c r="W43" s="41"/>
      <c r="X43" s="42"/>
      <c r="Y43" s="52"/>
      <c r="Z43" s="46"/>
    </row>
    <row r="44" spans="2:26" ht="24.75" thickTop="1" thickBot="1" x14ac:dyDescent="0.4">
      <c r="B44" s="82"/>
      <c r="C44" s="83"/>
      <c r="D44" s="1147"/>
      <c r="E44" s="32"/>
      <c r="F44" s="66">
        <f t="shared" si="3"/>
        <v>0</v>
      </c>
      <c r="G44" s="33"/>
      <c r="H44" s="660"/>
      <c r="I44" s="808"/>
      <c r="J44" s="76"/>
      <c r="K44" s="664"/>
      <c r="L44" s="21">
        <f t="shared" si="2"/>
        <v>0</v>
      </c>
      <c r="M44" s="70"/>
      <c r="N44" s="60"/>
      <c r="O44" s="61"/>
      <c r="P44" s="823">
        <f t="shared" si="1"/>
        <v>0</v>
      </c>
      <c r="Q44" s="962"/>
      <c r="R44" s="85"/>
      <c r="S44" s="86"/>
      <c r="T44" s="39"/>
      <c r="U44" s="40"/>
      <c r="V44" s="40"/>
      <c r="W44" s="41"/>
      <c r="X44" s="42"/>
      <c r="Y44" s="52"/>
      <c r="Z44" s="46"/>
    </row>
    <row r="45" spans="2:26" ht="30.75" customHeight="1" thickTop="1" thickBot="1" x14ac:dyDescent="0.4">
      <c r="B45" s="87"/>
      <c r="C45" s="83"/>
      <c r="D45" s="1147"/>
      <c r="E45" s="32"/>
      <c r="F45" s="66">
        <f t="shared" si="3"/>
        <v>0</v>
      </c>
      <c r="G45" s="33"/>
      <c r="H45" s="660"/>
      <c r="I45" s="808"/>
      <c r="J45" s="76"/>
      <c r="K45" s="664"/>
      <c r="L45" s="21">
        <f t="shared" si="2"/>
        <v>0</v>
      </c>
      <c r="M45" s="70"/>
      <c r="N45" s="60"/>
      <c r="O45" s="61"/>
      <c r="P45" s="823">
        <f t="shared" si="1"/>
        <v>0</v>
      </c>
      <c r="Q45" s="961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5.5" customHeight="1" thickTop="1" thickBot="1" x14ac:dyDescent="0.4">
      <c r="B46" s="87"/>
      <c r="C46" s="83"/>
      <c r="D46" s="1147"/>
      <c r="E46" s="32"/>
      <c r="F46" s="66">
        <f t="shared" si="3"/>
        <v>0</v>
      </c>
      <c r="G46" s="33"/>
      <c r="H46" s="660"/>
      <c r="I46" s="808"/>
      <c r="J46" s="76"/>
      <c r="K46" s="664"/>
      <c r="L46" s="21">
        <f t="shared" si="2"/>
        <v>0</v>
      </c>
      <c r="M46" s="70"/>
      <c r="N46" s="60"/>
      <c r="O46" s="61"/>
      <c r="P46" s="823">
        <f t="shared" si="1"/>
        <v>0</v>
      </c>
      <c r="Q46" s="961"/>
      <c r="R46" s="68"/>
      <c r="S46" s="86"/>
      <c r="T46" s="39"/>
      <c r="U46" s="40"/>
      <c r="V46" s="40"/>
      <c r="W46" s="41"/>
      <c r="X46" s="42"/>
      <c r="Y46" s="52"/>
      <c r="Z46" s="46"/>
    </row>
    <row r="47" spans="2:26" ht="20.25" customHeight="1" thickTop="1" thickBot="1" x14ac:dyDescent="0.4">
      <c r="B47" s="88"/>
      <c r="C47" s="83"/>
      <c r="D47" s="1147"/>
      <c r="E47" s="32"/>
      <c r="F47" s="66">
        <f t="shared" si="3"/>
        <v>0</v>
      </c>
      <c r="G47" s="33"/>
      <c r="H47" s="660"/>
      <c r="I47" s="808"/>
      <c r="J47" s="76"/>
      <c r="K47" s="664"/>
      <c r="L47" s="21">
        <f t="shared" si="2"/>
        <v>0</v>
      </c>
      <c r="M47" s="70"/>
      <c r="N47" s="60"/>
      <c r="O47" s="61"/>
      <c r="P47" s="823">
        <f t="shared" si="1"/>
        <v>0</v>
      </c>
      <c r="Q47" s="961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4" customHeight="1" thickTop="1" thickBot="1" x14ac:dyDescent="0.4">
      <c r="B48" s="90"/>
      <c r="C48" s="83"/>
      <c r="D48" s="1147"/>
      <c r="E48" s="32"/>
      <c r="F48" s="66">
        <f t="shared" si="3"/>
        <v>0</v>
      </c>
      <c r="G48" s="33"/>
      <c r="H48" s="660"/>
      <c r="I48" s="808"/>
      <c r="J48" s="76"/>
      <c r="K48" s="664"/>
      <c r="L48" s="21">
        <f t="shared" si="2"/>
        <v>0</v>
      </c>
      <c r="M48" s="70"/>
      <c r="N48" s="60"/>
      <c r="O48" s="61"/>
      <c r="P48" s="823">
        <f t="shared" si="1"/>
        <v>0</v>
      </c>
      <c r="Q48" s="961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6.25" customHeight="1" thickTop="1" thickBot="1" x14ac:dyDescent="0.4">
      <c r="B49" s="90"/>
      <c r="C49" s="83"/>
      <c r="D49" s="1147"/>
      <c r="E49" s="32"/>
      <c r="F49" s="66">
        <f t="shared" si="3"/>
        <v>0</v>
      </c>
      <c r="G49" s="33"/>
      <c r="H49" s="660"/>
      <c r="I49" s="808"/>
      <c r="J49" s="76"/>
      <c r="K49" s="664"/>
      <c r="L49" s="21">
        <f t="shared" si="2"/>
        <v>0</v>
      </c>
      <c r="M49" s="70"/>
      <c r="N49" s="60"/>
      <c r="O49" s="61"/>
      <c r="P49" s="823">
        <f t="shared" si="1"/>
        <v>0</v>
      </c>
      <c r="Q49" s="961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91"/>
      <c r="C50" s="83"/>
      <c r="D50" s="1147"/>
      <c r="E50" s="32"/>
      <c r="F50" s="66">
        <f t="shared" si="3"/>
        <v>0</v>
      </c>
      <c r="G50" s="33"/>
      <c r="H50" s="660"/>
      <c r="I50" s="808"/>
      <c r="J50" s="76"/>
      <c r="K50" s="664"/>
      <c r="L50" s="21">
        <f t="shared" si="2"/>
        <v>0</v>
      </c>
      <c r="M50" s="70"/>
      <c r="N50" s="60"/>
      <c r="O50" s="61"/>
      <c r="P50" s="823">
        <f t="shared" si="1"/>
        <v>0</v>
      </c>
      <c r="Q50" s="961"/>
      <c r="R50" s="68"/>
      <c r="S50" s="86"/>
      <c r="T50" s="39"/>
      <c r="U50" s="40"/>
      <c r="V50" s="40"/>
      <c r="W50" s="41"/>
      <c r="X50" s="42"/>
      <c r="Y50" s="52"/>
      <c r="Z50" s="89"/>
    </row>
    <row r="51" spans="2:26" ht="20.25" customHeight="1" thickTop="1" thickBot="1" x14ac:dyDescent="0.4">
      <c r="B51" s="87"/>
      <c r="C51" s="83"/>
      <c r="D51" s="1147"/>
      <c r="E51" s="32"/>
      <c r="F51" s="66">
        <f t="shared" si="3"/>
        <v>0</v>
      </c>
      <c r="G51" s="33"/>
      <c r="H51" s="660"/>
      <c r="I51" s="808"/>
      <c r="J51" s="76"/>
      <c r="K51" s="664"/>
      <c r="L51" s="21">
        <f t="shared" si="2"/>
        <v>0</v>
      </c>
      <c r="M51" s="70"/>
      <c r="N51" s="60"/>
      <c r="O51" s="61"/>
      <c r="P51" s="823">
        <f t="shared" si="1"/>
        <v>0</v>
      </c>
      <c r="Q51" s="961"/>
      <c r="R51" s="68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1147"/>
      <c r="E52" s="32"/>
      <c r="F52" s="66">
        <f t="shared" si="3"/>
        <v>0</v>
      </c>
      <c r="G52" s="33"/>
      <c r="H52" s="660"/>
      <c r="I52" s="808"/>
      <c r="J52" s="76"/>
      <c r="K52" s="664"/>
      <c r="L52" s="21">
        <f t="shared" si="2"/>
        <v>0</v>
      </c>
      <c r="M52" s="70"/>
      <c r="N52" s="60"/>
      <c r="O52" s="61"/>
      <c r="P52" s="823">
        <f t="shared" si="1"/>
        <v>0</v>
      </c>
      <c r="Q52" s="963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87"/>
      <c r="C53" s="83"/>
      <c r="D53" s="1147"/>
      <c r="E53" s="32"/>
      <c r="F53" s="66">
        <f t="shared" si="3"/>
        <v>0</v>
      </c>
      <c r="G53" s="33"/>
      <c r="H53" s="660"/>
      <c r="I53" s="808"/>
      <c r="J53" s="76"/>
      <c r="K53" s="664"/>
      <c r="L53" s="21">
        <f t="shared" si="2"/>
        <v>0</v>
      </c>
      <c r="M53" s="70"/>
      <c r="N53" s="60"/>
      <c r="O53" s="61"/>
      <c r="P53" s="823">
        <f t="shared" si="1"/>
        <v>0</v>
      </c>
      <c r="Q53" s="908"/>
      <c r="R53" s="589"/>
      <c r="S53" s="86"/>
      <c r="T53" s="39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0"/>
      <c r="C54" s="83"/>
      <c r="D54" s="1147"/>
      <c r="E54" s="32"/>
      <c r="F54" s="66">
        <f t="shared" si="3"/>
        <v>0</v>
      </c>
      <c r="G54" s="33"/>
      <c r="H54" s="660"/>
      <c r="I54" s="808"/>
      <c r="J54" s="76"/>
      <c r="K54" s="664"/>
      <c r="L54" s="21">
        <f t="shared" si="2"/>
        <v>0</v>
      </c>
      <c r="M54" s="70"/>
      <c r="N54" s="60"/>
      <c r="O54" s="61"/>
      <c r="P54" s="823">
        <f t="shared" si="1"/>
        <v>0</v>
      </c>
      <c r="Q54" s="90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5"/>
      <c r="C55" s="83"/>
      <c r="D55" s="1147"/>
      <c r="E55" s="32"/>
      <c r="F55" s="66">
        <f t="shared" si="3"/>
        <v>0</v>
      </c>
      <c r="G55" s="33"/>
      <c r="H55" s="660"/>
      <c r="I55" s="808"/>
      <c r="J55" s="76"/>
      <c r="K55" s="664"/>
      <c r="L55" s="21">
        <f t="shared" si="2"/>
        <v>0</v>
      </c>
      <c r="M55" s="70"/>
      <c r="N55" s="60"/>
      <c r="O55" s="61"/>
      <c r="P55" s="823">
        <f t="shared" si="1"/>
        <v>0</v>
      </c>
      <c r="Q55" s="907"/>
      <c r="R55" s="68"/>
      <c r="S55" s="590"/>
      <c r="T55" s="591"/>
      <c r="U55" s="40"/>
      <c r="V55" s="40"/>
      <c r="W55" s="41"/>
      <c r="X55" s="42"/>
      <c r="Y55" s="52"/>
      <c r="Z55" s="92"/>
    </row>
    <row r="56" spans="2:26" ht="24.75" thickTop="1" thickBot="1" x14ac:dyDescent="0.4">
      <c r="B56" s="96"/>
      <c r="C56" s="83"/>
      <c r="D56" s="1147"/>
      <c r="E56" s="97"/>
      <c r="F56" s="66">
        <f t="shared" si="3"/>
        <v>0</v>
      </c>
      <c r="G56" s="33"/>
      <c r="H56" s="660"/>
      <c r="I56" s="808"/>
      <c r="J56" s="76"/>
      <c r="K56" s="664"/>
      <c r="L56" s="21">
        <f t="shared" si="2"/>
        <v>0</v>
      </c>
      <c r="M56" s="70"/>
      <c r="N56" s="60"/>
      <c r="O56" s="61"/>
      <c r="P56" s="823">
        <f t="shared" si="1"/>
        <v>0</v>
      </c>
      <c r="Q56" s="90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1"/>
      <c r="C57" s="83"/>
      <c r="D57" s="1147"/>
      <c r="E57" s="97"/>
      <c r="F57" s="66">
        <f t="shared" si="3"/>
        <v>0</v>
      </c>
      <c r="G57" s="33"/>
      <c r="H57" s="660"/>
      <c r="I57" s="808"/>
      <c r="J57" s="76"/>
      <c r="K57" s="664"/>
      <c r="L57" s="21">
        <f t="shared" si="2"/>
        <v>0</v>
      </c>
      <c r="M57" s="70"/>
      <c r="N57" s="60"/>
      <c r="O57" s="61"/>
      <c r="P57" s="823">
        <f t="shared" si="1"/>
        <v>0</v>
      </c>
      <c r="Q57" s="90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0"/>
      <c r="C58" s="83"/>
      <c r="D58" s="1147"/>
      <c r="E58" s="97"/>
      <c r="F58" s="66">
        <f t="shared" si="3"/>
        <v>0</v>
      </c>
      <c r="G58" s="33"/>
      <c r="H58" s="660"/>
      <c r="I58" s="808"/>
      <c r="J58" s="76"/>
      <c r="K58" s="664"/>
      <c r="L58" s="21">
        <f t="shared" si="2"/>
        <v>0</v>
      </c>
      <c r="M58" s="70"/>
      <c r="N58" s="60"/>
      <c r="O58" s="61"/>
      <c r="P58" s="823">
        <f t="shared" si="1"/>
        <v>0</v>
      </c>
      <c r="Q58" s="90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1147"/>
      <c r="E59" s="97"/>
      <c r="F59" s="66">
        <f t="shared" si="3"/>
        <v>0</v>
      </c>
      <c r="G59" s="33"/>
      <c r="H59" s="660"/>
      <c r="I59" s="808"/>
      <c r="J59" s="76"/>
      <c r="K59" s="664"/>
      <c r="L59" s="21">
        <f t="shared" si="2"/>
        <v>0</v>
      </c>
      <c r="M59" s="70"/>
      <c r="N59" s="60"/>
      <c r="O59" s="61"/>
      <c r="P59" s="823">
        <f t="shared" si="1"/>
        <v>0</v>
      </c>
      <c r="Q59" s="90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1"/>
      <c r="C60" s="83"/>
      <c r="D60" s="1147"/>
      <c r="E60" s="97"/>
      <c r="F60" s="66">
        <f t="shared" si="3"/>
        <v>0</v>
      </c>
      <c r="G60" s="33"/>
      <c r="H60" s="660"/>
      <c r="I60" s="808"/>
      <c r="J60" s="76"/>
      <c r="K60" s="664"/>
      <c r="L60" s="21">
        <f t="shared" si="2"/>
        <v>0</v>
      </c>
      <c r="M60" s="70"/>
      <c r="N60" s="60"/>
      <c r="O60" s="61"/>
      <c r="P60" s="823">
        <f t="shared" si="1"/>
        <v>0</v>
      </c>
      <c r="Q60" s="90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0"/>
      <c r="C61" s="91"/>
      <c r="D61" s="1148"/>
      <c r="E61" s="97"/>
      <c r="F61" s="66">
        <f t="shared" si="3"/>
        <v>0</v>
      </c>
      <c r="G61" s="33"/>
      <c r="H61" s="660"/>
      <c r="I61" s="808"/>
      <c r="J61" s="76"/>
      <c r="K61" s="664"/>
      <c r="L61" s="21">
        <f t="shared" si="2"/>
        <v>0</v>
      </c>
      <c r="M61" s="70"/>
      <c r="N61" s="60"/>
      <c r="O61" s="61"/>
      <c r="P61" s="823">
        <f t="shared" si="1"/>
        <v>0</v>
      </c>
      <c r="Q61" s="907"/>
      <c r="R61" s="68"/>
      <c r="S61" s="86"/>
      <c r="T61" s="39"/>
      <c r="U61" s="40"/>
      <c r="V61" s="40"/>
      <c r="W61" s="41"/>
      <c r="X61" s="42"/>
      <c r="Y61" s="52"/>
      <c r="Z61" s="89"/>
    </row>
    <row r="62" spans="2:26" ht="24.75" thickTop="1" thickBot="1" x14ac:dyDescent="0.4">
      <c r="B62" s="91"/>
      <c r="C62" s="91"/>
      <c r="D62" s="1148"/>
      <c r="E62" s="97"/>
      <c r="F62" s="66">
        <f t="shared" si="3"/>
        <v>0</v>
      </c>
      <c r="G62" s="33"/>
      <c r="H62" s="660"/>
      <c r="I62" s="808"/>
      <c r="J62" s="76"/>
      <c r="K62" s="664"/>
      <c r="L62" s="21">
        <f t="shared" si="2"/>
        <v>0</v>
      </c>
      <c r="M62" s="70"/>
      <c r="N62" s="60"/>
      <c r="O62" s="61"/>
      <c r="P62" s="823">
        <f t="shared" si="1"/>
        <v>0</v>
      </c>
      <c r="Q62" s="907"/>
      <c r="R62" s="68"/>
      <c r="S62" s="86"/>
      <c r="T62" s="39"/>
      <c r="U62" s="40"/>
      <c r="V62" s="40"/>
      <c r="W62" s="41"/>
      <c r="X62" s="42"/>
      <c r="Z62" s="100"/>
    </row>
    <row r="63" spans="2:26" ht="24.75" thickTop="1" thickBot="1" x14ac:dyDescent="0.4">
      <c r="B63" s="91"/>
      <c r="C63" s="91"/>
      <c r="D63" s="1148"/>
      <c r="E63" s="97"/>
      <c r="F63" s="66">
        <f t="shared" si="3"/>
        <v>0</v>
      </c>
      <c r="G63" s="33"/>
      <c r="H63" s="660"/>
      <c r="I63" s="808"/>
      <c r="J63" s="76"/>
      <c r="K63" s="664"/>
      <c r="L63" s="21">
        <f t="shared" si="2"/>
        <v>0</v>
      </c>
      <c r="M63" s="70"/>
      <c r="N63" s="60"/>
      <c r="O63" s="61"/>
      <c r="P63" s="823">
        <f t="shared" si="1"/>
        <v>0</v>
      </c>
      <c r="Q63" s="90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1148"/>
      <c r="E64" s="97"/>
      <c r="F64" s="66">
        <f t="shared" si="3"/>
        <v>0</v>
      </c>
      <c r="G64" s="33"/>
      <c r="H64" s="660"/>
      <c r="I64" s="808"/>
      <c r="J64" s="76"/>
      <c r="K64" s="664"/>
      <c r="L64" s="21">
        <f t="shared" si="2"/>
        <v>0</v>
      </c>
      <c r="M64" s="70"/>
      <c r="N64" s="60"/>
      <c r="O64" s="61"/>
      <c r="P64" s="823">
        <f t="shared" si="1"/>
        <v>0</v>
      </c>
      <c r="Q64" s="907"/>
      <c r="R64" s="68"/>
      <c r="S64" s="86"/>
      <c r="T64" s="39"/>
      <c r="U64" s="40"/>
      <c r="V64" s="40"/>
      <c r="W64" s="41"/>
      <c r="X64" s="42"/>
    </row>
    <row r="65" spans="1:27" ht="24.75" thickTop="1" thickBot="1" x14ac:dyDescent="0.4">
      <c r="B65" s="90"/>
      <c r="C65" s="88"/>
      <c r="D65" s="1148"/>
      <c r="E65" s="98"/>
      <c r="F65" s="66">
        <f t="shared" si="3"/>
        <v>0</v>
      </c>
      <c r="G65" s="33"/>
      <c r="H65" s="660"/>
      <c r="I65" s="808"/>
      <c r="J65" s="76"/>
      <c r="K65" s="664"/>
      <c r="L65" s="21">
        <f t="shared" si="2"/>
        <v>0</v>
      </c>
      <c r="M65" s="70"/>
      <c r="N65" s="60"/>
      <c r="O65" s="61"/>
      <c r="P65" s="823">
        <f t="shared" si="1"/>
        <v>0</v>
      </c>
      <c r="Q65" s="907"/>
      <c r="R65" s="68"/>
      <c r="S65" s="86"/>
      <c r="T65" s="39"/>
      <c r="U65" s="40"/>
      <c r="V65" s="40"/>
      <c r="W65" s="41"/>
      <c r="X65" s="42"/>
    </row>
    <row r="66" spans="1:27" ht="24.75" thickTop="1" thickBot="1" x14ac:dyDescent="0.4">
      <c r="B66" s="90"/>
      <c r="C66" s="88"/>
      <c r="D66" s="1148"/>
      <c r="E66" s="98"/>
      <c r="F66" s="66">
        <f t="shared" si="3"/>
        <v>0</v>
      </c>
      <c r="G66" s="33"/>
      <c r="H66" s="660"/>
      <c r="I66" s="808"/>
      <c r="J66" s="76"/>
      <c r="K66" s="664"/>
      <c r="L66" s="21">
        <f t="shared" si="2"/>
        <v>0</v>
      </c>
      <c r="M66" s="70"/>
      <c r="N66" s="60"/>
      <c r="O66" s="61"/>
      <c r="P66" s="823">
        <f t="shared" si="1"/>
        <v>0</v>
      </c>
      <c r="Q66" s="907"/>
      <c r="R66" s="68"/>
      <c r="S66" s="86"/>
      <c r="T66" s="39"/>
      <c r="U66" s="40"/>
      <c r="V66" s="40"/>
      <c r="W66" s="41"/>
      <c r="X66" s="42"/>
    </row>
    <row r="67" spans="1:27" ht="24" thickTop="1" x14ac:dyDescent="0.35">
      <c r="B67" s="102"/>
      <c r="C67" s="103"/>
      <c r="D67" s="1149"/>
      <c r="E67" s="104"/>
      <c r="F67" s="66">
        <f t="shared" si="3"/>
        <v>0</v>
      </c>
      <c r="G67" s="105"/>
      <c r="H67" s="661"/>
      <c r="I67" s="809"/>
      <c r="J67" s="107"/>
      <c r="K67" s="669"/>
      <c r="L67" s="21">
        <f t="shared" si="2"/>
        <v>0</v>
      </c>
      <c r="M67" s="108"/>
      <c r="N67" s="109"/>
      <c r="O67" s="110"/>
      <c r="P67" s="823">
        <f t="shared" si="1"/>
        <v>0</v>
      </c>
      <c r="Q67" s="909"/>
      <c r="R67" s="592"/>
      <c r="S67" s="593"/>
      <c r="T67" s="594"/>
      <c r="U67" s="595"/>
      <c r="V67" s="112"/>
      <c r="W67" s="113"/>
      <c r="X67" s="114"/>
    </row>
    <row r="68" spans="1:27" s="127" customFormat="1" x14ac:dyDescent="0.35">
      <c r="B68" s="79"/>
      <c r="C68" s="31"/>
      <c r="D68" s="1150"/>
      <c r="E68" s="901"/>
      <c r="F68" s="32"/>
      <c r="G68" s="33"/>
      <c r="H68" s="1066"/>
      <c r="I68" s="807"/>
      <c r="J68" s="49"/>
      <c r="K68" s="668"/>
      <c r="L68" s="21">
        <f t="shared" si="2"/>
        <v>0</v>
      </c>
      <c r="M68" s="1010"/>
      <c r="N68" s="53"/>
      <c r="O68" s="54"/>
      <c r="P68" s="823">
        <f t="shared" si="1"/>
        <v>0</v>
      </c>
      <c r="Q68" s="1011"/>
      <c r="R68" s="1028"/>
      <c r="S68" s="1192"/>
      <c r="T68" s="1193"/>
      <c r="U68" s="1012"/>
      <c r="V68" s="1012"/>
      <c r="W68" s="954"/>
      <c r="X68" s="1013"/>
      <c r="Y68" s="1014"/>
      <c r="Z68" s="1015"/>
    </row>
    <row r="69" spans="1:27" s="127" customFormat="1" ht="39" customHeight="1" x14ac:dyDescent="0.3">
      <c r="B69" s="644" t="s">
        <v>468</v>
      </c>
      <c r="C69" s="115" t="s">
        <v>170</v>
      </c>
      <c r="D69" s="1151">
        <v>11836</v>
      </c>
      <c r="E69" s="115"/>
      <c r="F69" s="115"/>
      <c r="G69" s="653">
        <v>300</v>
      </c>
      <c r="H69" s="662">
        <v>2002.5</v>
      </c>
      <c r="I69" s="810">
        <v>45415</v>
      </c>
      <c r="J69" s="74"/>
      <c r="K69" s="662">
        <v>2002.5</v>
      </c>
      <c r="L69" s="21">
        <f t="shared" si="2"/>
        <v>0</v>
      </c>
      <c r="M69" s="155">
        <v>56</v>
      </c>
      <c r="N69" s="118"/>
      <c r="O69" s="119"/>
      <c r="P69" s="824">
        <f t="shared" si="1"/>
        <v>112140</v>
      </c>
      <c r="Q69" s="910"/>
      <c r="R69" s="122"/>
      <c r="S69" s="86"/>
      <c r="T69" s="123"/>
      <c r="U69" s="40"/>
      <c r="V69" s="40"/>
      <c r="W69" s="28"/>
      <c r="X69" s="29"/>
      <c r="Y69" s="124"/>
      <c r="Z69" s="125"/>
      <c r="AA69" s="126"/>
    </row>
    <row r="70" spans="1:27" s="127" customFormat="1" ht="39" customHeight="1" x14ac:dyDescent="0.3">
      <c r="B70" s="644" t="s">
        <v>469</v>
      </c>
      <c r="C70" s="115" t="s">
        <v>470</v>
      </c>
      <c r="D70" s="1151">
        <v>11838</v>
      </c>
      <c r="E70" s="115"/>
      <c r="F70" s="115"/>
      <c r="G70" s="653">
        <v>113</v>
      </c>
      <c r="H70" s="662">
        <v>801.8</v>
      </c>
      <c r="I70" s="810">
        <v>45416</v>
      </c>
      <c r="J70" s="74"/>
      <c r="K70" s="662">
        <v>801.8</v>
      </c>
      <c r="L70" s="21">
        <f t="shared" si="2"/>
        <v>0</v>
      </c>
      <c r="M70" s="155">
        <v>22</v>
      </c>
      <c r="N70" s="118"/>
      <c r="O70" s="119"/>
      <c r="P70" s="824"/>
      <c r="Q70" s="910"/>
      <c r="R70" s="122"/>
      <c r="S70" s="86"/>
      <c r="T70" s="123"/>
      <c r="U70" s="40"/>
      <c r="V70" s="40"/>
      <c r="W70" s="28"/>
      <c r="X70" s="29"/>
      <c r="Y70" s="124"/>
      <c r="Z70" s="125"/>
      <c r="AA70" s="126"/>
    </row>
    <row r="71" spans="1:27" ht="42" x14ac:dyDescent="0.3">
      <c r="B71" s="644" t="s">
        <v>468</v>
      </c>
      <c r="C71" s="692" t="s">
        <v>170</v>
      </c>
      <c r="D71" s="1151">
        <v>11844</v>
      </c>
      <c r="E71" s="637"/>
      <c r="F71" s="637"/>
      <c r="G71" s="695">
        <v>832</v>
      </c>
      <c r="H71" s="1185">
        <v>2354</v>
      </c>
      <c r="I71" s="810">
        <v>45418</v>
      </c>
      <c r="J71" s="74"/>
      <c r="K71" s="1185">
        <v>2354</v>
      </c>
      <c r="L71" s="21">
        <f t="shared" si="2"/>
        <v>0</v>
      </c>
      <c r="M71" s="155">
        <v>58</v>
      </c>
      <c r="N71" s="118"/>
      <c r="O71" s="119"/>
      <c r="P71" s="824">
        <f t="shared" si="1"/>
        <v>136532</v>
      </c>
      <c r="Q71" s="910"/>
      <c r="R71" s="122"/>
      <c r="S71" s="129"/>
      <c r="T71" s="123"/>
      <c r="U71" s="130"/>
      <c r="V71" s="130"/>
      <c r="W71" s="28"/>
      <c r="X71" s="138"/>
      <c r="Y71" s="124"/>
      <c r="Z71" s="125"/>
      <c r="AA71" s="126"/>
    </row>
    <row r="72" spans="1:27" ht="38.25" customHeight="1" x14ac:dyDescent="0.25">
      <c r="A72" t="s">
        <v>22</v>
      </c>
      <c r="B72" s="644" t="s">
        <v>247</v>
      </c>
      <c r="C72" s="115" t="s">
        <v>66</v>
      </c>
      <c r="D72" s="1151">
        <v>11843</v>
      </c>
      <c r="E72" s="115"/>
      <c r="F72" s="115"/>
      <c r="G72" s="653">
        <v>71</v>
      </c>
      <c r="H72" s="662">
        <v>1942.41</v>
      </c>
      <c r="I72" s="810">
        <v>45418</v>
      </c>
      <c r="J72" s="74"/>
      <c r="K72" s="662">
        <v>1942.41</v>
      </c>
      <c r="L72" s="134">
        <f t="shared" ref="L72:L77" si="4">K72-H72</f>
        <v>0</v>
      </c>
      <c r="M72" s="155">
        <v>78</v>
      </c>
      <c r="N72" s="118"/>
      <c r="O72" s="157"/>
      <c r="P72" s="844">
        <f t="shared" ref="P72:P122" si="5">M72*K72</f>
        <v>151507.98000000001</v>
      </c>
      <c r="Q72" s="910"/>
      <c r="R72" s="122"/>
      <c r="S72" s="133"/>
      <c r="T72" s="123"/>
      <c r="U72" s="125"/>
      <c r="V72" s="125"/>
      <c r="W72" s="28"/>
      <c r="X72" s="138"/>
      <c r="Y72" s="128"/>
      <c r="Z72" s="125"/>
      <c r="AA72" s="126"/>
    </row>
    <row r="73" spans="1:27" ht="30.75" customHeight="1" x14ac:dyDescent="0.3">
      <c r="B73" s="644"/>
      <c r="C73" s="115"/>
      <c r="D73" s="1151"/>
      <c r="E73" s="115"/>
      <c r="F73" s="115"/>
      <c r="G73" s="653"/>
      <c r="H73" s="662"/>
      <c r="I73" s="810"/>
      <c r="J73" s="74"/>
      <c r="K73" s="662"/>
      <c r="L73" s="134">
        <f t="shared" si="4"/>
        <v>0</v>
      </c>
      <c r="M73" s="117"/>
      <c r="N73" s="780"/>
      <c r="O73" s="137"/>
      <c r="P73" s="826">
        <f t="shared" si="5"/>
        <v>0</v>
      </c>
      <c r="Q73" s="910"/>
      <c r="R73" s="122"/>
      <c r="S73" s="133"/>
      <c r="T73" s="123"/>
      <c r="U73" s="125"/>
      <c r="V73" s="125"/>
      <c r="W73" s="28"/>
      <c r="X73" s="138"/>
      <c r="Y73" s="124"/>
      <c r="Z73" s="910"/>
      <c r="AA73" s="126"/>
    </row>
    <row r="74" spans="1:27" ht="32.25" customHeight="1" x14ac:dyDescent="0.3">
      <c r="B74" s="644"/>
      <c r="C74" s="115"/>
      <c r="D74" s="1151"/>
      <c r="E74" s="115"/>
      <c r="F74" s="115"/>
      <c r="G74" s="653"/>
      <c r="H74" s="662"/>
      <c r="I74" s="810"/>
      <c r="J74" s="74"/>
      <c r="K74" s="662"/>
      <c r="L74" s="134">
        <f t="shared" si="4"/>
        <v>0</v>
      </c>
      <c r="M74" s="117"/>
      <c r="N74" s="118"/>
      <c r="O74" s="157"/>
      <c r="P74" s="826">
        <f t="shared" si="5"/>
        <v>0</v>
      </c>
      <c r="Q74" s="910"/>
      <c r="R74" s="122"/>
      <c r="S74" s="133"/>
      <c r="T74" s="123"/>
      <c r="U74" s="125"/>
      <c r="V74" s="125"/>
      <c r="W74" s="28"/>
      <c r="X74" s="138"/>
      <c r="Y74" s="139"/>
      <c r="Z74" s="140"/>
      <c r="AA74" s="126"/>
    </row>
    <row r="75" spans="1:27" ht="32.25" customHeight="1" x14ac:dyDescent="0.3">
      <c r="B75" s="1186"/>
      <c r="C75" s="115"/>
      <c r="D75" s="1151"/>
      <c r="E75" s="115"/>
      <c r="F75" s="115"/>
      <c r="G75" s="653"/>
      <c r="H75" s="662"/>
      <c r="I75" s="1187"/>
      <c r="J75" s="644"/>
      <c r="K75" s="662"/>
      <c r="L75" s="134">
        <f t="shared" si="4"/>
        <v>0</v>
      </c>
      <c r="M75" s="117"/>
      <c r="N75" s="164"/>
      <c r="O75" s="1190"/>
      <c r="P75" s="826">
        <f t="shared" si="5"/>
        <v>0</v>
      </c>
      <c r="Q75" s="987"/>
      <c r="R75" s="122"/>
      <c r="S75" s="133"/>
      <c r="T75" s="123"/>
      <c r="U75" s="125"/>
      <c r="V75" s="125"/>
      <c r="W75" s="28"/>
      <c r="X75" s="138"/>
      <c r="Y75" s="139"/>
      <c r="Z75" s="140"/>
      <c r="AA75" s="126"/>
    </row>
    <row r="76" spans="1:27" ht="30.75" customHeight="1" x14ac:dyDescent="0.3">
      <c r="B76" s="1186"/>
      <c r="C76" s="115"/>
      <c r="D76" s="1151"/>
      <c r="E76" s="115"/>
      <c r="F76" s="115"/>
      <c r="G76" s="653"/>
      <c r="H76" s="662"/>
      <c r="I76" s="1187"/>
      <c r="J76" s="644"/>
      <c r="K76" s="662"/>
      <c r="L76" s="134">
        <f t="shared" si="4"/>
        <v>0</v>
      </c>
      <c r="M76" s="117"/>
      <c r="N76" s="164"/>
      <c r="O76" s="1190"/>
      <c r="P76" s="826">
        <f t="shared" si="5"/>
        <v>0</v>
      </c>
      <c r="Q76" s="987"/>
      <c r="R76" s="122"/>
      <c r="S76" s="133"/>
      <c r="T76" s="123"/>
      <c r="U76" s="125"/>
      <c r="V76" s="125"/>
      <c r="W76" s="28"/>
      <c r="X76" s="138"/>
      <c r="Y76" s="124"/>
      <c r="Z76" s="125"/>
      <c r="AA76" s="126"/>
    </row>
    <row r="77" spans="1:27" ht="30.75" customHeight="1" x14ac:dyDescent="0.3">
      <c r="B77" s="1186"/>
      <c r="C77" s="115"/>
      <c r="D77" s="1151"/>
      <c r="E77" s="115"/>
      <c r="F77" s="115"/>
      <c r="G77" s="653"/>
      <c r="H77" s="662"/>
      <c r="I77" s="1187"/>
      <c r="J77" s="644"/>
      <c r="K77" s="662"/>
      <c r="L77" s="134">
        <f t="shared" si="4"/>
        <v>0</v>
      </c>
      <c r="M77" s="117"/>
      <c r="N77" s="164"/>
      <c r="O77" s="1190"/>
      <c r="P77" s="826">
        <f t="shared" si="5"/>
        <v>0</v>
      </c>
      <c r="Q77" s="987"/>
      <c r="R77" s="122"/>
      <c r="S77" s="133"/>
      <c r="T77" s="123"/>
      <c r="U77" s="125"/>
      <c r="V77" s="125"/>
      <c r="W77" s="28"/>
      <c r="X77" s="138"/>
      <c r="Y77" s="124"/>
      <c r="Z77" s="125"/>
      <c r="AA77" s="126"/>
    </row>
    <row r="78" spans="1:27" s="127" customFormat="1" ht="30.75" customHeight="1" x14ac:dyDescent="0.3">
      <c r="B78" s="1186"/>
      <c r="C78" s="115"/>
      <c r="D78" s="1151"/>
      <c r="E78" s="115"/>
      <c r="F78" s="115"/>
      <c r="G78" s="653"/>
      <c r="H78" s="662"/>
      <c r="I78" s="1187"/>
      <c r="J78" s="644"/>
      <c r="K78" s="662"/>
      <c r="L78" s="134">
        <f t="shared" si="2"/>
        <v>0</v>
      </c>
      <c r="M78" s="117"/>
      <c r="N78" s="164"/>
      <c r="O78" s="1190"/>
      <c r="P78" s="826">
        <f t="shared" si="5"/>
        <v>0</v>
      </c>
      <c r="Q78" s="987"/>
      <c r="R78" s="122"/>
      <c r="S78" s="133"/>
      <c r="T78" s="123"/>
      <c r="U78" s="125"/>
      <c r="V78" s="125"/>
      <c r="W78" s="28"/>
      <c r="X78" s="138"/>
      <c r="Y78" s="124"/>
      <c r="Z78" s="125"/>
      <c r="AA78" s="126"/>
    </row>
    <row r="79" spans="1:27" ht="31.5" customHeight="1" x14ac:dyDescent="0.35">
      <c r="B79" s="1186"/>
      <c r="C79" s="115"/>
      <c r="D79" s="1151"/>
      <c r="E79" s="115"/>
      <c r="F79" s="115"/>
      <c r="G79" s="653"/>
      <c r="H79" s="662"/>
      <c r="I79" s="810"/>
      <c r="J79" s="644"/>
      <c r="K79" s="662"/>
      <c r="L79" s="134">
        <f t="shared" si="2"/>
        <v>0</v>
      </c>
      <c r="M79" s="117"/>
      <c r="N79" s="136"/>
      <c r="O79" s="137"/>
      <c r="P79" s="826">
        <f t="shared" si="5"/>
        <v>0</v>
      </c>
      <c r="Q79" s="987"/>
      <c r="R79" s="122"/>
      <c r="S79" s="133"/>
      <c r="T79" s="123"/>
      <c r="U79" s="125"/>
      <c r="V79" s="125"/>
      <c r="W79" s="28"/>
      <c r="X79" s="138"/>
      <c r="Y79" s="124"/>
      <c r="Z79" s="125"/>
      <c r="AA79" s="126"/>
    </row>
    <row r="80" spans="1:27" ht="30.75" customHeight="1" x14ac:dyDescent="0.3">
      <c r="B80" s="1186"/>
      <c r="C80" s="115"/>
      <c r="D80" s="1151"/>
      <c r="E80" s="115"/>
      <c r="F80" s="115"/>
      <c r="G80" s="653"/>
      <c r="H80" s="662"/>
      <c r="I80" s="810"/>
      <c r="J80" s="644"/>
      <c r="K80" s="662"/>
      <c r="L80" s="134">
        <f t="shared" si="2"/>
        <v>0</v>
      </c>
      <c r="M80" s="117"/>
      <c r="N80" s="780"/>
      <c r="O80" s="137"/>
      <c r="P80" s="826">
        <f t="shared" si="5"/>
        <v>0</v>
      </c>
      <c r="Q80" s="910"/>
      <c r="R80" s="587"/>
      <c r="S80" s="133"/>
      <c r="T80" s="123"/>
      <c r="U80" s="125"/>
      <c r="V80" s="125"/>
      <c r="W80" s="28"/>
      <c r="X80" s="138"/>
      <c r="Y80" s="124"/>
      <c r="Z80" s="910"/>
      <c r="AA80" s="126"/>
    </row>
    <row r="81" spans="2:27" ht="30.75" customHeight="1" x14ac:dyDescent="0.3">
      <c r="B81" s="1186"/>
      <c r="C81" s="115"/>
      <c r="D81" s="1151"/>
      <c r="E81" s="115"/>
      <c r="F81" s="115"/>
      <c r="G81" s="653"/>
      <c r="H81" s="662"/>
      <c r="I81" s="810"/>
      <c r="J81" s="644"/>
      <c r="K81" s="662"/>
      <c r="L81" s="134">
        <f t="shared" si="2"/>
        <v>0</v>
      </c>
      <c r="M81" s="117"/>
      <c r="N81" s="780"/>
      <c r="O81" s="117"/>
      <c r="P81" s="826">
        <f t="shared" si="5"/>
        <v>0</v>
      </c>
      <c r="Q81" s="910"/>
      <c r="R81" s="587"/>
      <c r="S81" s="133"/>
      <c r="T81" s="123"/>
      <c r="U81" s="125"/>
      <c r="V81" s="125"/>
      <c r="W81" s="28"/>
      <c r="X81" s="138"/>
      <c r="Y81" s="124"/>
      <c r="Z81" s="910"/>
      <c r="AA81" s="126"/>
    </row>
    <row r="82" spans="2:27" ht="26.25" customHeight="1" thickBot="1" x14ac:dyDescent="0.35">
      <c r="B82" s="1186"/>
      <c r="C82" s="115"/>
      <c r="D82" s="1151"/>
      <c r="E82" s="115"/>
      <c r="F82" s="115"/>
      <c r="G82" s="653"/>
      <c r="H82" s="662"/>
      <c r="I82" s="810"/>
      <c r="J82" s="644"/>
      <c r="K82" s="662"/>
      <c r="L82" s="134">
        <f t="shared" si="2"/>
        <v>0</v>
      </c>
      <c r="M82" s="117"/>
      <c r="N82" s="780"/>
      <c r="O82" s="181"/>
      <c r="P82" s="827">
        <f t="shared" si="5"/>
        <v>0</v>
      </c>
      <c r="Q82" s="910"/>
      <c r="R82" s="587"/>
      <c r="S82" s="133"/>
      <c r="T82" s="123"/>
      <c r="U82" s="125"/>
      <c r="V82" s="125"/>
      <c r="W82" s="28"/>
      <c r="X82" s="138"/>
      <c r="Y82" s="124"/>
      <c r="Z82" s="910"/>
      <c r="AA82" s="126"/>
    </row>
    <row r="83" spans="2:27" s="127" customFormat="1" ht="32.25" customHeight="1" thickTop="1" x14ac:dyDescent="0.3">
      <c r="B83" s="1186"/>
      <c r="C83" s="115"/>
      <c r="D83" s="1151"/>
      <c r="E83" s="115"/>
      <c r="F83" s="115"/>
      <c r="G83" s="653"/>
      <c r="H83" s="662"/>
      <c r="I83" s="810"/>
      <c r="J83" s="644"/>
      <c r="K83" s="662"/>
      <c r="L83" s="134">
        <f t="shared" ref="L83:L118" si="6">K83-H83</f>
        <v>0</v>
      </c>
      <c r="M83" s="117"/>
      <c r="N83" s="780"/>
      <c r="O83" s="181"/>
      <c r="P83" s="828">
        <f t="shared" si="5"/>
        <v>0</v>
      </c>
      <c r="Q83" s="910"/>
      <c r="R83" s="122"/>
      <c r="S83" s="133"/>
      <c r="T83" s="123"/>
      <c r="U83" s="125"/>
      <c r="V83" s="125"/>
      <c r="W83" s="28"/>
      <c r="X83" s="138"/>
      <c r="Y83" s="139"/>
      <c r="Z83" s="140"/>
      <c r="AA83" s="126"/>
    </row>
    <row r="84" spans="2:27" ht="33" customHeight="1" x14ac:dyDescent="0.3">
      <c r="B84" s="115"/>
      <c r="C84" s="115"/>
      <c r="D84" s="1151"/>
      <c r="E84" s="115"/>
      <c r="F84" s="115"/>
      <c r="G84" s="653"/>
      <c r="H84" s="662"/>
      <c r="I84" s="810"/>
      <c r="J84" s="644"/>
      <c r="K84" s="662"/>
      <c r="L84" s="134">
        <f t="shared" si="6"/>
        <v>0</v>
      </c>
      <c r="M84" s="117"/>
      <c r="N84" s="118"/>
      <c r="O84" s="157"/>
      <c r="P84" s="826">
        <f t="shared" si="5"/>
        <v>0</v>
      </c>
      <c r="Q84" s="910"/>
      <c r="R84" s="122"/>
      <c r="S84" s="133"/>
      <c r="T84" s="123"/>
      <c r="U84" s="182"/>
      <c r="V84" s="165"/>
      <c r="W84" s="28"/>
      <c r="X84" s="138"/>
      <c r="Y84" s="139"/>
      <c r="Z84" s="140"/>
      <c r="AA84" s="126"/>
    </row>
    <row r="85" spans="2:27" ht="33" customHeight="1" x14ac:dyDescent="0.3">
      <c r="B85" s="115"/>
      <c r="C85" s="115"/>
      <c r="D85" s="1151"/>
      <c r="E85" s="115"/>
      <c r="F85" s="115"/>
      <c r="G85" s="653"/>
      <c r="H85" s="662"/>
      <c r="I85" s="810"/>
      <c r="J85" s="644"/>
      <c r="K85" s="662"/>
      <c r="L85" s="134">
        <f t="shared" si="6"/>
        <v>0</v>
      </c>
      <c r="M85" s="117"/>
      <c r="N85" s="118"/>
      <c r="O85" s="157"/>
      <c r="P85" s="826">
        <f t="shared" si="5"/>
        <v>0</v>
      </c>
      <c r="Q85" s="910"/>
      <c r="R85" s="122"/>
      <c r="S85" s="133"/>
      <c r="T85" s="123"/>
      <c r="U85" s="182"/>
      <c r="V85" s="165"/>
      <c r="W85" s="28"/>
      <c r="X85" s="138"/>
      <c r="Y85" s="139"/>
      <c r="Z85" s="140"/>
      <c r="AA85" s="126"/>
    </row>
    <row r="86" spans="2:27" ht="33.75" customHeight="1" x14ac:dyDescent="0.35">
      <c r="B86" s="644"/>
      <c r="C86" s="115"/>
      <c r="D86" s="1151"/>
      <c r="E86" s="115"/>
      <c r="F86" s="115"/>
      <c r="G86" s="653"/>
      <c r="H86" s="662"/>
      <c r="I86" s="810"/>
      <c r="J86" s="644"/>
      <c r="K86" s="662"/>
      <c r="L86" s="134">
        <f t="shared" si="6"/>
        <v>0</v>
      </c>
      <c r="M86" s="117"/>
      <c r="N86" s="136"/>
      <c r="O86" s="137"/>
      <c r="P86" s="824">
        <f t="shared" si="5"/>
        <v>0</v>
      </c>
      <c r="Q86" s="910"/>
      <c r="R86" s="122"/>
      <c r="S86" s="38"/>
      <c r="T86" s="588"/>
      <c r="U86" s="182"/>
      <c r="V86" s="165"/>
      <c r="W86" s="28"/>
      <c r="X86" s="29"/>
      <c r="Y86" s="988"/>
      <c r="Z86" s="584"/>
      <c r="AA86" s="126"/>
    </row>
    <row r="87" spans="2:27" ht="46.5" customHeight="1" x14ac:dyDescent="0.3">
      <c r="B87" s="644"/>
      <c r="C87" s="115"/>
      <c r="D87" s="1151"/>
      <c r="E87" s="115"/>
      <c r="F87" s="115"/>
      <c r="G87" s="653"/>
      <c r="H87" s="662"/>
      <c r="I87" s="810"/>
      <c r="J87" s="644"/>
      <c r="K87" s="662"/>
      <c r="L87" s="21">
        <f t="shared" si="6"/>
        <v>0</v>
      </c>
      <c r="M87" s="117"/>
      <c r="N87" s="780"/>
      <c r="O87" s="181"/>
      <c r="P87" s="824">
        <f t="shared" si="5"/>
        <v>0</v>
      </c>
      <c r="Q87" s="910"/>
      <c r="R87" s="122"/>
      <c r="S87" s="38"/>
      <c r="T87" s="588"/>
      <c r="U87" s="182"/>
      <c r="V87" s="165"/>
      <c r="W87" s="28"/>
      <c r="X87" s="29"/>
      <c r="Y87" s="988"/>
      <c r="Z87" s="584"/>
      <c r="AA87" s="126"/>
    </row>
    <row r="88" spans="2:27" ht="46.5" customHeight="1" x14ac:dyDescent="0.3">
      <c r="B88" s="644"/>
      <c r="C88" s="115"/>
      <c r="D88" s="1151"/>
      <c r="E88" s="115"/>
      <c r="F88" s="115"/>
      <c r="G88" s="653"/>
      <c r="H88" s="662"/>
      <c r="I88" s="810"/>
      <c r="J88" s="644"/>
      <c r="K88" s="662"/>
      <c r="L88" s="21">
        <f t="shared" si="6"/>
        <v>0</v>
      </c>
      <c r="M88" s="117"/>
      <c r="N88" s="780"/>
      <c r="O88" s="181"/>
      <c r="P88" s="824">
        <f t="shared" si="5"/>
        <v>0</v>
      </c>
      <c r="Q88" s="910"/>
      <c r="R88" s="122"/>
      <c r="S88" s="38"/>
      <c r="T88" s="588"/>
      <c r="U88" s="182"/>
      <c r="V88" s="165"/>
      <c r="W88" s="28"/>
      <c r="X88" s="29"/>
      <c r="Y88" s="988"/>
      <c r="Z88" s="584"/>
      <c r="AA88" s="126"/>
    </row>
    <row r="89" spans="2:27" ht="42" customHeight="1" x14ac:dyDescent="0.3">
      <c r="B89" s="1186"/>
      <c r="C89" s="115"/>
      <c r="D89" s="1151"/>
      <c r="E89" s="115"/>
      <c r="F89" s="115"/>
      <c r="G89" s="653"/>
      <c r="H89" s="662"/>
      <c r="I89" s="810"/>
      <c r="J89" s="1188"/>
      <c r="K89" s="662"/>
      <c r="L89" s="21">
        <f t="shared" si="6"/>
        <v>0</v>
      </c>
      <c r="M89" s="117"/>
      <c r="N89" s="780"/>
      <c r="O89" s="1191"/>
      <c r="P89" s="824">
        <f t="shared" si="5"/>
        <v>0</v>
      </c>
      <c r="Q89" s="386"/>
      <c r="R89" s="122"/>
      <c r="S89" s="38"/>
      <c r="T89" s="588"/>
      <c r="U89" s="182"/>
      <c r="V89" s="165"/>
      <c r="W89" s="28"/>
      <c r="X89" s="29"/>
      <c r="Y89" s="989"/>
      <c r="Z89" s="585"/>
      <c r="AA89" s="126"/>
    </row>
    <row r="90" spans="2:27" ht="31.5" customHeight="1" x14ac:dyDescent="0.3">
      <c r="B90" s="1186"/>
      <c r="C90" s="115"/>
      <c r="D90" s="1151"/>
      <c r="E90" s="115"/>
      <c r="F90" s="115"/>
      <c r="G90" s="653"/>
      <c r="H90" s="662"/>
      <c r="I90" s="810"/>
      <c r="J90" s="1188"/>
      <c r="K90" s="662"/>
      <c r="L90" s="134">
        <f t="shared" si="6"/>
        <v>0</v>
      </c>
      <c r="M90" s="117"/>
      <c r="N90" s="780"/>
      <c r="O90" s="1191"/>
      <c r="P90" s="826">
        <f t="shared" si="5"/>
        <v>0</v>
      </c>
      <c r="Q90" s="386"/>
      <c r="R90" s="122"/>
      <c r="S90" s="133"/>
      <c r="T90" s="123"/>
      <c r="U90" s="182"/>
      <c r="V90" s="165"/>
      <c r="W90" s="28"/>
      <c r="X90" s="29"/>
      <c r="Y90" s="586"/>
      <c r="Z90" s="125"/>
      <c r="AA90" s="126"/>
    </row>
    <row r="91" spans="2:27" ht="24.75" hidden="1" customHeight="1" x14ac:dyDescent="0.3">
      <c r="B91" s="1186"/>
      <c r="C91" s="115"/>
      <c r="D91" s="1151"/>
      <c r="E91" s="115"/>
      <c r="F91" s="115"/>
      <c r="G91" s="653"/>
      <c r="H91" s="662"/>
      <c r="I91" s="810"/>
      <c r="J91" s="1188"/>
      <c r="K91" s="662"/>
      <c r="L91" s="134">
        <f t="shared" si="6"/>
        <v>0</v>
      </c>
      <c r="M91" s="155"/>
      <c r="N91" s="780"/>
      <c r="O91" s="1191"/>
      <c r="P91" s="826">
        <f t="shared" si="5"/>
        <v>0</v>
      </c>
      <c r="Q91" s="386"/>
      <c r="R91" s="122"/>
      <c r="S91" s="133"/>
      <c r="T91" s="123"/>
      <c r="U91" s="40"/>
      <c r="V91" s="40"/>
      <c r="W91" s="28"/>
      <c r="X91" s="29"/>
      <c r="Y91" s="586"/>
      <c r="Z91" s="125"/>
      <c r="AA91" s="126"/>
    </row>
    <row r="92" spans="2:27" ht="24.75" hidden="1" customHeight="1" x14ac:dyDescent="0.3">
      <c r="B92" s="1186"/>
      <c r="C92" s="115"/>
      <c r="D92" s="1151"/>
      <c r="E92" s="115"/>
      <c r="F92" s="115"/>
      <c r="G92" s="653"/>
      <c r="H92" s="662"/>
      <c r="I92" s="810"/>
      <c r="J92" s="1188"/>
      <c r="K92" s="662"/>
      <c r="L92" s="134">
        <f t="shared" si="6"/>
        <v>0</v>
      </c>
      <c r="M92" s="117"/>
      <c r="N92" s="780"/>
      <c r="O92" s="1191"/>
      <c r="P92" s="826">
        <f t="shared" si="5"/>
        <v>0</v>
      </c>
      <c r="Q92" s="386"/>
      <c r="R92" s="122"/>
      <c r="S92" s="133"/>
      <c r="T92" s="123"/>
      <c r="U92" s="40"/>
      <c r="V92" s="40"/>
      <c r="W92" s="28"/>
      <c r="X92" s="29"/>
      <c r="Y92" s="139"/>
      <c r="Z92" s="81"/>
      <c r="AA92" s="126"/>
    </row>
    <row r="93" spans="2:27" ht="39" customHeight="1" x14ac:dyDescent="0.3">
      <c r="B93" s="115"/>
      <c r="C93" s="115"/>
      <c r="D93" s="1151"/>
      <c r="E93" s="115"/>
      <c r="F93" s="115"/>
      <c r="G93" s="653"/>
      <c r="H93" s="662"/>
      <c r="I93" s="810"/>
      <c r="J93" s="653"/>
      <c r="K93" s="662"/>
      <c r="L93" s="134">
        <f t="shared" si="6"/>
        <v>0</v>
      </c>
      <c r="M93" s="117"/>
      <c r="N93" s="118"/>
      <c r="O93" s="157"/>
      <c r="P93" s="826">
        <f t="shared" si="5"/>
        <v>0</v>
      </c>
      <c r="Q93" s="911"/>
      <c r="R93" s="122"/>
      <c r="S93" s="133"/>
      <c r="T93" s="123"/>
      <c r="U93" s="40"/>
      <c r="V93" s="40"/>
      <c r="W93" s="28"/>
      <c r="X93" s="29"/>
      <c r="Y93" s="139"/>
      <c r="Z93" s="81"/>
      <c r="AA93" s="126"/>
    </row>
    <row r="94" spans="2:27" ht="42.75" customHeight="1" x14ac:dyDescent="0.3">
      <c r="B94" s="644"/>
      <c r="C94" s="115"/>
      <c r="D94" s="1151"/>
      <c r="E94" s="115"/>
      <c r="F94" s="115"/>
      <c r="G94" s="653"/>
      <c r="H94" s="662"/>
      <c r="I94" s="810"/>
      <c r="J94" s="653"/>
      <c r="K94" s="662"/>
      <c r="L94" s="134">
        <f t="shared" si="6"/>
        <v>0</v>
      </c>
      <c r="M94" s="117"/>
      <c r="N94" s="143"/>
      <c r="O94" s="157"/>
      <c r="P94" s="826">
        <f t="shared" si="5"/>
        <v>0</v>
      </c>
      <c r="Q94" s="386"/>
      <c r="R94" s="122"/>
      <c r="S94" s="133"/>
      <c r="T94" s="123"/>
      <c r="U94" s="40"/>
      <c r="V94" s="40"/>
      <c r="W94" s="28"/>
      <c r="X94" s="29"/>
      <c r="Y94" s="139"/>
      <c r="Z94" s="81"/>
      <c r="AA94" s="126"/>
    </row>
    <row r="95" spans="2:27" ht="29.25" customHeight="1" x14ac:dyDescent="0.3">
      <c r="B95" s="644"/>
      <c r="C95" s="115"/>
      <c r="D95" s="1151"/>
      <c r="E95" s="115"/>
      <c r="F95" s="115"/>
      <c r="G95" s="653"/>
      <c r="H95" s="662"/>
      <c r="I95" s="810"/>
      <c r="J95" s="115"/>
      <c r="K95" s="662"/>
      <c r="L95" s="134">
        <f t="shared" si="6"/>
        <v>0</v>
      </c>
      <c r="M95" s="117"/>
      <c r="N95" s="143"/>
      <c r="O95" s="157"/>
      <c r="P95" s="826">
        <f t="shared" si="5"/>
        <v>0</v>
      </c>
      <c r="Q95" s="911"/>
      <c r="R95" s="122"/>
      <c r="S95" s="133"/>
      <c r="T95" s="123"/>
      <c r="U95" s="40"/>
      <c r="V95" s="40"/>
      <c r="W95" s="28"/>
      <c r="X95" s="29"/>
      <c r="Y95" s="139"/>
      <c r="Z95" s="81"/>
      <c r="AA95" s="126"/>
    </row>
    <row r="96" spans="2:27" ht="30.75" customHeight="1" x14ac:dyDescent="0.3">
      <c r="B96" s="644"/>
      <c r="C96" s="694"/>
      <c r="D96" s="1151"/>
      <c r="E96" s="145"/>
      <c r="F96" s="145"/>
      <c r="G96" s="146"/>
      <c r="H96" s="663"/>
      <c r="I96" s="810"/>
      <c r="J96" s="115"/>
      <c r="K96" s="670"/>
      <c r="L96" s="134">
        <f t="shared" si="6"/>
        <v>0</v>
      </c>
      <c r="M96" s="117"/>
      <c r="N96" s="160"/>
      <c r="O96" s="117"/>
      <c r="P96" s="826">
        <f t="shared" si="5"/>
        <v>0</v>
      </c>
      <c r="Q96" s="911"/>
      <c r="R96" s="122"/>
      <c r="S96" s="133"/>
      <c r="T96" s="123"/>
      <c r="U96" s="40"/>
      <c r="V96" s="40"/>
      <c r="W96" s="28"/>
      <c r="X96" s="29"/>
      <c r="Y96" s="139"/>
      <c r="Z96" s="81"/>
      <c r="AA96" s="126"/>
    </row>
    <row r="97" spans="2:27" ht="35.25" customHeight="1" x14ac:dyDescent="0.3">
      <c r="B97" s="644"/>
      <c r="C97" s="694"/>
      <c r="D97" s="1152"/>
      <c r="E97" s="145"/>
      <c r="F97" s="145"/>
      <c r="G97" s="146"/>
      <c r="H97" s="663"/>
      <c r="I97" s="810"/>
      <c r="J97" s="115"/>
      <c r="K97" s="670"/>
      <c r="L97" s="134">
        <f t="shared" si="6"/>
        <v>0</v>
      </c>
      <c r="M97" s="117"/>
      <c r="N97" s="160"/>
      <c r="O97" s="117"/>
      <c r="P97" s="826">
        <f t="shared" si="5"/>
        <v>0</v>
      </c>
      <c r="Q97" s="911"/>
      <c r="R97" s="122"/>
      <c r="S97" s="133"/>
      <c r="T97" s="123"/>
      <c r="U97" s="40"/>
      <c r="V97" s="40"/>
      <c r="W97" s="28"/>
      <c r="X97" s="29"/>
      <c r="Y97" s="139"/>
      <c r="Z97" s="81"/>
      <c r="AA97" s="126"/>
    </row>
    <row r="98" spans="2:27" ht="30" customHeight="1" x14ac:dyDescent="0.3">
      <c r="B98" s="162"/>
      <c r="C98" s="694"/>
      <c r="D98" s="1153"/>
      <c r="E98" s="145"/>
      <c r="F98" s="145"/>
      <c r="G98" s="163"/>
      <c r="H98" s="663"/>
      <c r="I98" s="815"/>
      <c r="J98" s="1189"/>
      <c r="K98" s="670"/>
      <c r="L98" s="134">
        <f t="shared" si="6"/>
        <v>0</v>
      </c>
      <c r="M98" s="117"/>
      <c r="N98" s="164"/>
      <c r="O98" s="117"/>
      <c r="P98" s="826">
        <f t="shared" si="5"/>
        <v>0</v>
      </c>
      <c r="Q98" s="911"/>
      <c r="R98" s="122"/>
      <c r="S98" s="133"/>
      <c r="T98" s="123"/>
      <c r="U98" s="165"/>
      <c r="V98" s="165"/>
      <c r="W98" s="28"/>
      <c r="X98" s="29"/>
      <c r="Y98" s="586"/>
      <c r="Z98" s="154"/>
      <c r="AA98" s="132"/>
    </row>
    <row r="99" spans="2:27" ht="20.25" customHeight="1" x14ac:dyDescent="0.3">
      <c r="B99" s="162"/>
      <c r="C99" s="694"/>
      <c r="D99" s="1153"/>
      <c r="E99" s="145"/>
      <c r="F99" s="145"/>
      <c r="G99" s="163"/>
      <c r="H99" s="663"/>
      <c r="I99" s="815"/>
      <c r="J99" s="1189"/>
      <c r="K99" s="670"/>
      <c r="L99" s="134">
        <f t="shared" si="6"/>
        <v>0</v>
      </c>
      <c r="M99" s="117"/>
      <c r="N99" s="164"/>
      <c r="O99" s="1161"/>
      <c r="P99" s="826">
        <f t="shared" si="5"/>
        <v>0</v>
      </c>
      <c r="Q99" s="911"/>
      <c r="R99" s="122"/>
      <c r="S99" s="133"/>
      <c r="T99" s="123"/>
      <c r="U99" s="165"/>
      <c r="V99" s="165"/>
      <c r="W99" s="28"/>
      <c r="X99" s="29"/>
      <c r="Y99" s="586"/>
      <c r="Z99" s="154"/>
      <c r="AA99" s="132"/>
    </row>
    <row r="100" spans="2:27" ht="19.5" customHeight="1" x14ac:dyDescent="0.3">
      <c r="B100" s="162"/>
      <c r="C100" s="694"/>
      <c r="D100" s="1153"/>
      <c r="E100" s="145"/>
      <c r="F100" s="145"/>
      <c r="G100" s="163"/>
      <c r="H100" s="663"/>
      <c r="I100" s="815"/>
      <c r="J100" s="1189"/>
      <c r="K100" s="670"/>
      <c r="L100" s="134">
        <f t="shared" si="6"/>
        <v>0</v>
      </c>
      <c r="M100" s="117"/>
      <c r="N100" s="164"/>
      <c r="O100" s="1161"/>
      <c r="P100" s="826">
        <f t="shared" si="5"/>
        <v>0</v>
      </c>
      <c r="Q100" s="911"/>
      <c r="R100" s="122"/>
      <c r="S100" s="133"/>
      <c r="T100" s="123"/>
      <c r="U100" s="165"/>
      <c r="V100" s="165"/>
      <c r="W100" s="28"/>
      <c r="X100" s="29"/>
      <c r="Y100" s="586"/>
      <c r="Z100" s="154"/>
      <c r="AA100" s="132"/>
    </row>
    <row r="101" spans="2:27" ht="29.25" customHeight="1" x14ac:dyDescent="0.3">
      <c r="B101" s="162"/>
      <c r="C101" s="694"/>
      <c r="D101" s="1153"/>
      <c r="E101" s="145"/>
      <c r="F101" s="145"/>
      <c r="G101" s="163"/>
      <c r="H101" s="663"/>
      <c r="I101" s="813"/>
      <c r="J101" s="1189"/>
      <c r="K101" s="670"/>
      <c r="L101" s="134">
        <f t="shared" si="6"/>
        <v>0</v>
      </c>
      <c r="M101" s="117"/>
      <c r="N101" s="160"/>
      <c r="O101" s="117"/>
      <c r="P101" s="826">
        <f t="shared" si="5"/>
        <v>0</v>
      </c>
      <c r="Q101" s="910"/>
      <c r="R101" s="122"/>
      <c r="S101" s="133"/>
      <c r="T101" s="123"/>
      <c r="U101" s="165"/>
      <c r="V101" s="165"/>
      <c r="W101" s="28"/>
      <c r="X101" s="29"/>
      <c r="Y101" s="586"/>
      <c r="Z101" s="154"/>
      <c r="AA101" s="132"/>
    </row>
    <row r="102" spans="2:27" ht="53.25" customHeight="1" x14ac:dyDescent="0.3">
      <c r="B102" s="162"/>
      <c r="C102" s="694"/>
      <c r="D102" s="1155"/>
      <c r="E102" s="145"/>
      <c r="F102" s="145"/>
      <c r="G102" s="163"/>
      <c r="H102" s="663"/>
      <c r="I102" s="813"/>
      <c r="J102" s="1189"/>
      <c r="K102" s="670"/>
      <c r="L102" s="134">
        <f t="shared" si="6"/>
        <v>0</v>
      </c>
      <c r="M102" s="117"/>
      <c r="N102" s="160"/>
      <c r="O102" s="117"/>
      <c r="P102" s="826">
        <f t="shared" si="5"/>
        <v>0</v>
      </c>
      <c r="Q102" s="910"/>
      <c r="R102" s="122"/>
      <c r="S102" s="133"/>
      <c r="T102" s="123"/>
      <c r="U102" s="27"/>
      <c r="V102" s="169"/>
      <c r="W102" s="28"/>
      <c r="X102" s="29"/>
      <c r="Y102" s="139"/>
      <c r="Z102" s="156"/>
      <c r="AA102" s="132"/>
    </row>
    <row r="103" spans="2:27" ht="42" customHeight="1" x14ac:dyDescent="0.3">
      <c r="B103" s="162"/>
      <c r="C103" s="694"/>
      <c r="D103" s="1155"/>
      <c r="E103" s="145"/>
      <c r="F103" s="145"/>
      <c r="G103" s="163"/>
      <c r="H103" s="663"/>
      <c r="I103" s="813"/>
      <c r="J103" s="1189"/>
      <c r="K103" s="670"/>
      <c r="L103" s="134">
        <f t="shared" si="6"/>
        <v>0</v>
      </c>
      <c r="M103" s="117"/>
      <c r="N103" s="160"/>
      <c r="O103" s="117"/>
      <c r="P103" s="826">
        <f t="shared" si="5"/>
        <v>0</v>
      </c>
      <c r="Q103" s="910"/>
      <c r="R103" s="122"/>
      <c r="S103" s="133"/>
      <c r="T103" s="123"/>
      <c r="U103" s="27"/>
      <c r="V103" s="169"/>
      <c r="W103" s="28"/>
      <c r="X103" s="29"/>
      <c r="Y103" s="139"/>
      <c r="Z103" s="156"/>
      <c r="AA103" s="132"/>
    </row>
    <row r="104" spans="2:27" ht="36" customHeight="1" x14ac:dyDescent="0.3">
      <c r="B104" s="162"/>
      <c r="C104" s="694"/>
      <c r="D104" s="1155"/>
      <c r="E104" s="145"/>
      <c r="F104" s="145"/>
      <c r="G104" s="163"/>
      <c r="H104" s="663"/>
      <c r="I104" s="816"/>
      <c r="J104" s="1189"/>
      <c r="K104" s="670"/>
      <c r="L104" s="21">
        <f t="shared" si="6"/>
        <v>0</v>
      </c>
      <c r="M104" s="117"/>
      <c r="N104" s="164"/>
      <c r="O104" s="181"/>
      <c r="P104" s="826">
        <f t="shared" si="5"/>
        <v>0</v>
      </c>
      <c r="Q104" s="987"/>
      <c r="R104" s="122"/>
      <c r="S104" s="133"/>
      <c r="T104" s="123"/>
      <c r="U104" s="27"/>
      <c r="V104" s="169"/>
      <c r="W104" s="28"/>
      <c r="X104" s="29"/>
      <c r="Y104" s="139"/>
      <c r="Z104" s="156"/>
      <c r="AA104" s="132"/>
    </row>
    <row r="105" spans="2:27" ht="35.25" customHeight="1" x14ac:dyDescent="0.3">
      <c r="B105" s="162"/>
      <c r="C105" s="694"/>
      <c r="D105" s="1156"/>
      <c r="E105" s="145"/>
      <c r="F105" s="145"/>
      <c r="G105" s="163"/>
      <c r="H105" s="663"/>
      <c r="I105" s="816"/>
      <c r="J105" s="1189"/>
      <c r="K105" s="670"/>
      <c r="L105" s="21">
        <f t="shared" si="6"/>
        <v>0</v>
      </c>
      <c r="M105" s="117"/>
      <c r="N105" s="164"/>
      <c r="O105" s="181"/>
      <c r="P105" s="826">
        <f t="shared" si="5"/>
        <v>0</v>
      </c>
      <c r="Q105" s="987"/>
      <c r="R105" s="122"/>
      <c r="S105" s="133"/>
      <c r="T105" s="123"/>
      <c r="U105" s="27"/>
      <c r="V105" s="169"/>
      <c r="W105" s="28"/>
      <c r="X105" s="29"/>
      <c r="Y105" s="139"/>
      <c r="Z105" s="156"/>
      <c r="AA105" s="132"/>
    </row>
    <row r="106" spans="2:27" ht="32.25" customHeight="1" x14ac:dyDescent="0.3">
      <c r="B106" s="162"/>
      <c r="C106" s="694"/>
      <c r="D106" s="1156"/>
      <c r="E106" s="145"/>
      <c r="F106" s="145"/>
      <c r="G106" s="163"/>
      <c r="H106" s="663"/>
      <c r="I106" s="816"/>
      <c r="J106" s="1189"/>
      <c r="K106" s="670"/>
      <c r="L106" s="21">
        <f t="shared" si="6"/>
        <v>0</v>
      </c>
      <c r="M106" s="117"/>
      <c r="N106" s="164"/>
      <c r="O106" s="181"/>
      <c r="P106" s="826">
        <f t="shared" si="5"/>
        <v>0</v>
      </c>
      <c r="Q106" s="987"/>
      <c r="R106" s="122"/>
      <c r="S106" s="133"/>
      <c r="T106" s="123"/>
      <c r="U106" s="27"/>
      <c r="V106" s="169"/>
      <c r="W106" s="28"/>
      <c r="X106" s="29"/>
      <c r="Y106" s="139"/>
      <c r="Z106" s="156"/>
      <c r="AA106" s="132"/>
    </row>
    <row r="107" spans="2:27" ht="39.75" customHeight="1" x14ac:dyDescent="0.3">
      <c r="B107" s="162"/>
      <c r="C107" s="694"/>
      <c r="D107" s="1156"/>
      <c r="E107" s="145"/>
      <c r="F107" s="145"/>
      <c r="G107" s="163"/>
      <c r="H107" s="663"/>
      <c r="I107" s="816"/>
      <c r="J107" s="1189"/>
      <c r="K107" s="670"/>
      <c r="L107" s="21">
        <f t="shared" si="6"/>
        <v>0</v>
      </c>
      <c r="M107" s="117"/>
      <c r="N107" s="164"/>
      <c r="O107" s="181"/>
      <c r="P107" s="826">
        <f t="shared" si="5"/>
        <v>0</v>
      </c>
      <c r="Q107" s="987"/>
      <c r="R107" s="122"/>
      <c r="S107" s="133"/>
      <c r="T107" s="123"/>
      <c r="U107" s="27"/>
      <c r="V107" s="169"/>
      <c r="W107" s="28"/>
      <c r="X107" s="29"/>
      <c r="Y107" s="139"/>
      <c r="Z107" s="156"/>
      <c r="AA107" s="132"/>
    </row>
    <row r="108" spans="2:27" ht="32.25" customHeight="1" x14ac:dyDescent="0.3">
      <c r="B108" s="115"/>
      <c r="C108" s="694"/>
      <c r="D108" s="1156"/>
      <c r="E108" s="145"/>
      <c r="F108" s="145"/>
      <c r="G108" s="163"/>
      <c r="H108" s="663"/>
      <c r="I108" s="815"/>
      <c r="J108" s="34"/>
      <c r="K108" s="670"/>
      <c r="L108" s="21">
        <f t="shared" si="6"/>
        <v>0</v>
      </c>
      <c r="M108" s="117"/>
      <c r="N108" s="172"/>
      <c r="O108" s="173"/>
      <c r="P108" s="826">
        <f t="shared" si="5"/>
        <v>0</v>
      </c>
      <c r="Q108" s="912"/>
      <c r="R108" s="175"/>
      <c r="S108" s="133"/>
      <c r="T108" s="123"/>
      <c r="U108" s="27"/>
      <c r="V108" s="169"/>
      <c r="W108" s="28"/>
      <c r="X108" s="29"/>
      <c r="Y108" s="139"/>
      <c r="Z108" s="156"/>
      <c r="AA108" s="132"/>
    </row>
    <row r="109" spans="2:27" ht="46.5" customHeight="1" x14ac:dyDescent="0.35">
      <c r="B109" s="162"/>
      <c r="C109" s="694"/>
      <c r="D109" s="1155"/>
      <c r="E109" s="145"/>
      <c r="F109" s="145"/>
      <c r="G109" s="163"/>
      <c r="H109" s="663"/>
      <c r="I109" s="816"/>
      <c r="J109" s="177"/>
      <c r="K109" s="670"/>
      <c r="L109" s="21">
        <f t="shared" si="6"/>
        <v>0</v>
      </c>
      <c r="M109" s="117"/>
      <c r="N109" s="178"/>
      <c r="O109" s="117"/>
      <c r="P109" s="824">
        <f t="shared" si="5"/>
        <v>0</v>
      </c>
      <c r="Q109" s="910"/>
      <c r="R109" s="161"/>
      <c r="S109" s="133"/>
      <c r="T109" s="123"/>
      <c r="U109" s="27"/>
      <c r="V109" s="169"/>
      <c r="W109" s="28"/>
      <c r="X109" s="29"/>
      <c r="Y109" s="139"/>
      <c r="Z109" s="156"/>
      <c r="AA109" s="132"/>
    </row>
    <row r="110" spans="2:27" x14ac:dyDescent="0.35">
      <c r="B110" s="162"/>
      <c r="C110" s="694"/>
      <c r="D110" s="1155"/>
      <c r="E110" s="145"/>
      <c r="F110" s="145"/>
      <c r="G110" s="163"/>
      <c r="H110" s="663"/>
      <c r="I110" s="816"/>
      <c r="J110" s="159"/>
      <c r="K110" s="670"/>
      <c r="L110" s="21">
        <f t="shared" si="6"/>
        <v>0</v>
      </c>
      <c r="M110" s="117"/>
      <c r="N110" s="178"/>
      <c r="O110" s="117"/>
      <c r="P110" s="824">
        <f t="shared" si="5"/>
        <v>0</v>
      </c>
      <c r="Q110" s="910"/>
      <c r="R110" s="161"/>
      <c r="S110" s="133"/>
      <c r="T110" s="123"/>
      <c r="U110" s="27"/>
      <c r="V110" s="169"/>
      <c r="W110" s="28"/>
      <c r="X110" s="29"/>
      <c r="Y110" s="139"/>
      <c r="Z110" s="156"/>
      <c r="AA110" s="132"/>
    </row>
    <row r="111" spans="2:27" ht="32.25" customHeight="1" x14ac:dyDescent="0.35">
      <c r="B111" s="162"/>
      <c r="C111" s="694"/>
      <c r="D111" s="1155"/>
      <c r="E111" s="145"/>
      <c r="F111" s="145"/>
      <c r="G111" s="163"/>
      <c r="H111" s="663"/>
      <c r="I111" s="816"/>
      <c r="J111" s="159"/>
      <c r="K111" s="670"/>
      <c r="L111" s="21">
        <f t="shared" si="6"/>
        <v>0</v>
      </c>
      <c r="M111" s="117"/>
      <c r="N111" s="178"/>
      <c r="O111" s="117"/>
      <c r="P111" s="824">
        <f t="shared" si="5"/>
        <v>0</v>
      </c>
      <c r="Q111" s="910"/>
      <c r="R111" s="161"/>
      <c r="S111" s="133"/>
      <c r="T111" s="123"/>
      <c r="U111" s="27"/>
      <c r="V111" s="169"/>
      <c r="W111" s="28"/>
      <c r="X111" s="29"/>
      <c r="Y111" s="139"/>
      <c r="Z111" s="156"/>
      <c r="AA111" s="132"/>
    </row>
    <row r="112" spans="2:27" ht="24" customHeight="1" x14ac:dyDescent="0.35">
      <c r="B112" s="162"/>
      <c r="C112" s="694"/>
      <c r="D112" s="1155"/>
      <c r="E112" s="145"/>
      <c r="F112" s="145"/>
      <c r="G112" s="163"/>
      <c r="H112" s="663"/>
      <c r="I112" s="816"/>
      <c r="J112" s="159"/>
      <c r="K112" s="670"/>
      <c r="L112" s="21">
        <f t="shared" si="6"/>
        <v>0</v>
      </c>
      <c r="M112" s="117"/>
      <c r="N112" s="178"/>
      <c r="O112" s="117"/>
      <c r="P112" s="824">
        <f t="shared" si="5"/>
        <v>0</v>
      </c>
      <c r="Q112" s="910"/>
      <c r="R112" s="161"/>
      <c r="S112" s="133"/>
      <c r="T112" s="123"/>
      <c r="U112" s="27"/>
      <c r="V112" s="169"/>
      <c r="W112" s="28"/>
      <c r="X112" s="29"/>
      <c r="Y112" s="139"/>
      <c r="Z112" s="156"/>
      <c r="AA112" s="132"/>
    </row>
    <row r="113" spans="2:27" ht="21" x14ac:dyDescent="0.3">
      <c r="B113" s="162"/>
      <c r="C113" s="694"/>
      <c r="D113" s="1155"/>
      <c r="E113" s="145"/>
      <c r="F113" s="145"/>
      <c r="G113" s="163"/>
      <c r="H113" s="663"/>
      <c r="I113" s="817"/>
      <c r="J113" s="177"/>
      <c r="K113" s="670"/>
      <c r="L113" s="21">
        <f t="shared" si="6"/>
        <v>0</v>
      </c>
      <c r="M113" s="117"/>
      <c r="N113" s="180"/>
      <c r="O113" s="117"/>
      <c r="P113" s="824">
        <f t="shared" si="5"/>
        <v>0</v>
      </c>
      <c r="Q113" s="913"/>
      <c r="R113" s="161"/>
      <c r="S113" s="133"/>
      <c r="T113" s="39"/>
      <c r="U113" s="27"/>
      <c r="V113" s="169"/>
      <c r="W113" s="41"/>
      <c r="X113" s="42"/>
      <c r="Y113" s="149"/>
      <c r="Z113" s="156"/>
      <c r="AA113" s="132"/>
    </row>
    <row r="114" spans="2:27" ht="23.25" customHeight="1" x14ac:dyDescent="0.3">
      <c r="B114" s="162"/>
      <c r="C114" s="694"/>
      <c r="D114" s="1150"/>
      <c r="E114" s="145"/>
      <c r="F114" s="145"/>
      <c r="G114" s="163"/>
      <c r="H114" s="663"/>
      <c r="I114" s="816"/>
      <c r="J114" s="49"/>
      <c r="K114" s="670"/>
      <c r="L114" s="21">
        <f t="shared" si="6"/>
        <v>0</v>
      </c>
      <c r="M114" s="117"/>
      <c r="N114" s="180"/>
      <c r="O114" s="181"/>
      <c r="P114" s="824">
        <f t="shared" si="5"/>
        <v>0</v>
      </c>
      <c r="Q114" s="910"/>
      <c r="R114" s="122"/>
      <c r="S114" s="133"/>
      <c r="T114" s="39"/>
      <c r="U114" s="182"/>
      <c r="V114" s="183"/>
      <c r="W114" s="41"/>
      <c r="X114" s="42"/>
      <c r="Y114" s="149"/>
      <c r="Z114" s="156"/>
      <c r="AA114" s="132"/>
    </row>
    <row r="115" spans="2:27" ht="23.25" customHeight="1" thickBot="1" x14ac:dyDescent="0.35">
      <c r="B115" s="162"/>
      <c r="C115" s="694"/>
      <c r="D115" s="1150"/>
      <c r="E115" s="145"/>
      <c r="F115" s="145"/>
      <c r="G115" s="163"/>
      <c r="H115" s="663"/>
      <c r="I115" s="816"/>
      <c r="J115" s="49"/>
      <c r="K115" s="670"/>
      <c r="L115" s="21">
        <f t="shared" si="6"/>
        <v>0</v>
      </c>
      <c r="M115" s="117"/>
      <c r="N115" s="180"/>
      <c r="O115" s="181"/>
      <c r="P115" s="824">
        <f t="shared" si="5"/>
        <v>0</v>
      </c>
      <c r="Q115" s="910"/>
      <c r="R115" s="122"/>
      <c r="S115" s="133"/>
      <c r="T115" s="39"/>
      <c r="U115" s="182"/>
      <c r="V115" s="183"/>
      <c r="W115" s="41"/>
      <c r="X115" s="42"/>
      <c r="Y115" s="149"/>
      <c r="Z115" s="156"/>
      <c r="AA115" s="132"/>
    </row>
    <row r="116" spans="2:27" ht="24.75" thickTop="1" thickBot="1" x14ac:dyDescent="0.4">
      <c r="B116" s="696"/>
      <c r="C116" s="202"/>
      <c r="F116" s="187">
        <f t="shared" ref="F116:F122" si="7">E116*H116</f>
        <v>0</v>
      </c>
      <c r="G116" s="204"/>
      <c r="J116" s="713"/>
      <c r="K116" s="215">
        <v>0</v>
      </c>
      <c r="L116" s="21">
        <f t="shared" si="6"/>
        <v>0</v>
      </c>
      <c r="M116" s="206"/>
      <c r="O116" s="206"/>
      <c r="P116" s="823">
        <f t="shared" si="5"/>
        <v>0</v>
      </c>
      <c r="Q116" s="914"/>
      <c r="R116" s="39"/>
      <c r="S116" s="190"/>
      <c r="T116" s="198"/>
      <c r="U116" s="199"/>
      <c r="V116" s="200"/>
      <c r="W116" s="41"/>
      <c r="X116" s="42"/>
    </row>
    <row r="117" spans="2:27" ht="24.75" thickTop="1" thickBot="1" x14ac:dyDescent="0.4">
      <c r="B117" s="696"/>
      <c r="C117" s="202"/>
      <c r="F117" s="187">
        <f t="shared" si="7"/>
        <v>0</v>
      </c>
      <c r="G117" s="204"/>
      <c r="K117" s="215">
        <v>0</v>
      </c>
      <c r="L117" s="21">
        <f t="shared" si="6"/>
        <v>0</v>
      </c>
      <c r="M117" s="206"/>
      <c r="O117" s="206"/>
      <c r="P117" s="823">
        <f t="shared" si="5"/>
        <v>0</v>
      </c>
      <c r="Q117" s="914"/>
      <c r="R117" s="39"/>
      <c r="S117" s="190"/>
      <c r="T117" s="198"/>
      <c r="U117" s="199"/>
      <c r="V117" s="200"/>
      <c r="W117" s="41"/>
      <c r="X117" s="42"/>
    </row>
    <row r="118" spans="2:27" ht="24.75" thickTop="1" thickBot="1" x14ac:dyDescent="0.4">
      <c r="B118" s="696"/>
      <c r="C118" s="202"/>
      <c r="F118" s="187">
        <f t="shared" si="7"/>
        <v>0</v>
      </c>
      <c r="G118" s="204"/>
      <c r="K118" s="540">
        <v>0</v>
      </c>
      <c r="L118" s="21">
        <f t="shared" si="6"/>
        <v>0</v>
      </c>
      <c r="M118" s="206"/>
      <c r="O118" s="206"/>
      <c r="P118" s="823">
        <f t="shared" si="5"/>
        <v>0</v>
      </c>
      <c r="Q118" s="914"/>
      <c r="R118" s="39"/>
      <c r="S118" s="190"/>
      <c r="T118" s="198"/>
      <c r="U118" s="199"/>
      <c r="V118" s="200"/>
      <c r="W118" s="41"/>
      <c r="X118" s="42"/>
    </row>
    <row r="119" spans="2:27" ht="24.75" thickTop="1" thickBot="1" x14ac:dyDescent="0.35">
      <c r="B119" s="696"/>
      <c r="C119" s="202"/>
      <c r="F119" s="187" t="e">
        <f t="shared" si="7"/>
        <v>#VALUE!</v>
      </c>
      <c r="G119" s="204"/>
      <c r="H119" s="1231" t="s">
        <v>23</v>
      </c>
      <c r="I119" s="1231"/>
      <c r="J119" s="1232"/>
      <c r="K119" s="671">
        <f>SUM(K9:K118)</f>
        <v>7100.71</v>
      </c>
      <c r="L119" s="207"/>
      <c r="M119" s="206"/>
      <c r="N119" s="208"/>
      <c r="O119" s="206"/>
      <c r="P119" s="823">
        <f t="shared" si="5"/>
        <v>0</v>
      </c>
      <c r="Q119" s="914"/>
      <c r="R119" s="39"/>
      <c r="S119" s="190"/>
      <c r="T119" s="198"/>
      <c r="U119" s="209"/>
      <c r="V119" s="192"/>
      <c r="W119" s="193"/>
      <c r="X119" s="42"/>
    </row>
    <row r="120" spans="2:27" ht="24.75" thickTop="1" thickBot="1" x14ac:dyDescent="0.35">
      <c r="B120" s="697"/>
      <c r="C120" s="202"/>
      <c r="F120" s="187">
        <f t="shared" si="7"/>
        <v>0</v>
      </c>
      <c r="G120" s="204"/>
      <c r="K120" s="672"/>
      <c r="L120" s="207"/>
      <c r="M120" s="206"/>
      <c r="N120" s="208"/>
      <c r="O120" s="206"/>
      <c r="P120" s="823">
        <f t="shared" si="5"/>
        <v>0</v>
      </c>
      <c r="Q120" s="915"/>
      <c r="S120" s="13"/>
      <c r="T120" s="211"/>
      <c r="U120" s="212"/>
      <c r="V120" s="213"/>
      <c r="X120" s="16"/>
    </row>
    <row r="121" spans="2:27" ht="24.75" thickTop="1" thickBot="1" x14ac:dyDescent="0.4">
      <c r="B121" s="696"/>
      <c r="C121" s="202"/>
      <c r="F121" s="187">
        <f t="shared" si="7"/>
        <v>0</v>
      </c>
      <c r="G121" s="204"/>
      <c r="L121" s="215"/>
      <c r="M121" s="206"/>
      <c r="O121" s="206"/>
      <c r="P121" s="823">
        <f t="shared" si="5"/>
        <v>0</v>
      </c>
      <c r="Q121" s="915"/>
      <c r="S121" s="13"/>
      <c r="T121" s="211"/>
      <c r="U121" s="212"/>
      <c r="V121" s="213"/>
      <c r="X121" s="16"/>
    </row>
    <row r="122" spans="2:27" ht="24.75" thickTop="1" thickBot="1" x14ac:dyDescent="0.4">
      <c r="B122" s="696"/>
      <c r="C122" s="202"/>
      <c r="F122" s="187">
        <f t="shared" si="7"/>
        <v>0</v>
      </c>
      <c r="G122" s="204"/>
      <c r="L122" s="215"/>
      <c r="M122" s="216"/>
      <c r="P122" s="823">
        <f t="shared" si="5"/>
        <v>0</v>
      </c>
      <c r="S122" s="13"/>
      <c r="T122" s="211"/>
      <c r="U122" s="212"/>
      <c r="V122" s="218"/>
      <c r="X122" s="16"/>
    </row>
    <row r="123" spans="2:27" ht="24.75" thickTop="1" thickBot="1" x14ac:dyDescent="0.4">
      <c r="B123" s="696"/>
      <c r="J123" s="715"/>
      <c r="K123" s="673" t="s">
        <v>24</v>
      </c>
      <c r="L123" s="221"/>
      <c r="M123" s="221"/>
      <c r="N123" s="222">
        <f>SUM(N116:N122)</f>
        <v>0</v>
      </c>
      <c r="O123" s="223"/>
      <c r="P123" s="829">
        <f>SUM(P9:P122)</f>
        <v>400179.98</v>
      </c>
      <c r="Q123" s="917"/>
      <c r="S123" s="226">
        <f>SUM(S9:S122)</f>
        <v>0</v>
      </c>
      <c r="T123" s="188"/>
      <c r="U123" s="227">
        <f>SUM(U31:U122)</f>
        <v>0</v>
      </c>
      <c r="V123" s="228"/>
      <c r="W123" s="229"/>
      <c r="X123" s="230">
        <f>SUM(X116:X122)</f>
        <v>0</v>
      </c>
    </row>
    <row r="124" spans="2:27" x14ac:dyDescent="0.35">
      <c r="B124" s="696"/>
      <c r="J124" s="715"/>
      <c r="K124" s="674"/>
      <c r="L124" s="231"/>
      <c r="M124" s="232"/>
      <c r="O124" s="232"/>
      <c r="P124" s="830"/>
      <c r="Q124" s="917"/>
      <c r="T124" s="211"/>
      <c r="U124" s="234"/>
      <c r="W124" s="236"/>
      <c r="X124"/>
    </row>
    <row r="125" spans="2:27" ht="24" thickBot="1" x14ac:dyDescent="0.4">
      <c r="B125" s="696"/>
      <c r="J125" s="715"/>
      <c r="K125" s="674"/>
      <c r="L125" s="231"/>
      <c r="M125" s="232"/>
      <c r="O125" s="232"/>
      <c r="P125" s="830"/>
      <c r="Q125" s="917"/>
      <c r="T125" s="211"/>
      <c r="U125" s="234"/>
      <c r="W125" s="236"/>
      <c r="X125"/>
    </row>
    <row r="126" spans="2:27" ht="24" thickTop="1" x14ac:dyDescent="0.25">
      <c r="B126" s="696"/>
      <c r="K126" s="675" t="s">
        <v>25</v>
      </c>
      <c r="L126" s="237"/>
      <c r="M126" s="237"/>
      <c r="N126" s="238"/>
      <c r="O126" s="239"/>
      <c r="P126" s="831">
        <f>X123+U123+S123+P123+N123</f>
        <v>400179.98</v>
      </c>
      <c r="Q126" s="918"/>
      <c r="T126" s="211"/>
      <c r="U126" s="234"/>
      <c r="W126" s="236"/>
      <c r="X126"/>
    </row>
    <row r="127" spans="2:27" ht="24" thickBot="1" x14ac:dyDescent="0.3">
      <c r="B127" s="696"/>
      <c r="K127" s="676"/>
      <c r="L127" s="242"/>
      <c r="M127" s="242"/>
      <c r="N127" s="243"/>
      <c r="O127" s="244"/>
      <c r="P127" s="832"/>
      <c r="Q127" s="919"/>
      <c r="T127" s="211"/>
      <c r="U127" s="234"/>
      <c r="W127" s="236"/>
      <c r="X127"/>
    </row>
    <row r="128" spans="2:27" ht="24" thickTop="1" x14ac:dyDescent="0.35">
      <c r="B128" s="696"/>
      <c r="K128" s="674"/>
      <c r="L128" s="231"/>
      <c r="M128" s="232"/>
      <c r="O128" s="232"/>
      <c r="P128" s="830"/>
      <c r="Q128" s="917"/>
      <c r="T128" s="211"/>
      <c r="U128" s="234"/>
      <c r="W128" s="236"/>
      <c r="X128"/>
    </row>
    <row r="129" spans="2:24" x14ac:dyDescent="0.35">
      <c r="B129" s="1194"/>
      <c r="C129" s="1195"/>
      <c r="K129" s="674"/>
      <c r="L129" s="231"/>
      <c r="M129" s="232"/>
      <c r="O129" s="232"/>
      <c r="P129" s="830"/>
      <c r="Q129" s="917"/>
      <c r="T129" s="211"/>
      <c r="U129" s="234"/>
      <c r="W129" s="236"/>
      <c r="X129"/>
    </row>
    <row r="130" spans="2:24" x14ac:dyDescent="0.35">
      <c r="B130" s="1194"/>
      <c r="C130" s="1195"/>
      <c r="K130" s="674"/>
      <c r="L130" s="247"/>
      <c r="M130" s="232"/>
      <c r="O130" s="232"/>
      <c r="P130" s="830"/>
      <c r="Q130" s="917"/>
      <c r="T130" s="211"/>
      <c r="U130" s="234"/>
      <c r="W130" s="236"/>
      <c r="X130"/>
    </row>
    <row r="131" spans="2:24" x14ac:dyDescent="0.35">
      <c r="B131" s="1194"/>
      <c r="C131" s="1195"/>
      <c r="P131" s="830"/>
      <c r="T131" s="211"/>
      <c r="U131" s="234"/>
      <c r="W131" s="236"/>
      <c r="X131"/>
    </row>
    <row r="132" spans="2:24" x14ac:dyDescent="0.35">
      <c r="B132" s="1194"/>
      <c r="C132" s="1195"/>
      <c r="U132" s="234"/>
      <c r="W132" s="236"/>
      <c r="X132"/>
    </row>
    <row r="133" spans="2:24" x14ac:dyDescent="0.35">
      <c r="B133" s="1194"/>
      <c r="C133" s="1195"/>
      <c r="P133" s="830"/>
      <c r="Q133" s="917"/>
      <c r="U133" s="234"/>
      <c r="W133" s="236"/>
      <c r="X133"/>
    </row>
    <row r="134" spans="2:24" x14ac:dyDescent="0.35">
      <c r="B134" s="1194"/>
      <c r="C134" s="1195"/>
      <c r="P134" s="830"/>
      <c r="Q134" s="917"/>
      <c r="U134" s="234"/>
      <c r="W134" s="236"/>
      <c r="X134"/>
    </row>
    <row r="135" spans="2:24" x14ac:dyDescent="0.35">
      <c r="B135" s="1194"/>
      <c r="C135" s="1195"/>
      <c r="K135" s="674"/>
      <c r="L135" s="231"/>
      <c r="M135" s="232"/>
      <c r="O135" s="232"/>
      <c r="P135" s="830"/>
      <c r="Q135" s="917"/>
      <c r="U135" s="234"/>
      <c r="W135" s="236"/>
      <c r="X135"/>
    </row>
    <row r="136" spans="2:24" x14ac:dyDescent="0.35">
      <c r="B136" s="1194"/>
      <c r="C136" s="1195"/>
      <c r="K136" s="674"/>
      <c r="L136" s="231"/>
      <c r="M136" s="232"/>
      <c r="O136" s="232"/>
      <c r="P136" s="830"/>
      <c r="Q136" s="917"/>
      <c r="U136" s="234"/>
      <c r="W136" s="236"/>
      <c r="X136"/>
    </row>
    <row r="137" spans="2:24" x14ac:dyDescent="0.35">
      <c r="B137" s="1194"/>
      <c r="C137" s="1195"/>
      <c r="L137" s="229"/>
      <c r="M137" s="229"/>
      <c r="P137" s="830"/>
      <c r="Q137" s="917"/>
      <c r="U137" s="234"/>
      <c r="W137" s="236"/>
      <c r="X137"/>
    </row>
    <row r="138" spans="2:24" x14ac:dyDescent="0.35">
      <c r="B138" s="1194"/>
      <c r="C138" s="1195"/>
      <c r="U138" s="234"/>
      <c r="W138" s="236"/>
      <c r="X138"/>
    </row>
    <row r="139" spans="2:24" x14ac:dyDescent="0.35">
      <c r="B139" s="1194"/>
      <c r="C139" s="1195"/>
      <c r="U139" s="234"/>
      <c r="W139" s="236"/>
      <c r="X139"/>
    </row>
    <row r="140" spans="2:24" x14ac:dyDescent="0.35">
      <c r="B140" s="696"/>
      <c r="C140" s="251"/>
      <c r="D140" s="1158"/>
      <c r="E140" s="251"/>
      <c r="F140" s="253"/>
      <c r="G140" s="254"/>
      <c r="H140" s="665"/>
      <c r="I140" s="819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1158"/>
      <c r="E141" s="251"/>
      <c r="F141" s="253"/>
      <c r="G141" s="254"/>
      <c r="H141" s="665"/>
      <c r="I141" s="819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696"/>
      <c r="C142" s="251"/>
      <c r="D142" s="1158"/>
      <c r="E142" s="251"/>
      <c r="F142" s="253"/>
      <c r="G142" s="254"/>
      <c r="H142" s="665"/>
      <c r="I142" s="819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696"/>
      <c r="C143" s="251"/>
      <c r="D143" s="1158"/>
      <c r="E143" s="251"/>
      <c r="F143" s="253"/>
      <c r="G143" s="254"/>
      <c r="H143" s="665"/>
      <c r="I143" s="819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395"/>
      <c r="C144" s="251"/>
      <c r="D144" s="1158"/>
      <c r="E144" s="251"/>
      <c r="F144" s="253"/>
      <c r="G144" s="254"/>
      <c r="H144" s="665"/>
      <c r="I144" s="819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7"/>
      <c r="C145" s="251"/>
      <c r="D145" s="1158"/>
      <c r="E145" s="251"/>
      <c r="F145" s="253"/>
      <c r="G145" s="254"/>
      <c r="H145" s="665"/>
      <c r="I145" s="819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1158"/>
      <c r="E146" s="251"/>
      <c r="F146" s="253"/>
      <c r="G146" s="254"/>
      <c r="H146" s="665"/>
      <c r="I146" s="819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  <row r="147" spans="2:24" x14ac:dyDescent="0.35">
      <c r="B147" s="696"/>
      <c r="C147" s="251"/>
      <c r="D147" s="1158"/>
      <c r="E147" s="251"/>
      <c r="F147" s="253"/>
      <c r="G147" s="254"/>
      <c r="H147" s="665"/>
      <c r="I147" s="819"/>
      <c r="J147" s="716"/>
      <c r="K147" s="665"/>
      <c r="L147"/>
      <c r="M147"/>
      <c r="N147" s="256"/>
      <c r="O147"/>
      <c r="R147" s="257"/>
      <c r="S147" s="234"/>
      <c r="U147" s="234"/>
      <c r="W147" s="236"/>
      <c r="X147"/>
    </row>
    <row r="148" spans="2:24" x14ac:dyDescent="0.35">
      <c r="B148" s="696"/>
      <c r="C148" s="251"/>
      <c r="D148" s="1158"/>
      <c r="E148" s="251"/>
      <c r="F148" s="253"/>
      <c r="G148" s="254"/>
      <c r="H148" s="665"/>
      <c r="I148" s="819"/>
      <c r="J148" s="716"/>
      <c r="K148" s="665"/>
      <c r="L148"/>
      <c r="M148"/>
      <c r="N148" s="256"/>
      <c r="O148"/>
      <c r="R148" s="257"/>
      <c r="S148" s="234"/>
      <c r="U148" s="234"/>
      <c r="W148" s="236"/>
      <c r="X148"/>
    </row>
    <row r="149" spans="2:24" x14ac:dyDescent="0.35">
      <c r="B149" s="696"/>
      <c r="C149" s="251"/>
      <c r="D149" s="1158"/>
      <c r="E149" s="251"/>
      <c r="F149" s="253"/>
      <c r="G149" s="254"/>
      <c r="H149" s="665"/>
      <c r="I149" s="819"/>
      <c r="J149" s="716"/>
      <c r="K149" s="665"/>
      <c r="L149"/>
      <c r="M149"/>
      <c r="N149" s="256"/>
      <c r="O149"/>
      <c r="R149" s="257"/>
      <c r="S149" s="234"/>
      <c r="U149" s="234"/>
      <c r="W149" s="236"/>
      <c r="X149"/>
    </row>
    <row r="150" spans="2:24" x14ac:dyDescent="0.35">
      <c r="B150" s="696"/>
      <c r="C150" s="251"/>
      <c r="D150" s="1158"/>
      <c r="E150" s="251"/>
      <c r="F150" s="253"/>
      <c r="G150" s="254"/>
      <c r="H150" s="665"/>
      <c r="I150" s="819"/>
      <c r="J150" s="716"/>
      <c r="K150" s="665"/>
      <c r="L150"/>
      <c r="M150"/>
      <c r="N150" s="256"/>
      <c r="O150"/>
      <c r="R150" s="257"/>
      <c r="S150" s="234"/>
      <c r="U150" s="234"/>
      <c r="W150" s="236"/>
      <c r="X150"/>
    </row>
    <row r="151" spans="2:24" x14ac:dyDescent="0.35">
      <c r="B151" s="696"/>
      <c r="C151" s="251"/>
      <c r="D151" s="1158"/>
      <c r="E151" s="251"/>
      <c r="F151" s="253"/>
      <c r="G151" s="254"/>
      <c r="H151" s="665"/>
      <c r="I151" s="819"/>
      <c r="J151" s="716"/>
      <c r="K151" s="665"/>
      <c r="L151"/>
      <c r="M151"/>
      <c r="N151" s="256"/>
      <c r="O151"/>
      <c r="R151" s="257"/>
      <c r="S151" s="234"/>
      <c r="U151" s="234"/>
      <c r="W151" s="236"/>
      <c r="X151"/>
    </row>
    <row r="152" spans="2:24" x14ac:dyDescent="0.35">
      <c r="B152" s="696"/>
      <c r="C152" s="251"/>
      <c r="D152" s="1158"/>
      <c r="E152" s="251"/>
      <c r="F152" s="253"/>
      <c r="G152" s="254"/>
      <c r="H152" s="665"/>
      <c r="I152" s="819"/>
      <c r="J152" s="716"/>
      <c r="K152" s="665"/>
      <c r="L152"/>
      <c r="M152"/>
      <c r="N152" s="256"/>
      <c r="O152"/>
      <c r="R152" s="257"/>
      <c r="S152" s="234"/>
      <c r="U152" s="234"/>
      <c r="W152" s="236"/>
      <c r="X152"/>
    </row>
  </sheetData>
  <mergeCells count="5">
    <mergeCell ref="H119:J119"/>
    <mergeCell ref="B1:L2"/>
    <mergeCell ref="U1:V2"/>
    <mergeCell ref="Y1:Z1"/>
    <mergeCell ref="Q3:R3"/>
  </mergeCells>
  <pageMargins left="0.23622047244094491" right="0.15748031496062992" top="0.31496062992125984" bottom="0.27559055118110237" header="0.31496062992125984" footer="0.31496062992125984"/>
  <pageSetup paperSize="5" scale="90" orientation="landscape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D52"/>
  <sheetViews>
    <sheetView tabSelected="1" topLeftCell="E1" workbookViewId="0">
      <selection activeCell="O6" sqref="O6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8.28515625" style="99" customWidth="1"/>
    <col min="5" max="5" width="12.5703125" style="381" customWidth="1"/>
    <col min="6" max="6" width="13.42578125" style="765" bestFit="1" customWidth="1"/>
    <col min="7" max="7" width="7.28515625" style="99" customWidth="1"/>
    <col min="8" max="8" width="14.7109375" style="765" bestFit="1" customWidth="1"/>
    <col min="9" max="9" width="14.140625" style="395" customWidth="1"/>
    <col min="10" max="11" width="18.42578125" style="401" customWidth="1"/>
    <col min="12" max="12" width="19" bestFit="1" customWidth="1"/>
    <col min="13" max="13" width="16.28515625" style="415" customWidth="1"/>
    <col min="14" max="14" width="16.85546875" bestFit="1" customWidth="1"/>
    <col min="15" max="15" width="16" style="416" customWidth="1"/>
    <col min="16" max="16" width="16.28515625" style="269" customWidth="1"/>
    <col min="17" max="17" width="15.5703125" style="290" bestFit="1" customWidth="1"/>
    <col min="18" max="18" width="20.85546875" style="396" bestFit="1" customWidth="1"/>
    <col min="19" max="19" width="18.42578125" style="731" customWidth="1"/>
    <col min="20" max="20" width="16.140625" style="271" bestFit="1" customWidth="1"/>
    <col min="21" max="21" width="11.42578125" style="271" bestFit="1" customWidth="1"/>
    <col min="25" max="25" width="25" customWidth="1"/>
    <col min="26" max="26" width="12.42578125" bestFit="1" customWidth="1"/>
    <col min="28" max="28" width="12.42578125" bestFit="1" customWidth="1"/>
    <col min="30" max="30" width="12.42578125" bestFit="1" customWidth="1"/>
  </cols>
  <sheetData>
    <row r="1" spans="1:30" ht="33" thickTop="1" thickBot="1" x14ac:dyDescent="0.55000000000000004">
      <c r="A1" s="252"/>
      <c r="B1" s="260" t="s">
        <v>331</v>
      </c>
      <c r="C1" s="261"/>
      <c r="D1" s="262"/>
      <c r="E1" s="263"/>
      <c r="F1" s="758"/>
      <c r="G1" s="264"/>
      <c r="H1" s="758"/>
      <c r="I1" s="265"/>
      <c r="J1" s="266"/>
      <c r="K1" s="266"/>
      <c r="L1" s="1358" t="s">
        <v>26</v>
      </c>
      <c r="M1" s="267"/>
      <c r="N1" s="1360" t="s">
        <v>27</v>
      </c>
      <c r="O1" s="268"/>
      <c r="Q1" s="886" t="s">
        <v>28</v>
      </c>
      <c r="R1" s="1362" t="s">
        <v>29</v>
      </c>
      <c r="S1" s="720"/>
    </row>
    <row r="2" spans="1:30" ht="24.75" customHeight="1" thickTop="1" thickBot="1" x14ac:dyDescent="0.4">
      <c r="A2" s="272"/>
      <c r="B2" s="273" t="s">
        <v>4</v>
      </c>
      <c r="C2" s="274" t="s">
        <v>30</v>
      </c>
      <c r="D2" s="1076" t="s">
        <v>336</v>
      </c>
      <c r="E2" s="276" t="s">
        <v>31</v>
      </c>
      <c r="F2" s="759" t="s">
        <v>32</v>
      </c>
      <c r="G2" s="277" t="s">
        <v>33</v>
      </c>
      <c r="H2" s="766" t="s">
        <v>34</v>
      </c>
      <c r="I2" s="278" t="s">
        <v>35</v>
      </c>
      <c r="J2" s="279"/>
      <c r="K2" s="1119" t="s">
        <v>21</v>
      </c>
      <c r="L2" s="1359"/>
      <c r="M2" s="884" t="s">
        <v>36</v>
      </c>
      <c r="N2" s="1361"/>
      <c r="O2" s="885" t="s">
        <v>36</v>
      </c>
      <c r="P2" s="282" t="s">
        <v>12</v>
      </c>
      <c r="Q2" s="887" t="s">
        <v>37</v>
      </c>
      <c r="R2" s="1363"/>
      <c r="S2" s="721" t="s">
        <v>36</v>
      </c>
    </row>
    <row r="3" spans="1:30" s="236" customFormat="1" ht="33" customHeight="1" thickTop="1" x14ac:dyDescent="0.3">
      <c r="A3" s="214"/>
      <c r="B3" s="283"/>
      <c r="C3" s="283"/>
      <c r="D3" s="250"/>
      <c r="E3" s="284"/>
      <c r="F3" s="760"/>
      <c r="G3" s="99"/>
      <c r="H3" s="767"/>
      <c r="I3" s="285"/>
      <c r="J3" s="286"/>
      <c r="K3" s="286"/>
      <c r="L3" s="287"/>
      <c r="M3" s="288"/>
      <c r="N3" s="289"/>
      <c r="O3" s="268"/>
      <c r="P3" s="269"/>
      <c r="Q3" s="290"/>
      <c r="R3" s="291"/>
      <c r="S3" s="722"/>
      <c r="T3" s="292">
        <f t="shared" ref="T3:T31" si="0">R3+N3+L3+Q3</f>
        <v>0</v>
      </c>
      <c r="U3" s="292" t="e">
        <f>T3/H3</f>
        <v>#DIV/0!</v>
      </c>
    </row>
    <row r="4" spans="1:30" s="236" customFormat="1" ht="31.5" customHeight="1" x14ac:dyDescent="0.3">
      <c r="A4" s="214">
        <v>1</v>
      </c>
      <c r="B4" s="319" t="str">
        <f>'   COMBOS     MAYO  2024       '!L5</f>
        <v>FR LIVESTOCK AND TRADING</v>
      </c>
      <c r="C4" s="308" t="str">
        <f>'   COMBOS     MAYO  2024       '!M5</f>
        <v>I B P</v>
      </c>
      <c r="D4" s="295" t="str">
        <f>'   COMBOS     MAYO  2024       '!N5</f>
        <v xml:space="preserve"> PED. 13427929</v>
      </c>
      <c r="E4" s="296">
        <f>'   COMBOS     MAYO  2024       '!O5</f>
        <v>45418</v>
      </c>
      <c r="F4" s="762">
        <f>'   COMBOS     MAYO  2024       '!P5</f>
        <v>18903</v>
      </c>
      <c r="G4" s="309">
        <f>'   COMBOS     MAYO  2024       '!Q5</f>
        <v>20</v>
      </c>
      <c r="H4" s="769">
        <f>'   COMBOS     MAYO  2024       '!R5</f>
        <v>18509.2</v>
      </c>
      <c r="I4" s="310">
        <f>'   COMBOS     MAYO  2024       '!S5</f>
        <v>393.79999999999927</v>
      </c>
      <c r="J4" s="789">
        <f>'   COMBOS     MAYO  2024       '!L6</f>
        <v>12365</v>
      </c>
      <c r="K4" s="789" t="s">
        <v>475</v>
      </c>
      <c r="L4" s="299">
        <v>12761</v>
      </c>
      <c r="M4" s="300" t="s">
        <v>476</v>
      </c>
      <c r="N4" s="301">
        <v>38080</v>
      </c>
      <c r="O4" s="888" t="s">
        <v>476</v>
      </c>
      <c r="P4" s="782">
        <v>12</v>
      </c>
      <c r="Q4" s="304"/>
      <c r="R4" s="785">
        <f>39781.77*16.897</f>
        <v>672192.56768999994</v>
      </c>
      <c r="S4" s="783" t="s">
        <v>473</v>
      </c>
      <c r="T4" s="292">
        <f>R4</f>
        <v>672192.56768999994</v>
      </c>
      <c r="U4" s="292">
        <f>T4/H4</f>
        <v>36.316673205216858</v>
      </c>
      <c r="V4" s="306"/>
    </row>
    <row r="5" spans="1:30" s="236" customFormat="1" ht="40.5" customHeight="1" x14ac:dyDescent="0.3">
      <c r="A5" s="214">
        <v>2</v>
      </c>
      <c r="B5" s="307" t="str">
        <f>'   COMBOS     MAYO  2024       '!V5</f>
        <v>SEABOARD FOODS</v>
      </c>
      <c r="C5" s="308" t="str">
        <f>'   COMBOS     MAYO  2024       '!W5</f>
        <v>Seaboard</v>
      </c>
      <c r="D5" s="295" t="str">
        <f>'   COMBOS     MAYO  2024       '!X5</f>
        <v>PED. 13481300</v>
      </c>
      <c r="E5" s="296">
        <f>'   COMBOS     MAYO  2024       '!Y5</f>
        <v>45419</v>
      </c>
      <c r="F5" s="762">
        <f>'   COMBOS     MAYO  2024       '!Z5</f>
        <v>19181.8</v>
      </c>
      <c r="G5" s="309">
        <f>'   COMBOS     MAYO  2024       '!AA5</f>
        <v>21</v>
      </c>
      <c r="H5" s="769">
        <f>'   COMBOS     MAYO  2024       '!AB5</f>
        <v>18810</v>
      </c>
      <c r="I5" s="310">
        <f>'   COMBOS     MAYO  2024       '!AC5</f>
        <v>371.79999999999927</v>
      </c>
      <c r="J5" s="790" t="str">
        <f>'   COMBOS     MAYO  2024       '!V6</f>
        <v>CICSE24-18</v>
      </c>
      <c r="K5" s="790" t="s">
        <v>480</v>
      </c>
      <c r="L5" s="311">
        <v>12601</v>
      </c>
      <c r="M5" s="312" t="s">
        <v>481</v>
      </c>
      <c r="N5" s="301">
        <v>38080</v>
      </c>
      <c r="O5" s="888" t="s">
        <v>482</v>
      </c>
      <c r="P5" s="784"/>
      <c r="Q5" s="304"/>
      <c r="R5" s="785"/>
      <c r="S5" s="783"/>
      <c r="T5" s="292">
        <f>R5+N5+L5+Q5</f>
        <v>50681</v>
      </c>
      <c r="U5" s="292">
        <f>T5/H5+0.1</f>
        <v>2.7943646996278577</v>
      </c>
      <c r="V5" s="313"/>
    </row>
    <row r="6" spans="1:30" s="236" customFormat="1" ht="30" customHeight="1" x14ac:dyDescent="0.3">
      <c r="A6" s="214">
        <v>3</v>
      </c>
      <c r="B6" s="1204">
        <f>'   COMBOS     MAYO  2024       '!AF5</f>
        <v>0</v>
      </c>
      <c r="C6" s="1197">
        <f>'   COMBOS     MAYO  2024       '!AG5</f>
        <v>0</v>
      </c>
      <c r="D6" s="1198">
        <f>'   COMBOS     MAYO  2024       '!AH5</f>
        <v>0</v>
      </c>
      <c r="E6" s="1199">
        <f>'   COMBOS     MAYO  2024       '!AI5</f>
        <v>0</v>
      </c>
      <c r="F6" s="1200">
        <f>'   COMBOS     MAYO  2024       '!AJ5</f>
        <v>0</v>
      </c>
      <c r="G6" s="1201">
        <f>'   COMBOS     MAYO  2024       '!AK5</f>
        <v>0</v>
      </c>
      <c r="H6" s="1202">
        <f>'   COMBOS     MAYO  2024       '!AL5</f>
        <v>0</v>
      </c>
      <c r="I6" s="1203">
        <f>'   COMBOS     MAYO  2024       '!AM5</f>
        <v>0</v>
      </c>
      <c r="J6" s="1205">
        <f>'   COMBOS     MAYO  2024       '!AF6</f>
        <v>0</v>
      </c>
      <c r="K6" s="791"/>
      <c r="L6" s="299"/>
      <c r="M6" s="300"/>
      <c r="N6" s="301"/>
      <c r="O6" s="888"/>
      <c r="P6" s="927"/>
      <c r="Q6" s="304"/>
      <c r="R6" s="81"/>
      <c r="S6" s="786"/>
      <c r="T6" s="292">
        <f t="shared" si="0"/>
        <v>0</v>
      </c>
      <c r="U6" s="292" t="e">
        <f>T6/H6+0</f>
        <v>#DIV/0!</v>
      </c>
      <c r="V6" s="306"/>
    </row>
    <row r="7" spans="1:30" s="236" customFormat="1" ht="34.5" customHeight="1" x14ac:dyDescent="0.35">
      <c r="A7" s="214">
        <v>4</v>
      </c>
      <c r="B7" s="1204">
        <f>'   COMBOS     MAYO  2024       '!AP5</f>
        <v>0</v>
      </c>
      <c r="C7" s="1197">
        <f>'   COMBOS     MAYO  2024       '!AQ5</f>
        <v>0</v>
      </c>
      <c r="D7" s="1198">
        <f>'   COMBOS     MAYO  2024       '!AR5</f>
        <v>0</v>
      </c>
      <c r="E7" s="1199">
        <f>'   COMBOS     MAYO  2024       '!AS5</f>
        <v>0</v>
      </c>
      <c r="F7" s="1200">
        <f>'   COMBOS     MAYO  2024       '!AT5</f>
        <v>0</v>
      </c>
      <c r="G7" s="1201">
        <f>'   COMBOS     MAYO  2024       '!AU5</f>
        <v>0</v>
      </c>
      <c r="H7" s="1202">
        <f>'   COMBOS     MAYO  2024       '!AV5</f>
        <v>0</v>
      </c>
      <c r="I7" s="1203">
        <f>'   COMBOS     MAYO  2024       '!AW5</f>
        <v>0</v>
      </c>
      <c r="J7" s="1206">
        <f>'   COMBOS     MAYO  2024       '!AP6</f>
        <v>0</v>
      </c>
      <c r="K7" s="792"/>
      <c r="L7" s="299"/>
      <c r="M7" s="300"/>
      <c r="N7" s="301"/>
      <c r="O7" s="781"/>
      <c r="P7" s="782"/>
      <c r="Q7" s="304"/>
      <c r="R7" s="81"/>
      <c r="S7" s="783"/>
      <c r="T7" s="292">
        <f t="shared" si="0"/>
        <v>0</v>
      </c>
      <c r="U7" s="292" t="e">
        <f t="shared" ref="U7:U35" si="1">T7/H7+0.1</f>
        <v>#DIV/0!</v>
      </c>
      <c r="V7" s="313"/>
      <c r="X7" s="6"/>
      <c r="Y7" s="6"/>
      <c r="Z7" s="317"/>
      <c r="AA7" s="318">
        <v>5.0000000000000001E-3</v>
      </c>
      <c r="AB7" s="317">
        <f t="shared" ref="AB7:AB28" si="2">Z7*AA7</f>
        <v>0</v>
      </c>
      <c r="AC7" s="317">
        <f t="shared" ref="AC7:AC28" si="3">AB7*16%</f>
        <v>0</v>
      </c>
      <c r="AD7" s="317">
        <f t="shared" ref="AD7:AD28" si="4">AB7+AC7</f>
        <v>0</v>
      </c>
    </row>
    <row r="8" spans="1:30" s="236" customFormat="1" ht="34.5" customHeight="1" x14ac:dyDescent="0.3">
      <c r="A8" s="214">
        <v>5</v>
      </c>
      <c r="B8" s="1196">
        <f>'   COMBOS     MAYO  2024       '!AZ5</f>
        <v>0</v>
      </c>
      <c r="C8" s="1207">
        <f>'   COMBOS     MAYO  2024       '!BA5</f>
        <v>0</v>
      </c>
      <c r="D8" s="1198">
        <f>'   COMBOS     MAYO  2024       '!BB5</f>
        <v>0</v>
      </c>
      <c r="E8" s="1199">
        <f>'   COMBOS     MAYO  2024       '!BC5</f>
        <v>0</v>
      </c>
      <c r="F8" s="1200">
        <f>'   COMBOS     MAYO  2024       '!BD5</f>
        <v>0</v>
      </c>
      <c r="G8" s="1201">
        <f>'   COMBOS     MAYO  2024       '!BE5</f>
        <v>0</v>
      </c>
      <c r="H8" s="1202">
        <f>'   COMBOS     MAYO  2024       '!BF5</f>
        <v>0</v>
      </c>
      <c r="I8" s="1203">
        <f>'   COMBOS     MAYO  2024       '!BG5</f>
        <v>0</v>
      </c>
      <c r="J8" s="1208">
        <f>'   COMBOS     MAYO  2024       '!AZ6</f>
        <v>0</v>
      </c>
      <c r="K8" s="793"/>
      <c r="L8" s="299"/>
      <c r="M8" s="322"/>
      <c r="N8" s="301"/>
      <c r="O8" s="781"/>
      <c r="P8" s="787"/>
      <c r="Q8" s="304"/>
      <c r="R8" s="81"/>
      <c r="S8" s="783"/>
      <c r="T8" s="292">
        <f t="shared" si="0"/>
        <v>0</v>
      </c>
      <c r="U8" s="292" t="e">
        <f t="shared" si="1"/>
        <v>#DIV/0!</v>
      </c>
      <c r="V8" s="306"/>
      <c r="X8" s="6"/>
      <c r="Y8" s="6"/>
      <c r="Z8" s="317"/>
      <c r="AA8" s="318">
        <v>5.0000000000000001E-3</v>
      </c>
      <c r="AB8" s="317">
        <f t="shared" si="2"/>
        <v>0</v>
      </c>
      <c r="AC8" s="317">
        <f t="shared" si="3"/>
        <v>0</v>
      </c>
      <c r="AD8" s="317">
        <f t="shared" si="4"/>
        <v>0</v>
      </c>
    </row>
    <row r="9" spans="1:30" s="236" customFormat="1" ht="39.75" customHeight="1" x14ac:dyDescent="0.3">
      <c r="A9" s="214">
        <v>6</v>
      </c>
      <c r="B9" s="1204">
        <f>'   COMBOS     MAYO  2024       '!BJ5</f>
        <v>0</v>
      </c>
      <c r="C9" s="1197">
        <f>'   COMBOS     MAYO  2024       '!BK5</f>
        <v>0</v>
      </c>
      <c r="D9" s="1198">
        <f>'   COMBOS     MAYO  2024       '!BL5</f>
        <v>0</v>
      </c>
      <c r="E9" s="1199">
        <f>'   COMBOS     MAYO  2024       '!BM5</f>
        <v>0</v>
      </c>
      <c r="F9" s="1200">
        <f>'   COMBOS     MAYO  2024       '!BN5</f>
        <v>0</v>
      </c>
      <c r="G9" s="1201">
        <f>'   COMBOS     MAYO  2024       '!BO5</f>
        <v>0</v>
      </c>
      <c r="H9" s="1202">
        <f>'   COMBOS     MAYO  2024       '!BP5</f>
        <v>0</v>
      </c>
      <c r="I9" s="1203">
        <f>'   COMBOS     MAYO  2024       '!BQ5</f>
        <v>0</v>
      </c>
      <c r="J9" s="1208">
        <f>'   COMBOS     MAYO  2024       '!BJ6</f>
        <v>0</v>
      </c>
      <c r="K9" s="793"/>
      <c r="L9" s="299"/>
      <c r="M9" s="323"/>
      <c r="N9" s="301"/>
      <c r="O9" s="788"/>
      <c r="P9" s="782"/>
      <c r="Q9" s="304"/>
      <c r="R9" s="86"/>
      <c r="S9" s="786"/>
      <c r="T9" s="292">
        <f>R9+N9+L9</f>
        <v>0</v>
      </c>
      <c r="U9" s="292" t="e">
        <f t="shared" si="1"/>
        <v>#DIV/0!</v>
      </c>
      <c r="V9" s="306"/>
      <c r="X9" s="6"/>
      <c r="Y9" s="6"/>
      <c r="Z9" s="317"/>
      <c r="AA9" s="318">
        <v>5.0000000000000001E-3</v>
      </c>
      <c r="AB9" s="317">
        <f t="shared" si="2"/>
        <v>0</v>
      </c>
      <c r="AC9" s="317">
        <f t="shared" si="3"/>
        <v>0</v>
      </c>
      <c r="AD9" s="317">
        <f t="shared" si="4"/>
        <v>0</v>
      </c>
    </row>
    <row r="10" spans="1:30" s="236" customFormat="1" ht="31.5" customHeight="1" x14ac:dyDescent="0.3">
      <c r="A10" s="214">
        <v>7</v>
      </c>
      <c r="B10" s="1204">
        <f>'   COMBOS     MAYO  2024       '!BT5</f>
        <v>0</v>
      </c>
      <c r="C10" s="1197">
        <f>'   COMBOS     MAYO  2024       '!BU5</f>
        <v>0</v>
      </c>
      <c r="D10" s="1198">
        <f>'   COMBOS     MAYO  2024       '!BV5</f>
        <v>0</v>
      </c>
      <c r="E10" s="1199">
        <f>'   COMBOS     MAYO  2024       '!BW5</f>
        <v>0</v>
      </c>
      <c r="F10" s="1200">
        <f>'   COMBOS     MAYO  2024       '!BX5</f>
        <v>0</v>
      </c>
      <c r="G10" s="1201">
        <f>'   COMBOS     MAYO  2024       '!BY5</f>
        <v>0</v>
      </c>
      <c r="H10" s="1202">
        <f>'   COMBOS     MAYO  2024       '!BZ5</f>
        <v>0</v>
      </c>
      <c r="I10" s="1203">
        <f>'   COMBOS     MAYO  2024       '!CA5</f>
        <v>0</v>
      </c>
      <c r="J10" s="1208">
        <f>'   COMBOS     MAYO  2024       '!BT6</f>
        <v>0</v>
      </c>
      <c r="K10" s="793"/>
      <c r="L10" s="299"/>
      <c r="M10" s="323"/>
      <c r="N10" s="301"/>
      <c r="O10" s="788"/>
      <c r="P10" s="782"/>
      <c r="Q10" s="304"/>
      <c r="R10" s="785"/>
      <c r="S10" s="786"/>
      <c r="T10" s="292">
        <f>R10+N10+L10</f>
        <v>0</v>
      </c>
      <c r="U10" s="292" t="e">
        <f t="shared" si="1"/>
        <v>#DIV/0!</v>
      </c>
      <c r="V10" s="306"/>
      <c r="X10" s="6"/>
      <c r="Y10" s="6"/>
      <c r="Z10" s="317"/>
      <c r="AA10" s="318">
        <v>5.0000000000000001E-3</v>
      </c>
      <c r="AB10" s="317">
        <f t="shared" si="2"/>
        <v>0</v>
      </c>
      <c r="AC10" s="317">
        <f t="shared" si="3"/>
        <v>0</v>
      </c>
      <c r="AD10" s="317">
        <f t="shared" si="4"/>
        <v>0</v>
      </c>
    </row>
    <row r="11" spans="1:30" s="236" customFormat="1" ht="33" customHeight="1" x14ac:dyDescent="0.3">
      <c r="A11" s="214">
        <v>8</v>
      </c>
      <c r="B11" s="1196">
        <f>'   COMBOS     MAYO  2024       '!CD5</f>
        <v>0</v>
      </c>
      <c r="C11" s="1197">
        <f>'   COMBOS     MAYO  2024       '!CE5</f>
        <v>0</v>
      </c>
      <c r="D11" s="1198">
        <f>'   COMBOS     MAYO  2024       '!CF5</f>
        <v>0</v>
      </c>
      <c r="E11" s="1199">
        <f>'   COMBOS     MAYO  2024       '!CG5</f>
        <v>0</v>
      </c>
      <c r="F11" s="1200">
        <f>'   COMBOS     MAYO  2024       '!CH5</f>
        <v>0</v>
      </c>
      <c r="G11" s="1201">
        <f>'   COMBOS     MAYO  2024       '!CI5</f>
        <v>0</v>
      </c>
      <c r="H11" s="1202">
        <f>'   COMBOS     MAYO  2024       '!CJ5</f>
        <v>0</v>
      </c>
      <c r="I11" s="1203">
        <f>'   COMBOS     MAYO  2024       '!CK5</f>
        <v>0</v>
      </c>
      <c r="J11" s="1208">
        <f>'   COMBOS     MAYO  2024       '!CD6</f>
        <v>0</v>
      </c>
      <c r="K11" s="793"/>
      <c r="L11" s="299"/>
      <c r="M11" s="323"/>
      <c r="N11" s="301"/>
      <c r="O11" s="788"/>
      <c r="P11" s="787"/>
      <c r="Q11" s="304"/>
      <c r="R11" s="785"/>
      <c r="S11" s="786"/>
      <c r="T11" s="292">
        <f t="shared" si="0"/>
        <v>0</v>
      </c>
      <c r="U11" s="292" t="e">
        <f t="shared" si="1"/>
        <v>#DIV/0!</v>
      </c>
      <c r="V11" s="306"/>
      <c r="X11" s="6"/>
      <c r="Y11" s="6"/>
      <c r="Z11" s="317"/>
      <c r="AA11" s="318">
        <v>5.0000000000000001E-3</v>
      </c>
      <c r="AB11" s="317">
        <f t="shared" si="2"/>
        <v>0</v>
      </c>
      <c r="AC11" s="317">
        <f t="shared" si="3"/>
        <v>0</v>
      </c>
      <c r="AD11" s="317">
        <f t="shared" si="4"/>
        <v>0</v>
      </c>
    </row>
    <row r="12" spans="1:30" s="236" customFormat="1" ht="31.5" customHeight="1" x14ac:dyDescent="0.3">
      <c r="A12" s="214">
        <v>9</v>
      </c>
      <c r="B12" s="1204">
        <f>'   COMBOS     MAYO  2024       '!CN5</f>
        <v>0</v>
      </c>
      <c r="C12" s="1197">
        <f>'   COMBOS     MAYO  2024       '!CO5</f>
        <v>0</v>
      </c>
      <c r="D12" s="1198">
        <f>'   COMBOS     MAYO  2024       '!CP5</f>
        <v>0</v>
      </c>
      <c r="E12" s="1199">
        <f>'   COMBOS     MAYO  2024       '!CQ5</f>
        <v>0</v>
      </c>
      <c r="F12" s="1200">
        <f>'   COMBOS     MAYO  2024       '!CR5</f>
        <v>0</v>
      </c>
      <c r="G12" s="1201">
        <f>'   COMBOS     MAYO  2024       '!CS5</f>
        <v>0</v>
      </c>
      <c r="H12" s="1202">
        <f>'   COMBOS     MAYO  2024       '!CT5</f>
        <v>0</v>
      </c>
      <c r="I12" s="1203">
        <f>'   COMBOS     MAYO  2024       '!CU5</f>
        <v>0</v>
      </c>
      <c r="J12" s="1208">
        <f>'   COMBOS     MAYO  2024       '!CN6</f>
        <v>0</v>
      </c>
      <c r="K12" s="794"/>
      <c r="L12" s="299"/>
      <c r="M12" s="300"/>
      <c r="N12" s="301"/>
      <c r="O12" s="788"/>
      <c r="P12" s="787"/>
      <c r="Q12" s="304"/>
      <c r="R12" s="304"/>
      <c r="S12" s="786"/>
      <c r="T12" s="292">
        <f>R12+N12+L12</f>
        <v>0</v>
      </c>
      <c r="U12" s="292" t="e">
        <f t="shared" si="1"/>
        <v>#DIV/0!</v>
      </c>
      <c r="V12" s="328"/>
      <c r="X12" s="6"/>
      <c r="Y12" s="6"/>
      <c r="Z12" s="317"/>
      <c r="AA12" s="318">
        <v>5.0000000000000001E-3</v>
      </c>
      <c r="AB12" s="317">
        <f t="shared" si="2"/>
        <v>0</v>
      </c>
      <c r="AC12" s="317">
        <f t="shared" si="3"/>
        <v>0</v>
      </c>
      <c r="AD12" s="317">
        <f t="shared" si="4"/>
        <v>0</v>
      </c>
    </row>
    <row r="13" spans="1:30" s="236" customFormat="1" ht="33" customHeight="1" x14ac:dyDescent="0.3">
      <c r="A13" s="214">
        <v>10</v>
      </c>
      <c r="B13" s="1204">
        <f>'   COMBOS     MAYO  2024       '!CX5</f>
        <v>0</v>
      </c>
      <c r="C13" s="1197">
        <f>'   COMBOS     MAYO  2024       '!CY5</f>
        <v>0</v>
      </c>
      <c r="D13" s="1198">
        <f>'   COMBOS     MAYO  2024       '!CZ5</f>
        <v>0</v>
      </c>
      <c r="E13" s="1199">
        <f>'   COMBOS     MAYO  2024       '!DA5</f>
        <v>0</v>
      </c>
      <c r="F13" s="1200">
        <f>'   COMBOS     MAYO  2024       '!DB5</f>
        <v>0</v>
      </c>
      <c r="G13" s="1201">
        <f>'   COMBOS     MAYO  2024       '!DC5</f>
        <v>0</v>
      </c>
      <c r="H13" s="1202">
        <f>'   COMBOS     MAYO  2024       '!DD5</f>
        <v>0</v>
      </c>
      <c r="I13" s="1203">
        <f>'   COMBOS     MAYO  2024       '!DE5</f>
        <v>0</v>
      </c>
      <c r="J13" s="1209">
        <f>'   COMBOS     MAYO  2024       '!CX6</f>
        <v>0</v>
      </c>
      <c r="K13" s="795"/>
      <c r="L13" s="299"/>
      <c r="M13" s="300"/>
      <c r="N13" s="330"/>
      <c r="O13" s="324"/>
      <c r="P13" s="34"/>
      <c r="Q13" s="331"/>
      <c r="R13" s="38"/>
      <c r="S13" s="326"/>
      <c r="T13" s="292">
        <f t="shared" si="0"/>
        <v>0</v>
      </c>
      <c r="U13" s="292" t="e">
        <f t="shared" si="1"/>
        <v>#DIV/0!</v>
      </c>
      <c r="V13" s="313"/>
      <c r="X13" s="6"/>
      <c r="Y13" s="6"/>
      <c r="Z13" s="317"/>
      <c r="AA13" s="318">
        <v>5.0000000000000001E-3</v>
      </c>
      <c r="AB13" s="317">
        <f t="shared" si="2"/>
        <v>0</v>
      </c>
      <c r="AC13" s="317">
        <f t="shared" si="3"/>
        <v>0</v>
      </c>
      <c r="AD13" s="317">
        <f t="shared" si="4"/>
        <v>0</v>
      </c>
    </row>
    <row r="14" spans="1:30" s="236" customFormat="1" ht="29.25" customHeight="1" x14ac:dyDescent="0.3">
      <c r="A14" s="214">
        <v>11</v>
      </c>
      <c r="B14" s="307"/>
      <c r="C14" s="308"/>
      <c r="D14" s="295"/>
      <c r="E14" s="296"/>
      <c r="F14" s="762"/>
      <c r="G14" s="309"/>
      <c r="H14" s="769"/>
      <c r="I14" s="297">
        <f t="shared" ref="I14:I35" si="5">H14-F14</f>
        <v>0</v>
      </c>
      <c r="J14" s="332"/>
      <c r="K14" s="332"/>
      <c r="L14" s="330"/>
      <c r="M14" s="322"/>
      <c r="N14" s="330"/>
      <c r="O14" s="324"/>
      <c r="P14" s="303"/>
      <c r="Q14" s="199"/>
      <c r="R14" s="38"/>
      <c r="S14" s="723"/>
      <c r="T14" s="292">
        <f>R14+N14+L14</f>
        <v>0</v>
      </c>
      <c r="U14" s="292" t="e">
        <f>T14/H14+0.1</f>
        <v>#DIV/0!</v>
      </c>
      <c r="V14" s="313"/>
      <c r="X14" s="6"/>
      <c r="Y14" s="6"/>
      <c r="Z14" s="317"/>
      <c r="AA14" s="318">
        <v>5.0000000000000001E-3</v>
      </c>
      <c r="AB14" s="317">
        <f t="shared" si="2"/>
        <v>0</v>
      </c>
      <c r="AC14" s="317">
        <f t="shared" si="3"/>
        <v>0</v>
      </c>
      <c r="AD14" s="317">
        <f t="shared" si="4"/>
        <v>0</v>
      </c>
    </row>
    <row r="15" spans="1:30" s="236" customFormat="1" ht="36" customHeight="1" x14ac:dyDescent="0.3">
      <c r="A15" s="214">
        <v>12</v>
      </c>
      <c r="B15" s="319"/>
      <c r="C15" s="308"/>
      <c r="D15" s="295"/>
      <c r="E15" s="296"/>
      <c r="F15" s="762"/>
      <c r="G15" s="309"/>
      <c r="H15" s="769"/>
      <c r="I15" s="297">
        <f t="shared" si="5"/>
        <v>0</v>
      </c>
      <c r="J15" s="333"/>
      <c r="K15" s="333" t="s">
        <v>22</v>
      </c>
      <c r="L15" s="330"/>
      <c r="M15" s="322"/>
      <c r="N15" s="330"/>
      <c r="O15" s="334"/>
      <c r="P15" s="34"/>
      <c r="Q15" s="331"/>
      <c r="R15" s="38"/>
      <c r="S15" s="723"/>
      <c r="T15" s="292">
        <f>R15+N15+L15</f>
        <v>0</v>
      </c>
      <c r="U15" s="292" t="e">
        <f>T15/H15</f>
        <v>#DIV/0!</v>
      </c>
      <c r="V15" s="313"/>
      <c r="X15" s="6"/>
      <c r="Y15" s="6"/>
      <c r="Z15" s="317"/>
      <c r="AA15" s="318">
        <v>5.0000000000000001E-3</v>
      </c>
      <c r="AB15" s="317">
        <f t="shared" si="2"/>
        <v>0</v>
      </c>
      <c r="AC15" s="317">
        <f t="shared" si="3"/>
        <v>0</v>
      </c>
      <c r="AD15" s="317">
        <f t="shared" si="4"/>
        <v>0</v>
      </c>
    </row>
    <row r="16" spans="1:30" s="236" customFormat="1" ht="36" customHeight="1" x14ac:dyDescent="0.3">
      <c r="A16" s="214">
        <v>13</v>
      </c>
      <c r="B16" s="320"/>
      <c r="C16" s="308"/>
      <c r="D16" s="295"/>
      <c r="E16" s="296"/>
      <c r="F16" s="762"/>
      <c r="G16" s="309"/>
      <c r="H16" s="769"/>
      <c r="I16" s="297">
        <f t="shared" si="5"/>
        <v>0</v>
      </c>
      <c r="J16" s="335"/>
      <c r="K16" s="335"/>
      <c r="L16" s="330"/>
      <c r="M16" s="300"/>
      <c r="N16" s="330"/>
      <c r="O16" s="334"/>
      <c r="P16" s="34"/>
      <c r="Q16" s="304"/>
      <c r="R16" s="305"/>
      <c r="S16" s="326"/>
      <c r="T16" s="292">
        <f t="shared" si="0"/>
        <v>0</v>
      </c>
      <c r="U16" s="292" t="e">
        <f t="shared" si="1"/>
        <v>#DIV/0!</v>
      </c>
      <c r="V16" s="313"/>
      <c r="X16" s="6"/>
      <c r="Y16" s="6"/>
      <c r="Z16" s="317"/>
      <c r="AA16" s="318">
        <v>5.0000000000000001E-3</v>
      </c>
      <c r="AB16" s="317">
        <f t="shared" si="2"/>
        <v>0</v>
      </c>
      <c r="AC16" s="317">
        <f t="shared" si="3"/>
        <v>0</v>
      </c>
      <c r="AD16" s="317">
        <f t="shared" si="4"/>
        <v>0</v>
      </c>
    </row>
    <row r="17" spans="1:30" s="236" customFormat="1" ht="36" customHeight="1" x14ac:dyDescent="0.3">
      <c r="A17" s="214">
        <v>14</v>
      </c>
      <c r="B17" s="336"/>
      <c r="C17" s="308"/>
      <c r="D17" s="295"/>
      <c r="E17" s="296"/>
      <c r="F17" s="762"/>
      <c r="G17" s="309"/>
      <c r="H17" s="769"/>
      <c r="I17" s="297">
        <f t="shared" si="5"/>
        <v>0</v>
      </c>
      <c r="J17" s="337"/>
      <c r="K17" s="337"/>
      <c r="L17" s="330"/>
      <c r="M17" s="322"/>
      <c r="N17" s="330"/>
      <c r="O17" s="324"/>
      <c r="P17" s="34"/>
      <c r="Q17" s="338"/>
      <c r="R17" s="305"/>
      <c r="S17" s="326"/>
      <c r="T17" s="292">
        <f>R17+N17+L17</f>
        <v>0</v>
      </c>
      <c r="U17" s="292" t="e">
        <f>T17/H17</f>
        <v>#DIV/0!</v>
      </c>
      <c r="V17" s="339"/>
      <c r="X17" s="6"/>
      <c r="Y17" s="6"/>
      <c r="Z17" s="317"/>
      <c r="AA17" s="318">
        <v>5.0000000000000001E-3</v>
      </c>
      <c r="AB17" s="317">
        <f t="shared" si="2"/>
        <v>0</v>
      </c>
      <c r="AC17" s="317">
        <f t="shared" si="3"/>
        <v>0</v>
      </c>
      <c r="AD17" s="317">
        <f t="shared" si="4"/>
        <v>0</v>
      </c>
    </row>
    <row r="18" spans="1:30" s="236" customFormat="1" ht="36" customHeight="1" x14ac:dyDescent="0.3">
      <c r="A18" s="214">
        <v>15</v>
      </c>
      <c r="B18" s="319"/>
      <c r="C18" s="308"/>
      <c r="D18" s="295"/>
      <c r="E18" s="296"/>
      <c r="F18" s="762"/>
      <c r="G18" s="309"/>
      <c r="H18" s="769"/>
      <c r="I18" s="297">
        <f t="shared" si="5"/>
        <v>0</v>
      </c>
      <c r="J18" s="340"/>
      <c r="K18" s="340"/>
      <c r="L18" s="330"/>
      <c r="M18" s="322"/>
      <c r="N18" s="330"/>
      <c r="O18" s="334"/>
      <c r="P18" s="303"/>
      <c r="Q18" s="130"/>
      <c r="R18" s="305"/>
      <c r="S18" s="723"/>
      <c r="T18" s="292">
        <f>R18+N18+L18</f>
        <v>0</v>
      </c>
      <c r="U18" s="292" t="e">
        <f t="shared" si="1"/>
        <v>#DIV/0!</v>
      </c>
      <c r="V18" s="341"/>
      <c r="X18" s="6"/>
      <c r="Y18" s="6"/>
      <c r="Z18" s="317"/>
      <c r="AA18" s="318">
        <v>5.0000000000000001E-3</v>
      </c>
      <c r="AB18" s="317">
        <f t="shared" si="2"/>
        <v>0</v>
      </c>
      <c r="AC18" s="317">
        <f t="shared" si="3"/>
        <v>0</v>
      </c>
      <c r="AD18" s="317">
        <f t="shared" si="4"/>
        <v>0</v>
      </c>
    </row>
    <row r="19" spans="1:30" s="236" customFormat="1" ht="36" customHeight="1" x14ac:dyDescent="0.3">
      <c r="A19" s="214">
        <v>16</v>
      </c>
      <c r="B19" s="342"/>
      <c r="C19" s="343"/>
      <c r="D19" s="344"/>
      <c r="E19" s="345"/>
      <c r="F19" s="763"/>
      <c r="G19" s="139"/>
      <c r="H19" s="770"/>
      <c r="I19" s="297">
        <f t="shared" si="5"/>
        <v>0</v>
      </c>
      <c r="J19" s="347"/>
      <c r="K19" s="347"/>
      <c r="L19" s="330"/>
      <c r="M19" s="322"/>
      <c r="N19" s="330"/>
      <c r="O19" s="334"/>
      <c r="P19" s="303"/>
      <c r="Q19" s="199"/>
      <c r="R19" s="305"/>
      <c r="S19" s="316"/>
      <c r="T19" s="292">
        <f>R19+N19+L19</f>
        <v>0</v>
      </c>
      <c r="U19" s="292" t="e">
        <f t="shared" si="1"/>
        <v>#DIV/0!</v>
      </c>
      <c r="X19" s="6"/>
      <c r="Y19" s="6"/>
      <c r="Z19" s="317"/>
      <c r="AA19" s="318">
        <v>5.0000000000000001E-3</v>
      </c>
      <c r="AB19" s="317">
        <f t="shared" si="2"/>
        <v>0</v>
      </c>
      <c r="AC19" s="317">
        <f t="shared" si="3"/>
        <v>0</v>
      </c>
      <c r="AD19" s="317">
        <f t="shared" si="4"/>
        <v>0</v>
      </c>
    </row>
    <row r="20" spans="1:30" s="236" customFormat="1" ht="36" customHeight="1" x14ac:dyDescent="0.25">
      <c r="A20" s="214">
        <v>17</v>
      </c>
      <c r="B20" s="348"/>
      <c r="C20" s="343"/>
      <c r="D20" s="344"/>
      <c r="E20" s="345"/>
      <c r="F20" s="763"/>
      <c r="G20" s="139"/>
      <c r="H20" s="770"/>
      <c r="I20" s="297">
        <f t="shared" si="5"/>
        <v>0</v>
      </c>
      <c r="J20" s="349"/>
      <c r="K20" s="349"/>
      <c r="L20" s="330"/>
      <c r="M20" s="322"/>
      <c r="N20" s="330"/>
      <c r="O20" s="334"/>
      <c r="P20" s="303"/>
      <c r="Q20" s="199"/>
      <c r="R20" s="305"/>
      <c r="S20" s="316"/>
      <c r="T20" s="292">
        <f t="shared" si="0"/>
        <v>0</v>
      </c>
      <c r="U20" s="292" t="e">
        <f t="shared" si="1"/>
        <v>#DIV/0!</v>
      </c>
      <c r="X20" s="6"/>
      <c r="Y20" s="6"/>
      <c r="Z20" s="317"/>
      <c r="AA20" s="318">
        <v>5.0000000000000001E-3</v>
      </c>
      <c r="AB20" s="317">
        <f t="shared" si="2"/>
        <v>0</v>
      </c>
      <c r="AC20" s="317">
        <f t="shared" si="3"/>
        <v>0</v>
      </c>
      <c r="AD20" s="317">
        <f t="shared" si="4"/>
        <v>0</v>
      </c>
    </row>
    <row r="21" spans="1:30" s="236" customFormat="1" ht="36" customHeight="1" x14ac:dyDescent="0.25">
      <c r="A21" s="214">
        <v>18</v>
      </c>
      <c r="B21" s="350"/>
      <c r="C21" s="351"/>
      <c r="D21" s="344"/>
      <c r="E21" s="345"/>
      <c r="F21" s="763"/>
      <c r="G21" s="139"/>
      <c r="H21" s="770"/>
      <c r="I21" s="297">
        <f t="shared" si="5"/>
        <v>0</v>
      </c>
      <c r="J21" s="352"/>
      <c r="K21" s="352"/>
      <c r="L21" s="330"/>
      <c r="M21" s="322"/>
      <c r="N21" s="330"/>
      <c r="O21" s="334"/>
      <c r="P21" s="303"/>
      <c r="Q21" s="304"/>
      <c r="R21" s="305"/>
      <c r="S21" s="316"/>
      <c r="T21" s="292">
        <f t="shared" si="0"/>
        <v>0</v>
      </c>
      <c r="U21" s="292" t="e">
        <f t="shared" si="1"/>
        <v>#DIV/0!</v>
      </c>
      <c r="X21" s="6"/>
      <c r="Y21" s="6"/>
      <c r="Z21" s="317"/>
      <c r="AA21" s="318">
        <v>5.0000000000000001E-3</v>
      </c>
      <c r="AB21" s="317">
        <f t="shared" si="2"/>
        <v>0</v>
      </c>
      <c r="AC21" s="317">
        <f t="shared" si="3"/>
        <v>0</v>
      </c>
      <c r="AD21" s="317">
        <f t="shared" si="4"/>
        <v>0</v>
      </c>
    </row>
    <row r="22" spans="1:30" s="236" customFormat="1" ht="36" customHeight="1" x14ac:dyDescent="0.3">
      <c r="A22" s="214">
        <v>19</v>
      </c>
      <c r="B22" s="353"/>
      <c r="C22" s="343"/>
      <c r="D22" s="344"/>
      <c r="E22" s="345"/>
      <c r="F22" s="763"/>
      <c r="G22" s="139"/>
      <c r="H22" s="770"/>
      <c r="I22" s="297">
        <f t="shared" si="5"/>
        <v>0</v>
      </c>
      <c r="J22" s="354"/>
      <c r="K22" s="354"/>
      <c r="L22" s="330"/>
      <c r="M22" s="322"/>
      <c r="N22" s="330"/>
      <c r="O22" s="334"/>
      <c r="P22" s="34"/>
      <c r="Q22" s="304"/>
      <c r="R22" s="305"/>
      <c r="S22" s="316"/>
      <c r="T22" s="292">
        <f>R22+N22+L22</f>
        <v>0</v>
      </c>
      <c r="U22" s="292" t="e">
        <f t="shared" si="1"/>
        <v>#DIV/0!</v>
      </c>
      <c r="X22" s="6"/>
      <c r="Y22" s="6"/>
      <c r="Z22" s="317"/>
      <c r="AA22" s="318">
        <v>5.0000000000000001E-3</v>
      </c>
      <c r="AB22" s="317">
        <f t="shared" si="2"/>
        <v>0</v>
      </c>
      <c r="AC22" s="317">
        <f t="shared" si="3"/>
        <v>0</v>
      </c>
      <c r="AD22" s="317">
        <f t="shared" si="4"/>
        <v>0</v>
      </c>
    </row>
    <row r="23" spans="1:30" s="236" customFormat="1" ht="36" customHeight="1" x14ac:dyDescent="0.3">
      <c r="A23" s="214">
        <v>20</v>
      </c>
      <c r="B23" s="348"/>
      <c r="C23" s="343"/>
      <c r="D23" s="344"/>
      <c r="E23" s="345"/>
      <c r="F23" s="763"/>
      <c r="G23" s="139"/>
      <c r="H23" s="770"/>
      <c r="I23" s="297">
        <f t="shared" si="5"/>
        <v>0</v>
      </c>
      <c r="J23" s="354"/>
      <c r="K23" s="354"/>
      <c r="L23" s="330"/>
      <c r="M23" s="322"/>
      <c r="N23" s="330"/>
      <c r="O23" s="355"/>
      <c r="P23" s="34"/>
      <c r="Q23" s="356"/>
      <c r="R23" s="305"/>
      <c r="S23" s="316"/>
      <c r="T23" s="292">
        <f>R23+N23+L23</f>
        <v>0</v>
      </c>
      <c r="U23" s="292" t="e">
        <f t="shared" si="1"/>
        <v>#DIV/0!</v>
      </c>
      <c r="X23" s="6"/>
      <c r="Y23" s="6"/>
      <c r="Z23" s="317"/>
      <c r="AA23" s="318">
        <v>5.0000000000000001E-3</v>
      </c>
      <c r="AB23" s="317">
        <f t="shared" si="2"/>
        <v>0</v>
      </c>
      <c r="AC23" s="317">
        <f t="shared" si="3"/>
        <v>0</v>
      </c>
      <c r="AD23" s="317">
        <f t="shared" si="4"/>
        <v>0</v>
      </c>
    </row>
    <row r="24" spans="1:30" s="236" customFormat="1" ht="36" customHeight="1" x14ac:dyDescent="0.25">
      <c r="A24" s="214">
        <v>21</v>
      </c>
      <c r="B24" s="342"/>
      <c r="C24" s="343"/>
      <c r="D24" s="357"/>
      <c r="E24" s="345"/>
      <c r="F24" s="763"/>
      <c r="G24" s="139"/>
      <c r="H24" s="770"/>
      <c r="I24" s="297">
        <f t="shared" si="5"/>
        <v>0</v>
      </c>
      <c r="J24" s="332"/>
      <c r="K24" s="332"/>
      <c r="L24" s="330"/>
      <c r="M24" s="322"/>
      <c r="N24" s="330"/>
      <c r="O24" s="324"/>
      <c r="P24" s="303"/>
      <c r="Q24" s="338"/>
      <c r="R24" s="305"/>
      <c r="S24" s="316"/>
      <c r="T24" s="292">
        <f>R24+N24+L24</f>
        <v>0</v>
      </c>
      <c r="U24" s="292" t="e">
        <f>T24/H24</f>
        <v>#DIV/0!</v>
      </c>
      <c r="X24" s="6"/>
      <c r="Y24" s="6"/>
      <c r="Z24" s="317"/>
      <c r="AA24" s="318">
        <v>5.0000000000000001E-3</v>
      </c>
      <c r="AB24" s="317">
        <f t="shared" si="2"/>
        <v>0</v>
      </c>
      <c r="AC24" s="317">
        <f t="shared" si="3"/>
        <v>0</v>
      </c>
      <c r="AD24" s="317">
        <f t="shared" si="4"/>
        <v>0</v>
      </c>
    </row>
    <row r="25" spans="1:30" s="236" customFormat="1" ht="36" customHeight="1" x14ac:dyDescent="0.25">
      <c r="A25" s="214">
        <v>22</v>
      </c>
      <c r="B25" s="342"/>
      <c r="C25" s="330"/>
      <c r="D25" s="357"/>
      <c r="E25" s="345"/>
      <c r="F25" s="763"/>
      <c r="G25" s="139"/>
      <c r="H25" s="770"/>
      <c r="I25" s="297">
        <f t="shared" si="5"/>
        <v>0</v>
      </c>
      <c r="J25" s="352"/>
      <c r="K25" s="352"/>
      <c r="L25" s="330"/>
      <c r="M25" s="322"/>
      <c r="N25" s="330"/>
      <c r="O25" s="324"/>
      <c r="P25" s="303"/>
      <c r="Q25" s="304"/>
      <c r="R25" s="305"/>
      <c r="S25" s="316"/>
      <c r="T25" s="292">
        <f t="shared" si="0"/>
        <v>0</v>
      </c>
      <c r="U25" s="292" t="e">
        <f t="shared" si="1"/>
        <v>#DIV/0!</v>
      </c>
      <c r="X25" s="6"/>
      <c r="Y25" s="6"/>
      <c r="Z25" s="317"/>
      <c r="AA25" s="318">
        <v>5.0000000000000001E-3</v>
      </c>
      <c r="AB25" s="317">
        <f t="shared" si="2"/>
        <v>0</v>
      </c>
      <c r="AC25" s="317">
        <f t="shared" si="3"/>
        <v>0</v>
      </c>
      <c r="AD25" s="317">
        <f t="shared" si="4"/>
        <v>0</v>
      </c>
    </row>
    <row r="26" spans="1:30" s="236" customFormat="1" ht="48.75" customHeight="1" x14ac:dyDescent="0.25">
      <c r="A26" s="214">
        <v>23</v>
      </c>
      <c r="B26" s="358"/>
      <c r="C26" s="343"/>
      <c r="D26" s="357"/>
      <c r="E26" s="345"/>
      <c r="F26" s="763"/>
      <c r="G26" s="359"/>
      <c r="H26" s="770"/>
      <c r="I26" s="297">
        <f t="shared" si="5"/>
        <v>0</v>
      </c>
      <c r="J26" s="349"/>
      <c r="K26" s="349"/>
      <c r="L26" s="330"/>
      <c r="M26" s="360"/>
      <c r="N26" s="330"/>
      <c r="O26" s="302"/>
      <c r="P26" s="303"/>
      <c r="Q26" s="331"/>
      <c r="R26" s="305"/>
      <c r="S26" s="316"/>
      <c r="T26" s="292">
        <f>R26+N26+L26</f>
        <v>0</v>
      </c>
      <c r="U26" s="292" t="e">
        <f>T26/H26</f>
        <v>#DIV/0!</v>
      </c>
      <c r="X26" s="6"/>
      <c r="Y26" s="6"/>
      <c r="Z26" s="317"/>
      <c r="AA26" s="318">
        <v>5.0000000000000001E-3</v>
      </c>
      <c r="AB26" s="317">
        <f t="shared" si="2"/>
        <v>0</v>
      </c>
      <c r="AC26" s="317">
        <f t="shared" si="3"/>
        <v>0</v>
      </c>
      <c r="AD26" s="317">
        <f t="shared" si="4"/>
        <v>0</v>
      </c>
    </row>
    <row r="27" spans="1:30" s="236" customFormat="1" ht="35.25" customHeight="1" x14ac:dyDescent="0.3">
      <c r="A27" s="214">
        <v>24</v>
      </c>
      <c r="B27" s="343"/>
      <c r="C27" s="343"/>
      <c r="D27" s="357"/>
      <c r="E27" s="345"/>
      <c r="F27" s="763"/>
      <c r="G27" s="359"/>
      <c r="H27" s="770"/>
      <c r="I27" s="297">
        <f t="shared" si="5"/>
        <v>0</v>
      </c>
      <c r="J27" s="354"/>
      <c r="K27" s="354"/>
      <c r="L27" s="86"/>
      <c r="M27" s="322"/>
      <c r="N27" s="330"/>
      <c r="O27" s="324"/>
      <c r="P27" s="303"/>
      <c r="Q27" s="199"/>
      <c r="R27" s="325"/>
      <c r="S27" s="316"/>
      <c r="T27" s="292">
        <f>R27+N27+L27+Q27</f>
        <v>0</v>
      </c>
      <c r="U27" s="292" t="e">
        <f t="shared" si="1"/>
        <v>#DIV/0!</v>
      </c>
      <c r="X27" s="6"/>
      <c r="Z27" s="317"/>
      <c r="AA27" s="318">
        <v>5.0000000000000001E-3</v>
      </c>
      <c r="AB27" s="317">
        <f t="shared" si="2"/>
        <v>0</v>
      </c>
      <c r="AC27" s="317">
        <f t="shared" si="3"/>
        <v>0</v>
      </c>
      <c r="AD27" s="317">
        <f t="shared" si="4"/>
        <v>0</v>
      </c>
    </row>
    <row r="28" spans="1:30" s="236" customFormat="1" ht="35.25" customHeight="1" x14ac:dyDescent="0.3">
      <c r="A28" s="214">
        <v>25</v>
      </c>
      <c r="B28" s="343"/>
      <c r="C28" s="343"/>
      <c r="D28" s="357"/>
      <c r="E28" s="345"/>
      <c r="F28" s="763"/>
      <c r="G28" s="359"/>
      <c r="H28" s="770"/>
      <c r="I28" s="297">
        <f t="shared" si="5"/>
        <v>0</v>
      </c>
      <c r="J28" s="361"/>
      <c r="K28" s="361"/>
      <c r="L28" s="165"/>
      <c r="M28" s="322"/>
      <c r="N28" s="362"/>
      <c r="O28" s="324"/>
      <c r="P28" s="363"/>
      <c r="Q28" s="304"/>
      <c r="R28" s="305"/>
      <c r="S28" s="316"/>
      <c r="T28" s="292">
        <f t="shared" si="0"/>
        <v>0</v>
      </c>
      <c r="U28" s="292" t="e">
        <f t="shared" si="1"/>
        <v>#DIV/0!</v>
      </c>
      <c r="X28" s="6"/>
      <c r="Y28" s="6"/>
      <c r="Z28" s="317"/>
      <c r="AA28" s="318">
        <v>0</v>
      </c>
      <c r="AB28" s="317">
        <f t="shared" si="2"/>
        <v>0</v>
      </c>
      <c r="AC28" s="317">
        <f t="shared" si="3"/>
        <v>0</v>
      </c>
      <c r="AD28" s="317">
        <f t="shared" si="4"/>
        <v>0</v>
      </c>
    </row>
    <row r="29" spans="1:30" s="236" customFormat="1" ht="33.75" customHeight="1" x14ac:dyDescent="0.3">
      <c r="A29" s="214">
        <v>26</v>
      </c>
      <c r="B29" s="364"/>
      <c r="C29" s="343"/>
      <c r="D29" s="357"/>
      <c r="E29" s="345"/>
      <c r="F29" s="763"/>
      <c r="G29" s="359"/>
      <c r="H29" s="770"/>
      <c r="I29" s="297">
        <f t="shared" si="5"/>
        <v>0</v>
      </c>
      <c r="J29" s="354"/>
      <c r="K29" s="354"/>
      <c r="L29" s="140"/>
      <c r="M29" s="322"/>
      <c r="N29" s="330"/>
      <c r="O29" s="324"/>
      <c r="P29" s="365"/>
      <c r="Q29" s="304"/>
      <c r="R29" s="325"/>
      <c r="S29" s="316"/>
      <c r="T29" s="292">
        <f t="shared" si="0"/>
        <v>0</v>
      </c>
      <c r="U29" s="292" t="e">
        <f t="shared" si="1"/>
        <v>#DIV/0!</v>
      </c>
      <c r="X29" s="6"/>
      <c r="Y29" s="6"/>
      <c r="Z29" s="317"/>
      <c r="AA29" s="318"/>
      <c r="AB29" s="317"/>
      <c r="AC29" s="317"/>
      <c r="AD29" s="317">
        <f>SUM(AD7:AD28)</f>
        <v>0</v>
      </c>
    </row>
    <row r="30" spans="1:30" s="236" customFormat="1" ht="42" customHeight="1" x14ac:dyDescent="0.3">
      <c r="A30" s="214">
        <v>27</v>
      </c>
      <c r="B30" s="343"/>
      <c r="C30" s="343"/>
      <c r="D30" s="357"/>
      <c r="E30" s="296"/>
      <c r="F30" s="762"/>
      <c r="G30" s="366"/>
      <c r="H30" s="769"/>
      <c r="I30" s="297">
        <f t="shared" si="5"/>
        <v>0</v>
      </c>
      <c r="J30" s="349"/>
      <c r="K30" s="349"/>
      <c r="L30" s="86"/>
      <c r="M30" s="322"/>
      <c r="N30" s="330"/>
      <c r="O30" s="302"/>
      <c r="P30" s="365"/>
      <c r="Q30" s="304"/>
      <c r="R30" s="305"/>
      <c r="S30" s="316"/>
      <c r="T30" s="292">
        <f>R30+N30+L30</f>
        <v>0</v>
      </c>
      <c r="U30" s="292" t="e">
        <f t="shared" si="1"/>
        <v>#DIV/0!</v>
      </c>
      <c r="X30" s="6"/>
      <c r="Y30" s="6"/>
      <c r="Z30" s="317"/>
      <c r="AA30" s="318"/>
      <c r="AB30" s="317"/>
      <c r="AC30" s="317"/>
      <c r="AD30" s="317"/>
    </row>
    <row r="31" spans="1:30" s="236" customFormat="1" ht="32.25" customHeight="1" x14ac:dyDescent="0.3">
      <c r="A31" s="214">
        <v>28</v>
      </c>
      <c r="B31" s="343"/>
      <c r="C31" s="367"/>
      <c r="D31" s="357"/>
      <c r="E31" s="296"/>
      <c r="F31" s="762"/>
      <c r="G31" s="366"/>
      <c r="H31" s="769"/>
      <c r="I31" s="297">
        <f t="shared" si="5"/>
        <v>0</v>
      </c>
      <c r="J31" s="352"/>
      <c r="K31" s="352"/>
      <c r="L31" s="86"/>
      <c r="M31" s="368"/>
      <c r="N31" s="330"/>
      <c r="O31" s="302"/>
      <c r="P31" s="365"/>
      <c r="Q31" s="304"/>
      <c r="R31" s="325"/>
      <c r="S31" s="316"/>
      <c r="T31" s="292">
        <f t="shared" si="0"/>
        <v>0</v>
      </c>
      <c r="U31" s="292" t="e">
        <f t="shared" si="1"/>
        <v>#DIV/0!</v>
      </c>
      <c r="X31" s="6"/>
      <c r="Y31" s="6"/>
      <c r="Z31" s="317"/>
      <c r="AA31" s="318"/>
      <c r="AB31" s="317"/>
      <c r="AC31" s="317"/>
      <c r="AD31" s="317"/>
    </row>
    <row r="32" spans="1:30" s="236" customFormat="1" ht="38.25" customHeight="1" x14ac:dyDescent="0.3">
      <c r="A32" s="214">
        <v>29</v>
      </c>
      <c r="B32" s="343"/>
      <c r="C32" s="343"/>
      <c r="D32" s="357"/>
      <c r="E32" s="296"/>
      <c r="F32" s="762"/>
      <c r="G32" s="366"/>
      <c r="H32" s="769"/>
      <c r="I32" s="297">
        <f t="shared" si="5"/>
        <v>0</v>
      </c>
      <c r="J32" s="369"/>
      <c r="K32" s="369"/>
      <c r="L32" s="182"/>
      <c r="M32" s="370"/>
      <c r="N32" s="330"/>
      <c r="O32" s="302"/>
      <c r="P32" s="365"/>
      <c r="Q32" s="304"/>
      <c r="R32" s="305"/>
      <c r="S32" s="316"/>
      <c r="T32" s="292">
        <f>R32+N32+L32+Q32</f>
        <v>0</v>
      </c>
      <c r="U32" s="292" t="e">
        <f t="shared" si="1"/>
        <v>#DIV/0!</v>
      </c>
      <c r="X32" s="6"/>
      <c r="Y32" s="6"/>
      <c r="Z32" s="317"/>
      <c r="AA32" s="318"/>
      <c r="AB32" s="317"/>
      <c r="AC32" s="317"/>
      <c r="AD32" s="317"/>
    </row>
    <row r="33" spans="1:30" s="236" customFormat="1" ht="37.5" customHeight="1" x14ac:dyDescent="0.3">
      <c r="A33" s="214">
        <v>30</v>
      </c>
      <c r="B33" s="371"/>
      <c r="C33" s="195"/>
      <c r="D33" s="372"/>
      <c r="E33" s="373"/>
      <c r="F33" s="761"/>
      <c r="G33" s="374"/>
      <c r="H33" s="768"/>
      <c r="I33" s="297">
        <f t="shared" si="5"/>
        <v>0</v>
      </c>
      <c r="J33" s="369"/>
      <c r="K33" s="369"/>
      <c r="L33" s="165"/>
      <c r="M33" s="322"/>
      <c r="N33" s="362"/>
      <c r="O33" s="334"/>
      <c r="P33" s="363"/>
      <c r="Q33" s="304"/>
      <c r="R33" s="325"/>
      <c r="S33" s="316"/>
      <c r="T33" s="292">
        <f>R33+N33+L33+Q33</f>
        <v>0</v>
      </c>
      <c r="U33" s="292" t="e">
        <f t="shared" si="1"/>
        <v>#DIV/0!</v>
      </c>
      <c r="X33" s="6"/>
      <c r="Y33" s="6"/>
      <c r="Z33" s="317"/>
      <c r="AA33" s="318"/>
      <c r="AB33" s="317"/>
      <c r="AC33" s="317"/>
      <c r="AD33" s="317"/>
    </row>
    <row r="34" spans="1:30" s="236" customFormat="1" ht="28.5" customHeight="1" x14ac:dyDescent="0.3">
      <c r="A34" s="214">
        <v>31</v>
      </c>
      <c r="B34" s="195"/>
      <c r="C34" s="375"/>
      <c r="D34" s="372"/>
      <c r="E34" s="373"/>
      <c r="F34" s="761"/>
      <c r="G34" s="374"/>
      <c r="H34" s="768"/>
      <c r="I34" s="297">
        <f t="shared" si="5"/>
        <v>0</v>
      </c>
      <c r="J34" s="377"/>
      <c r="K34" s="377"/>
      <c r="L34" s="140"/>
      <c r="M34" s="322"/>
      <c r="N34" s="378"/>
      <c r="O34" s="302"/>
      <c r="P34" s="365"/>
      <c r="Q34" s="304"/>
      <c r="R34" s="73"/>
      <c r="S34" s="326"/>
      <c r="T34" s="292">
        <f>R34+N34+L34+Q34</f>
        <v>0</v>
      </c>
      <c r="U34" s="292" t="e">
        <f t="shared" si="1"/>
        <v>#DIV/0!</v>
      </c>
      <c r="X34" s="6"/>
      <c r="Y34" s="6"/>
      <c r="Z34" s="317"/>
      <c r="AA34" s="318"/>
      <c r="AB34" s="317"/>
      <c r="AC34" s="317"/>
      <c r="AD34" s="317"/>
    </row>
    <row r="35" spans="1:30" s="236" customFormat="1" ht="28.5" customHeight="1" x14ac:dyDescent="0.3">
      <c r="A35" s="214">
        <v>32</v>
      </c>
      <c r="B35" s="195"/>
      <c r="C35" s="375"/>
      <c r="D35" s="372"/>
      <c r="E35" s="373"/>
      <c r="F35" s="761"/>
      <c r="G35" s="196"/>
      <c r="H35" s="768"/>
      <c r="I35" s="297">
        <f t="shared" si="5"/>
        <v>0</v>
      </c>
      <c r="J35" s="354"/>
      <c r="K35" s="354"/>
      <c r="L35" s="81"/>
      <c r="M35" s="322"/>
      <c r="N35" s="378"/>
      <c r="O35" s="302"/>
      <c r="P35" s="365"/>
      <c r="Q35" s="304"/>
      <c r="R35" s="38"/>
      <c r="S35" s="316"/>
      <c r="T35" s="292">
        <f>R35+N35+L35</f>
        <v>0</v>
      </c>
      <c r="U35" s="292" t="e">
        <f t="shared" si="1"/>
        <v>#DIV/0!</v>
      </c>
      <c r="X35" s="6"/>
      <c r="Y35" s="6"/>
      <c r="Z35" s="317"/>
      <c r="AA35" s="318"/>
      <c r="AB35" s="317"/>
      <c r="AC35" s="317"/>
      <c r="AD35" s="317"/>
    </row>
    <row r="36" spans="1:30" s="236" customFormat="1" x14ac:dyDescent="0.3">
      <c r="A36" s="214"/>
      <c r="B36" s="283"/>
      <c r="C36" s="379"/>
      <c r="D36" s="380"/>
      <c r="E36" s="381"/>
      <c r="F36" s="760"/>
      <c r="G36" s="382"/>
      <c r="H36" s="767"/>
      <c r="I36" s="285"/>
      <c r="J36" s="383"/>
      <c r="K36" s="383"/>
      <c r="L36" s="330"/>
      <c r="M36" s="370"/>
      <c r="N36" s="330"/>
      <c r="O36" s="324"/>
      <c r="P36" s="365"/>
      <c r="Q36" s="304"/>
      <c r="R36" s="38"/>
      <c r="S36" s="724"/>
      <c r="T36" s="292">
        <f t="shared" ref="T36:T49" si="6">R36+N36+L36</f>
        <v>0</v>
      </c>
      <c r="U36" s="101" t="e">
        <f t="shared" ref="U36:U37" si="7">T36/H36</f>
        <v>#DIV/0!</v>
      </c>
    </row>
    <row r="37" spans="1:30" s="236" customFormat="1" ht="20.25" customHeight="1" x14ac:dyDescent="0.25">
      <c r="A37" s="214"/>
      <c r="B37" s="283"/>
      <c r="C37" s="379"/>
      <c r="D37" s="380"/>
      <c r="E37" s="381"/>
      <c r="F37" s="760"/>
      <c r="G37" s="382"/>
      <c r="H37" s="767"/>
      <c r="I37" s="285"/>
      <c r="J37" s="384"/>
      <c r="K37" s="384"/>
      <c r="L37" s="330"/>
      <c r="M37" s="370"/>
      <c r="N37" s="330"/>
      <c r="O37" s="324"/>
      <c r="P37" s="385"/>
      <c r="Q37" s="311"/>
      <c r="R37" s="386"/>
      <c r="S37" s="725"/>
      <c r="T37" s="292">
        <f t="shared" si="6"/>
        <v>0</v>
      </c>
      <c r="U37" s="101" t="e">
        <f t="shared" si="7"/>
        <v>#DIV/0!</v>
      </c>
    </row>
    <row r="38" spans="1:30" s="236" customFormat="1" ht="19.5" thickBot="1" x14ac:dyDescent="0.35">
      <c r="A38" s="214"/>
      <c r="B38" s="283"/>
      <c r="C38" s="387"/>
      <c r="D38" s="388"/>
      <c r="E38" s="381"/>
      <c r="F38" s="760"/>
      <c r="G38" s="99"/>
      <c r="H38" s="767"/>
      <c r="I38" s="285">
        <f t="shared" ref="I38:I50" si="8">H38-F38</f>
        <v>0</v>
      </c>
      <c r="J38" s="389"/>
      <c r="K38" s="389"/>
      <c r="L38" s="287"/>
      <c r="M38" s="390"/>
      <c r="N38" s="391"/>
      <c r="O38" s="392"/>
      <c r="P38" s="269"/>
      <c r="Q38" s="290"/>
      <c r="R38" s="393"/>
      <c r="S38" s="726"/>
      <c r="T38" s="292">
        <f t="shared" si="6"/>
        <v>0</v>
      </c>
      <c r="U38" s="292" t="e">
        <f t="shared" ref="U38:U46" si="9">T38/H38+0.1</f>
        <v>#DIV/0!</v>
      </c>
    </row>
    <row r="39" spans="1:30" s="236" customFormat="1" ht="19.5" hidden="1" thickBot="1" x14ac:dyDescent="0.35">
      <c r="A39" s="214"/>
      <c r="B39" s="283"/>
      <c r="C39" s="283"/>
      <c r="D39" s="388"/>
      <c r="E39" s="381"/>
      <c r="F39" s="760"/>
      <c r="G39" s="99"/>
      <c r="H39" s="767"/>
      <c r="I39" s="285">
        <f t="shared" si="8"/>
        <v>0</v>
      </c>
      <c r="J39" s="389"/>
      <c r="K39" s="389"/>
      <c r="L39" s="287"/>
      <c r="M39" s="390"/>
      <c r="N39" s="391"/>
      <c r="O39" s="392"/>
      <c r="P39" s="269"/>
      <c r="Q39" s="290"/>
      <c r="R39" s="394"/>
      <c r="S39" s="727"/>
      <c r="T39" s="292">
        <f t="shared" si="6"/>
        <v>0</v>
      </c>
      <c r="U39" s="292" t="e">
        <f t="shared" si="9"/>
        <v>#DIV/0!</v>
      </c>
    </row>
    <row r="40" spans="1:30" s="236" customFormat="1" ht="19.5" hidden="1" thickBot="1" x14ac:dyDescent="0.35">
      <c r="A40" s="214"/>
      <c r="B40" s="283"/>
      <c r="C40" s="283"/>
      <c r="D40" s="388"/>
      <c r="E40" s="381"/>
      <c r="F40" s="760"/>
      <c r="G40" s="99"/>
      <c r="H40" s="767"/>
      <c r="I40" s="285">
        <f t="shared" si="8"/>
        <v>0</v>
      </c>
      <c r="J40" s="389"/>
      <c r="K40" s="389"/>
      <c r="L40" s="287"/>
      <c r="M40" s="390"/>
      <c r="N40" s="391"/>
      <c r="O40" s="392"/>
      <c r="P40" s="269"/>
      <c r="Q40" s="290"/>
      <c r="R40" s="394"/>
      <c r="S40" s="727"/>
      <c r="T40" s="292">
        <f t="shared" si="6"/>
        <v>0</v>
      </c>
      <c r="U40" s="292" t="e">
        <f t="shared" si="9"/>
        <v>#DIV/0!</v>
      </c>
    </row>
    <row r="41" spans="1:30" s="236" customFormat="1" ht="19.5" hidden="1" thickBot="1" x14ac:dyDescent="0.35">
      <c r="A41" s="214"/>
      <c r="B41" s="283"/>
      <c r="C41" s="283"/>
      <c r="D41" s="388"/>
      <c r="E41" s="381"/>
      <c r="F41" s="760"/>
      <c r="G41" s="99"/>
      <c r="H41" s="767"/>
      <c r="I41" s="285">
        <f t="shared" si="8"/>
        <v>0</v>
      </c>
      <c r="J41" s="389"/>
      <c r="K41" s="389"/>
      <c r="L41" s="287"/>
      <c r="M41" s="390"/>
      <c r="N41" s="391"/>
      <c r="O41" s="392"/>
      <c r="P41" s="269"/>
      <c r="Q41" s="290"/>
      <c r="R41" s="394"/>
      <c r="S41" s="728"/>
      <c r="T41" s="292">
        <f t="shared" si="6"/>
        <v>0</v>
      </c>
      <c r="U41" s="292" t="e">
        <f t="shared" si="9"/>
        <v>#DIV/0!</v>
      </c>
    </row>
    <row r="42" spans="1:30" s="236" customFormat="1" ht="19.5" hidden="1" thickBot="1" x14ac:dyDescent="0.35">
      <c r="A42" s="214"/>
      <c r="B42" s="283"/>
      <c r="C42" s="283"/>
      <c r="D42" s="388"/>
      <c r="E42" s="381"/>
      <c r="F42" s="760"/>
      <c r="G42" s="99"/>
      <c r="H42" s="767"/>
      <c r="I42" s="285">
        <f t="shared" si="8"/>
        <v>0</v>
      </c>
      <c r="J42" s="389"/>
      <c r="K42" s="389"/>
      <c r="L42" s="287"/>
      <c r="M42" s="390"/>
      <c r="N42" s="391"/>
      <c r="O42" s="392"/>
      <c r="P42" s="269"/>
      <c r="Q42" s="290"/>
      <c r="R42" s="394"/>
      <c r="S42" s="728"/>
      <c r="T42" s="292">
        <f t="shared" si="6"/>
        <v>0</v>
      </c>
      <c r="U42" s="292" t="e">
        <f t="shared" si="9"/>
        <v>#DIV/0!</v>
      </c>
    </row>
    <row r="43" spans="1:30" s="236" customFormat="1" ht="19.5" hidden="1" thickBot="1" x14ac:dyDescent="0.35">
      <c r="A43" s="214"/>
      <c r="B43" s="283"/>
      <c r="C43" s="387"/>
      <c r="D43" s="395"/>
      <c r="E43" s="381"/>
      <c r="F43" s="760"/>
      <c r="G43" s="99"/>
      <c r="H43" s="767"/>
      <c r="I43" s="285">
        <f t="shared" si="8"/>
        <v>0</v>
      </c>
      <c r="J43" s="389"/>
      <c r="K43" s="389"/>
      <c r="L43" s="287"/>
      <c r="M43" s="390"/>
      <c r="N43" s="391"/>
      <c r="O43" s="392"/>
      <c r="P43" s="269"/>
      <c r="Q43" s="290"/>
      <c r="R43" s="396"/>
      <c r="S43" s="729"/>
      <c r="T43" s="292">
        <f t="shared" si="6"/>
        <v>0</v>
      </c>
      <c r="U43" s="292" t="e">
        <f t="shared" si="9"/>
        <v>#DIV/0!</v>
      </c>
    </row>
    <row r="44" spans="1:30" s="236" customFormat="1" ht="19.5" hidden="1" thickBot="1" x14ac:dyDescent="0.35">
      <c r="A44" s="214"/>
      <c r="B44" s="283"/>
      <c r="C44" s="387"/>
      <c r="D44" s="380"/>
      <c r="E44" s="381"/>
      <c r="F44" s="760"/>
      <c r="G44" s="99"/>
      <c r="H44" s="767"/>
      <c r="I44" s="285">
        <f t="shared" si="8"/>
        <v>0</v>
      </c>
      <c r="J44" s="389"/>
      <c r="K44" s="389"/>
      <c r="L44" s="287"/>
      <c r="M44" s="390"/>
      <c r="N44" s="391"/>
      <c r="O44" s="392"/>
      <c r="P44" s="269"/>
      <c r="Q44" s="290"/>
      <c r="R44" s="396"/>
      <c r="S44" s="729"/>
      <c r="T44" s="292">
        <f t="shared" si="6"/>
        <v>0</v>
      </c>
      <c r="U44" s="292" t="e">
        <f t="shared" si="9"/>
        <v>#DIV/0!</v>
      </c>
    </row>
    <row r="45" spans="1:30" s="236" customFormat="1" ht="19.5" hidden="1" thickBot="1" x14ac:dyDescent="0.35">
      <c r="A45" s="214"/>
      <c r="B45" s="283"/>
      <c r="C45" s="379"/>
      <c r="D45" s="380"/>
      <c r="E45" s="381"/>
      <c r="F45" s="760"/>
      <c r="G45" s="99"/>
      <c r="H45" s="767"/>
      <c r="I45" s="285">
        <f t="shared" si="8"/>
        <v>0</v>
      </c>
      <c r="J45" s="389"/>
      <c r="K45" s="389"/>
      <c r="L45" s="287"/>
      <c r="M45" s="390"/>
      <c r="N45" s="391"/>
      <c r="O45" s="392"/>
      <c r="P45" s="269"/>
      <c r="Q45" s="290"/>
      <c r="R45" s="396"/>
      <c r="S45" s="729"/>
      <c r="T45" s="292">
        <f t="shared" si="6"/>
        <v>0</v>
      </c>
      <c r="U45" s="292" t="e">
        <f t="shared" si="9"/>
        <v>#DIV/0!</v>
      </c>
    </row>
    <row r="46" spans="1:30" s="236" customFormat="1" ht="19.5" hidden="1" thickBot="1" x14ac:dyDescent="0.35">
      <c r="A46" s="214"/>
      <c r="B46" s="283"/>
      <c r="C46" s="379"/>
      <c r="D46" s="380"/>
      <c r="E46" s="381"/>
      <c r="F46" s="760"/>
      <c r="G46" s="99"/>
      <c r="H46" s="767"/>
      <c r="I46" s="285">
        <f t="shared" si="8"/>
        <v>0</v>
      </c>
      <c r="J46" s="389"/>
      <c r="K46" s="389"/>
      <c r="L46" s="287"/>
      <c r="M46" s="390"/>
      <c r="N46" s="391"/>
      <c r="O46" s="392"/>
      <c r="P46" s="269"/>
      <c r="Q46" s="290"/>
      <c r="R46" s="396"/>
      <c r="S46" s="729"/>
      <c r="T46" s="292">
        <f t="shared" si="6"/>
        <v>0</v>
      </c>
      <c r="U46" s="292" t="e">
        <f t="shared" si="9"/>
        <v>#DIV/0!</v>
      </c>
    </row>
    <row r="47" spans="1:30" s="236" customFormat="1" ht="19.5" hidden="1" thickBot="1" x14ac:dyDescent="0.35">
      <c r="A47" s="214"/>
      <c r="B47" s="283"/>
      <c r="C47" s="379"/>
      <c r="D47" s="380"/>
      <c r="E47" s="381"/>
      <c r="F47" s="760"/>
      <c r="G47" s="99"/>
      <c r="H47" s="767"/>
      <c r="I47" s="285">
        <f t="shared" si="8"/>
        <v>0</v>
      </c>
      <c r="J47" s="389"/>
      <c r="K47" s="389"/>
      <c r="L47" s="287"/>
      <c r="M47" s="390"/>
      <c r="N47" s="391"/>
      <c r="O47" s="392"/>
      <c r="P47" s="269"/>
      <c r="Q47" s="290"/>
      <c r="R47" s="396"/>
      <c r="S47" s="729"/>
      <c r="T47" s="292">
        <f t="shared" si="6"/>
        <v>0</v>
      </c>
      <c r="U47" s="292" t="e">
        <f>T47/H47</f>
        <v>#DIV/0!</v>
      </c>
    </row>
    <row r="48" spans="1:30" s="236" customFormat="1" ht="19.5" hidden="1" thickBot="1" x14ac:dyDescent="0.35">
      <c r="A48" s="214"/>
      <c r="B48" s="283"/>
      <c r="C48" s="379"/>
      <c r="D48" s="397"/>
      <c r="E48" s="381"/>
      <c r="F48" s="760"/>
      <c r="G48" s="99"/>
      <c r="H48" s="767"/>
      <c r="I48" s="285">
        <f t="shared" si="8"/>
        <v>0</v>
      </c>
      <c r="J48" s="389"/>
      <c r="K48" s="389"/>
      <c r="L48" s="287"/>
      <c r="M48" s="390"/>
      <c r="N48" s="391"/>
      <c r="O48" s="392"/>
      <c r="P48" s="269"/>
      <c r="Q48" s="290"/>
      <c r="R48" s="398"/>
      <c r="S48" s="726"/>
      <c r="T48" s="292">
        <f t="shared" si="6"/>
        <v>0</v>
      </c>
      <c r="U48" s="292" t="e">
        <f>T48/H48</f>
        <v>#DIV/0!</v>
      </c>
    </row>
    <row r="49" spans="1:21" s="236" customFormat="1" ht="19.5" hidden="1" thickBot="1" x14ac:dyDescent="0.35">
      <c r="A49" s="214"/>
      <c r="B49" s="283"/>
      <c r="C49" s="379"/>
      <c r="D49" s="397"/>
      <c r="E49" s="381"/>
      <c r="F49" s="760"/>
      <c r="G49" s="99"/>
      <c r="H49" s="767"/>
      <c r="I49" s="285">
        <f t="shared" si="8"/>
        <v>0</v>
      </c>
      <c r="J49" s="389"/>
      <c r="K49" s="389"/>
      <c r="L49" s="287"/>
      <c r="M49" s="390"/>
      <c r="N49" s="391"/>
      <c r="O49" s="392"/>
      <c r="P49" s="269"/>
      <c r="Q49" s="290"/>
      <c r="R49" s="398"/>
      <c r="S49" s="726"/>
      <c r="T49" s="292">
        <f t="shared" si="6"/>
        <v>0</v>
      </c>
      <c r="U49" s="292" t="e">
        <f>T49/H49</f>
        <v>#DIV/0!</v>
      </c>
    </row>
    <row r="50" spans="1:21" s="236" customFormat="1" ht="19.5" hidden="1" thickBot="1" x14ac:dyDescent="0.35">
      <c r="A50" s="214"/>
      <c r="B50" s="283"/>
      <c r="C50" s="399"/>
      <c r="D50" s="397"/>
      <c r="E50" s="400"/>
      <c r="F50" s="760"/>
      <c r="G50" s="99"/>
      <c r="H50" s="767"/>
      <c r="I50" s="285">
        <f t="shared" si="8"/>
        <v>0</v>
      </c>
      <c r="J50" s="401"/>
      <c r="K50" s="401"/>
      <c r="L50" s="402"/>
      <c r="M50" s="403"/>
      <c r="N50" s="391"/>
      <c r="O50" s="404"/>
      <c r="P50" s="269"/>
      <c r="Q50" s="290"/>
      <c r="R50" s="396"/>
      <c r="S50" s="729"/>
      <c r="T50" s="292">
        <f>R50+N50+L50</f>
        <v>0</v>
      </c>
      <c r="U50" s="292" t="e">
        <f>T50/H50+0.1</f>
        <v>#DIV/0!</v>
      </c>
    </row>
    <row r="51" spans="1:21" s="236" customFormat="1" ht="29.25" customHeight="1" thickTop="1" thickBot="1" x14ac:dyDescent="0.35">
      <c r="A51" s="214"/>
      <c r="B51" s="283"/>
      <c r="C51" s="399"/>
      <c r="D51" s="397"/>
      <c r="E51" s="381"/>
      <c r="F51" s="764" t="s">
        <v>38</v>
      </c>
      <c r="G51" s="405">
        <f>SUM(G5:G50)</f>
        <v>21</v>
      </c>
      <c r="H51" s="771">
        <f>SUM(H3:H50)</f>
        <v>37319.199999999997</v>
      </c>
      <c r="I51" s="406">
        <f>'[1]CANALES    MARZO   2024   '!I37</f>
        <v>0</v>
      </c>
      <c r="J51" s="407"/>
      <c r="K51" s="407"/>
      <c r="L51" s="408">
        <f>SUM(L5:L50)</f>
        <v>12601</v>
      </c>
      <c r="M51" s="409"/>
      <c r="N51" s="408">
        <f>SUM(N5:N50)</f>
        <v>38080</v>
      </c>
      <c r="O51" s="410"/>
      <c r="P51" s="411"/>
      <c r="Q51" s="412"/>
      <c r="R51" s="413">
        <f>SUM(R5:R50)</f>
        <v>0</v>
      </c>
      <c r="S51" s="730"/>
      <c r="T51" s="414">
        <f>R51+N51+L51</f>
        <v>50681</v>
      </c>
      <c r="U51" s="292"/>
    </row>
    <row r="52" spans="1:21" s="236" customFormat="1" ht="19.5" thickTop="1" x14ac:dyDescent="0.3">
      <c r="B52" s="283"/>
      <c r="C52" s="283"/>
      <c r="D52" s="99"/>
      <c r="E52" s="381"/>
      <c r="F52" s="765"/>
      <c r="G52" s="99"/>
      <c r="H52" s="765"/>
      <c r="I52" s="395"/>
      <c r="J52" s="401"/>
      <c r="K52" s="401"/>
      <c r="M52" s="415"/>
      <c r="O52" s="416"/>
      <c r="P52" s="269"/>
      <c r="Q52" s="290"/>
      <c r="R52" s="396"/>
      <c r="S52" s="731" t="s">
        <v>39</v>
      </c>
      <c r="T52" s="271"/>
      <c r="U52" s="271"/>
    </row>
  </sheetData>
  <mergeCells count="3">
    <mergeCell ref="L1:L2"/>
    <mergeCell ref="N1:N2"/>
    <mergeCell ref="R1:R2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HB43"/>
  <sheetViews>
    <sheetView topLeftCell="M4" workbookViewId="0">
      <selection activeCell="AA32" sqref="AA32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1" width="11.42578125" style="283"/>
    <col min="12" max="12" width="31.28515625" style="283" bestFit="1" customWidth="1"/>
    <col min="13" max="13" width="21" style="283" customWidth="1"/>
    <col min="14" max="14" width="16.42578125" style="283" bestFit="1" customWidth="1"/>
    <col min="15" max="15" width="11.7109375" style="283" bestFit="1" customWidth="1"/>
    <col min="16" max="17" width="11.42578125" style="283"/>
    <col min="18" max="18" width="11.85546875" style="283" bestFit="1" customWidth="1"/>
    <col min="19" max="19" width="11.42578125" style="283"/>
    <col min="20" max="20" width="15.5703125" style="283" bestFit="1" customWidth="1"/>
    <col min="21" max="21" width="11.42578125" style="283"/>
    <col min="22" max="22" width="28.5703125" style="283" bestFit="1" customWidth="1"/>
    <col min="23" max="23" width="17.42578125" style="283" bestFit="1" customWidth="1"/>
    <col min="24" max="24" width="16.85546875" style="283" bestFit="1" customWidth="1"/>
    <col min="25" max="25" width="11.7109375" style="283" bestFit="1" customWidth="1"/>
    <col min="26" max="27" width="11.42578125" style="283"/>
    <col min="28" max="28" width="13.5703125" style="283" customWidth="1"/>
    <col min="29" max="29" width="11.42578125" style="283"/>
    <col min="30" max="30" width="15.5703125" style="5" bestFit="1" customWidth="1"/>
    <col min="31" max="31" width="11.42578125" style="283"/>
    <col min="32" max="32" width="31.28515625" style="283" bestFit="1" customWidth="1"/>
    <col min="33" max="33" width="19" style="283" customWidth="1"/>
    <col min="34" max="34" width="17.5703125" style="283" bestFit="1" customWidth="1"/>
    <col min="35" max="36" width="11.42578125" style="283"/>
    <col min="37" max="37" width="10.42578125" style="283" customWidth="1"/>
    <col min="38" max="38" width="12.85546875" style="283" bestFit="1" customWidth="1"/>
    <col min="39" max="39" width="11.42578125" style="283"/>
    <col min="40" max="40" width="15.5703125" style="283" bestFit="1" customWidth="1"/>
    <col min="41" max="41" width="11.42578125" style="283"/>
    <col min="42" max="42" width="31.5703125" style="283" customWidth="1"/>
    <col min="43" max="43" width="19.140625" style="283" customWidth="1"/>
    <col min="44" max="44" width="16.7109375" style="283" customWidth="1"/>
    <col min="45" max="45" width="13.7109375" style="283" customWidth="1"/>
    <col min="46" max="46" width="13.28515625" style="283" customWidth="1"/>
    <col min="47" max="47" width="11.7109375" style="283" customWidth="1"/>
    <col min="48" max="48" width="13.85546875" style="283" customWidth="1"/>
    <col min="49" max="49" width="11.5703125" style="283" customWidth="1"/>
    <col min="50" max="50" width="17" style="5" customWidth="1"/>
    <col min="51" max="51" width="12.85546875" style="283" customWidth="1"/>
    <col min="52" max="52" width="34.7109375" style="283" customWidth="1"/>
    <col min="53" max="53" width="17.42578125" style="399" bestFit="1" customWidth="1"/>
    <col min="54" max="54" width="16.42578125" style="283" bestFit="1" customWidth="1"/>
    <col min="55" max="57" width="11.42578125" style="283" customWidth="1"/>
    <col min="58" max="58" width="12.85546875" style="283" bestFit="1" customWidth="1"/>
    <col min="59" max="59" width="14.5703125" style="283" customWidth="1"/>
    <col min="60" max="60" width="19.5703125" style="5" customWidth="1"/>
    <col min="61" max="61" width="11.42578125" style="283" customWidth="1"/>
    <col min="62" max="62" width="28.7109375" style="283" customWidth="1"/>
    <col min="63" max="63" width="19.85546875" style="283" customWidth="1"/>
    <col min="64" max="64" width="16.42578125" style="283" bestFit="1" customWidth="1"/>
    <col min="65" max="65" width="11.5703125" style="283" customWidth="1"/>
    <col min="66" max="66" width="12.5703125" style="283" customWidth="1"/>
    <col min="67" max="67" width="12" style="283" customWidth="1"/>
    <col min="68" max="68" width="12.85546875" style="283" bestFit="1" customWidth="1"/>
    <col min="69" max="69" width="9.5703125" style="283" bestFit="1" customWidth="1"/>
    <col min="70" max="70" width="16" style="5" customWidth="1"/>
    <col min="71" max="71" width="9.85546875" style="283" customWidth="1"/>
    <col min="72" max="72" width="28.5703125" style="283" bestFit="1" customWidth="1"/>
    <col min="73" max="73" width="18.42578125" style="283" customWidth="1"/>
    <col min="74" max="74" width="17.140625" style="283" bestFit="1" customWidth="1"/>
    <col min="75" max="77" width="11.42578125" style="283"/>
    <col min="78" max="78" width="12.85546875" style="283" bestFit="1" customWidth="1"/>
    <col min="79" max="79" width="11.42578125" style="283"/>
    <col min="80" max="80" width="15.5703125" style="5" bestFit="1" customWidth="1"/>
    <col min="81" max="81" width="13.85546875" style="5" customWidth="1"/>
    <col min="82" max="82" width="31" style="283" customWidth="1"/>
    <col min="83" max="83" width="18.42578125" style="283" customWidth="1"/>
    <col min="84" max="84" width="18.28515625" style="283" bestFit="1" customWidth="1"/>
    <col min="85" max="86" width="11.5703125" style="283" customWidth="1"/>
    <col min="87" max="87" width="11.42578125" style="283"/>
    <col min="88" max="88" width="12.85546875" style="283" bestFit="1" customWidth="1"/>
    <col min="89" max="89" width="11.42578125" style="283"/>
    <col min="90" max="90" width="15.5703125" style="5" bestFit="1" customWidth="1"/>
    <col min="91" max="91" width="11.42578125" style="5"/>
    <col min="92" max="92" width="28.5703125" style="283" bestFit="1" customWidth="1"/>
    <col min="93" max="93" width="18.42578125" style="283" customWidth="1"/>
    <col min="94" max="94" width="15.5703125" style="283" bestFit="1" customWidth="1"/>
    <col min="95" max="95" width="14.85546875" style="283" bestFit="1" customWidth="1"/>
    <col min="96" max="96" width="13" style="283" bestFit="1" customWidth="1"/>
    <col min="97" max="97" width="14.42578125" style="283" bestFit="1" customWidth="1"/>
    <col min="98" max="98" width="13.5703125" style="283" bestFit="1" customWidth="1"/>
    <col min="99" max="99" width="11.42578125" style="283"/>
    <col min="100" max="100" width="15.5703125" style="5" bestFit="1" customWidth="1"/>
    <col min="101" max="101" width="11.42578125" style="283"/>
    <col min="102" max="102" width="28.5703125" style="283" bestFit="1" customWidth="1"/>
    <col min="103" max="103" width="18.42578125" style="283" customWidth="1"/>
    <col min="104" max="104" width="16.85546875" style="283" bestFit="1" customWidth="1"/>
    <col min="105" max="107" width="11.42578125" style="283"/>
    <col min="108" max="108" width="12.85546875" style="283" bestFit="1" customWidth="1"/>
    <col min="109" max="109" width="11.42578125" style="283"/>
    <col min="110" max="110" width="15.5703125" style="5" bestFit="1" customWidth="1"/>
    <col min="111" max="111" width="11.42578125" style="283"/>
    <col min="112" max="112" width="27.85546875" style="283" customWidth="1"/>
    <col min="113" max="113" width="19.7109375" style="283" customWidth="1"/>
    <col min="114" max="114" width="16.85546875" style="283" bestFit="1" customWidth="1"/>
    <col min="115" max="115" width="11.42578125" style="283" customWidth="1"/>
    <col min="116" max="116" width="12" style="283" customWidth="1"/>
    <col min="117" max="117" width="10.5703125" style="283" bestFit="1" customWidth="1"/>
    <col min="118" max="118" width="12.85546875" style="283" bestFit="1" customWidth="1"/>
    <col min="119" max="119" width="9.5703125" style="283" bestFit="1" customWidth="1"/>
    <col min="120" max="120" width="15.5703125" style="5" bestFit="1" customWidth="1"/>
    <col min="121" max="121" width="11.42578125" style="283"/>
    <col min="122" max="122" width="33" style="283" customWidth="1"/>
    <col min="123" max="123" width="18.42578125" style="283" customWidth="1"/>
    <col min="124" max="124" width="13.28515625" style="283" bestFit="1" customWidth="1"/>
    <col min="125" max="125" width="11.42578125" style="283"/>
    <col min="126" max="126" width="13" style="283" bestFit="1" customWidth="1"/>
    <col min="127" max="127" width="11.42578125" style="283"/>
    <col min="128" max="128" width="13.5703125" style="283" bestFit="1" customWidth="1"/>
    <col min="129" max="129" width="11.42578125" style="283"/>
    <col min="130" max="130" width="17.85546875" style="5" customWidth="1"/>
    <col min="131" max="131" width="11.42578125" style="283"/>
    <col min="132" max="132" width="29.140625" style="283" bestFit="1" customWidth="1"/>
    <col min="133" max="133" width="18.28515625" style="283" customWidth="1"/>
    <col min="134" max="134" width="13.7109375" style="283" bestFit="1" customWidth="1"/>
    <col min="135" max="135" width="11.42578125" style="283"/>
    <col min="136" max="136" width="12.42578125" style="283" customWidth="1"/>
    <col min="137" max="137" width="11.42578125" style="283"/>
    <col min="138" max="138" width="13.5703125" style="283" bestFit="1" customWidth="1"/>
    <col min="139" max="139" width="11.42578125" style="283"/>
    <col min="140" max="140" width="15.5703125" style="5" bestFit="1" customWidth="1"/>
    <col min="141" max="141" width="11.42578125" style="283"/>
    <col min="142" max="142" width="31.28515625" style="283" bestFit="1" customWidth="1"/>
    <col min="143" max="143" width="19.7109375" style="283" customWidth="1"/>
    <col min="144" max="144" width="15.5703125" style="283" bestFit="1" customWidth="1"/>
    <col min="145" max="147" width="11.28515625" style="283" customWidth="1"/>
    <col min="148" max="148" width="13.140625" style="283" bestFit="1" customWidth="1"/>
    <col min="149" max="149" width="11.42578125" style="283"/>
    <col min="150" max="150" width="16" style="5" customWidth="1"/>
    <col min="151" max="151" width="11.42578125" style="283"/>
    <col min="152" max="152" width="28.5703125" style="283" bestFit="1" customWidth="1"/>
    <col min="153" max="153" width="19.7109375" style="283" customWidth="1"/>
    <col min="154" max="154" width="16.85546875" style="283" bestFit="1" customWidth="1"/>
    <col min="155" max="156" width="11.28515625" style="283" customWidth="1"/>
    <col min="157" max="157" width="10.5703125" style="283" customWidth="1"/>
    <col min="158" max="158" width="11.28515625" style="283" customWidth="1"/>
    <col min="159" max="159" width="11.42578125" style="283"/>
    <col min="160" max="160" width="15.5703125" style="5" customWidth="1"/>
    <col min="161" max="161" width="11.42578125" style="283"/>
    <col min="162" max="162" width="31" style="283" customWidth="1"/>
    <col min="163" max="163" width="18.42578125" style="283" customWidth="1"/>
    <col min="164" max="164" width="14.28515625" style="283" bestFit="1" customWidth="1"/>
    <col min="165" max="167" width="11.42578125" style="283"/>
    <col min="168" max="168" width="12.85546875" style="283" bestFit="1" customWidth="1"/>
    <col min="169" max="169" width="11.42578125" style="283"/>
    <col min="170" max="170" width="15.5703125" style="5" customWidth="1"/>
    <col min="171" max="171" width="11.42578125" style="283"/>
    <col min="172" max="172" width="30.42578125" style="283" bestFit="1" customWidth="1"/>
    <col min="173" max="173" width="18.42578125" style="283" customWidth="1"/>
    <col min="174" max="174" width="14.28515625" style="283" bestFit="1" customWidth="1"/>
    <col min="175" max="177" width="11.42578125" style="283"/>
    <col min="178" max="178" width="12.85546875" style="283" bestFit="1" customWidth="1"/>
    <col min="179" max="179" width="11.42578125" style="283"/>
    <col min="180" max="180" width="15.5703125" style="5" bestFit="1" customWidth="1"/>
    <col min="181" max="181" width="12.42578125" style="283" bestFit="1" customWidth="1"/>
    <col min="182" max="182" width="27.28515625" style="283" customWidth="1"/>
    <col min="183" max="183" width="18.5703125" style="283" customWidth="1"/>
    <col min="184" max="184" width="16.140625" style="283" customWidth="1"/>
    <col min="185" max="185" width="11.42578125" style="283"/>
    <col min="186" max="186" width="14.140625" style="283" bestFit="1" customWidth="1"/>
    <col min="187" max="187" width="11.42578125" style="283"/>
    <col min="188" max="188" width="12.85546875" style="283" bestFit="1" customWidth="1"/>
    <col min="189" max="189" width="11.42578125" style="283"/>
    <col min="190" max="190" width="16" style="5" customWidth="1"/>
    <col min="191" max="191" width="11.42578125" style="283"/>
    <col min="192" max="192" width="28.5703125" style="283" bestFit="1" customWidth="1"/>
    <col min="193" max="193" width="18.42578125" style="283" customWidth="1"/>
    <col min="194" max="194" width="15.5703125" style="283" bestFit="1" customWidth="1"/>
    <col min="195" max="197" width="11.42578125" style="283"/>
    <col min="198" max="198" width="12.85546875" style="283" bestFit="1" customWidth="1"/>
    <col min="199" max="199" width="11.42578125" style="283"/>
    <col min="200" max="200" width="16" style="5" customWidth="1"/>
    <col min="201" max="201" width="11.42578125" style="283"/>
    <col min="202" max="202" width="31.28515625" style="283" bestFit="1" customWidth="1"/>
    <col min="203" max="203" width="18.140625" style="283" customWidth="1"/>
    <col min="204" max="204" width="16.85546875" style="283" bestFit="1" customWidth="1"/>
    <col min="205" max="207" width="11.42578125" style="283"/>
    <col min="208" max="208" width="13" style="283" bestFit="1" customWidth="1"/>
    <col min="209" max="209" width="11.42578125" style="283"/>
    <col min="210" max="210" width="16.5703125" style="5" customWidth="1"/>
    <col min="211" max="16384" width="11.42578125" style="283"/>
  </cols>
  <sheetData>
    <row r="1" spans="1:210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L1" s="1284" t="s">
        <v>461</v>
      </c>
      <c r="M1" s="1284"/>
      <c r="N1" s="1284"/>
      <c r="O1" s="1284"/>
      <c r="P1" s="1284"/>
      <c r="Q1" s="1284"/>
      <c r="R1" s="1284"/>
      <c r="S1" s="423">
        <f>I1+1</f>
        <v>1</v>
      </c>
      <c r="T1" s="423"/>
      <c r="V1" s="1283" t="str">
        <f>L1</f>
        <v>ENTRADAS DEL MES DE    MAYO      2024</v>
      </c>
      <c r="W1" s="1283"/>
      <c r="X1" s="1283"/>
      <c r="Y1" s="1283"/>
      <c r="Z1" s="1283"/>
      <c r="AA1" s="1283"/>
      <c r="AB1" s="1283"/>
      <c r="AC1" s="423">
        <f>S1+1</f>
        <v>2</v>
      </c>
      <c r="AD1" s="424"/>
      <c r="AF1" s="1283" t="str">
        <f>V1</f>
        <v>ENTRADAS DEL MES DE    MAYO      2024</v>
      </c>
      <c r="AG1" s="1283"/>
      <c r="AH1" s="1283"/>
      <c r="AI1" s="1283"/>
      <c r="AJ1" s="1283"/>
      <c r="AK1" s="1283"/>
      <c r="AL1" s="1283"/>
      <c r="AM1" s="423">
        <f>AC1+1</f>
        <v>3</v>
      </c>
      <c r="AN1" s="423"/>
      <c r="AP1" s="1283" t="str">
        <f>AF1</f>
        <v>ENTRADAS DEL MES DE    MAYO      2024</v>
      </c>
      <c r="AQ1" s="1283"/>
      <c r="AR1" s="1283"/>
      <c r="AS1" s="1283"/>
      <c r="AT1" s="1283"/>
      <c r="AU1" s="1283"/>
      <c r="AV1" s="1283"/>
      <c r="AW1" s="423">
        <f>AM1+1</f>
        <v>4</v>
      </c>
      <c r="AX1" s="424"/>
      <c r="AZ1" s="1283" t="str">
        <f>AP1</f>
        <v>ENTRADAS DEL MES DE    MAYO      2024</v>
      </c>
      <c r="BA1" s="1283"/>
      <c r="BB1" s="1283"/>
      <c r="BC1" s="1283"/>
      <c r="BD1" s="1283"/>
      <c r="BE1" s="1283"/>
      <c r="BF1" s="1283"/>
      <c r="BG1" s="423">
        <f>AW1+1</f>
        <v>5</v>
      </c>
      <c r="BH1" s="424"/>
      <c r="BJ1" s="1283" t="str">
        <f>AZ1</f>
        <v>ENTRADAS DEL MES DE    MAYO      2024</v>
      </c>
      <c r="BK1" s="1283"/>
      <c r="BL1" s="1283"/>
      <c r="BM1" s="1283"/>
      <c r="BN1" s="1283"/>
      <c r="BO1" s="1283"/>
      <c r="BP1" s="1283"/>
      <c r="BQ1" s="423">
        <f>BG1+1</f>
        <v>6</v>
      </c>
      <c r="BR1" s="424"/>
      <c r="BT1" s="1283" t="str">
        <f>BJ1</f>
        <v>ENTRADAS DEL MES DE    MAYO      2024</v>
      </c>
      <c r="BU1" s="1283"/>
      <c r="BV1" s="1283"/>
      <c r="BW1" s="1283"/>
      <c r="BX1" s="1283"/>
      <c r="BY1" s="1283"/>
      <c r="BZ1" s="1283"/>
      <c r="CA1" s="423">
        <f>BQ1+1</f>
        <v>7</v>
      </c>
      <c r="CB1" s="425"/>
      <c r="CD1" s="1283" t="str">
        <f>BT1</f>
        <v>ENTRADAS DEL MES DE    MAYO      2024</v>
      </c>
      <c r="CE1" s="1283"/>
      <c r="CF1" s="1283"/>
      <c r="CG1" s="1283"/>
      <c r="CH1" s="1283"/>
      <c r="CI1" s="1283"/>
      <c r="CJ1" s="1283"/>
      <c r="CK1" s="423">
        <f>CA1+1</f>
        <v>8</v>
      </c>
      <c r="CL1" s="425"/>
      <c r="CN1" s="1283" t="str">
        <f>CD1</f>
        <v>ENTRADAS DEL MES DE    MAYO      2024</v>
      </c>
      <c r="CO1" s="1283"/>
      <c r="CP1" s="1283"/>
      <c r="CQ1" s="1283"/>
      <c r="CR1" s="1283"/>
      <c r="CS1" s="1283"/>
      <c r="CT1" s="1283"/>
      <c r="CU1" s="423">
        <f>CK1+1</f>
        <v>9</v>
      </c>
      <c r="CV1" s="424"/>
      <c r="CX1" s="1283" t="str">
        <f>CN1</f>
        <v>ENTRADAS DEL MES DE    MAYO      2024</v>
      </c>
      <c r="CY1" s="1283"/>
      <c r="CZ1" s="1283"/>
      <c r="DA1" s="1283"/>
      <c r="DB1" s="1283"/>
      <c r="DC1" s="1283"/>
      <c r="DD1" s="1283"/>
      <c r="DE1" s="423">
        <f>CU1+1</f>
        <v>10</v>
      </c>
      <c r="DF1" s="424"/>
      <c r="DH1" s="1283" t="str">
        <f>CX1</f>
        <v>ENTRADAS DEL MES DE    MAYO      2024</v>
      </c>
      <c r="DI1" s="1283"/>
      <c r="DJ1" s="1283"/>
      <c r="DK1" s="1283"/>
      <c r="DL1" s="1283"/>
      <c r="DM1" s="1283"/>
      <c r="DN1" s="1283"/>
      <c r="DO1" s="423">
        <f>DE1+1</f>
        <v>11</v>
      </c>
      <c r="DP1" s="424"/>
      <c r="DR1" s="1283" t="str">
        <f>DH1</f>
        <v>ENTRADAS DEL MES DE    MAYO      2024</v>
      </c>
      <c r="DS1" s="1283"/>
      <c r="DT1" s="1283"/>
      <c r="DU1" s="1283"/>
      <c r="DV1" s="1283"/>
      <c r="DW1" s="1283"/>
      <c r="DX1" s="1283"/>
      <c r="DY1" s="423">
        <f>DO1+1</f>
        <v>12</v>
      </c>
      <c r="DZ1" s="425"/>
      <c r="EB1" s="1283" t="str">
        <f>DR1</f>
        <v>ENTRADAS DEL MES DE    MAYO      2024</v>
      </c>
      <c r="EC1" s="1283"/>
      <c r="ED1" s="1283"/>
      <c r="EE1" s="1283"/>
      <c r="EF1" s="1283"/>
      <c r="EG1" s="1283"/>
      <c r="EH1" s="1283"/>
      <c r="EI1" s="423">
        <f>DY1+1</f>
        <v>13</v>
      </c>
      <c r="EJ1" s="424"/>
      <c r="EL1" s="1283" t="str">
        <f>EB1</f>
        <v>ENTRADAS DEL MES DE    MAYO      2024</v>
      </c>
      <c r="EM1" s="1283"/>
      <c r="EN1" s="1283"/>
      <c r="EO1" s="1283"/>
      <c r="EP1" s="1283"/>
      <c r="EQ1" s="1283"/>
      <c r="ER1" s="1283"/>
      <c r="ES1" s="423">
        <f>EI1+1</f>
        <v>14</v>
      </c>
      <c r="ET1" s="424"/>
      <c r="EV1" s="1283" t="str">
        <f>EL1</f>
        <v>ENTRADAS DEL MES DE    MAYO      2024</v>
      </c>
      <c r="EW1" s="1283"/>
      <c r="EX1" s="1283"/>
      <c r="EY1" s="1283"/>
      <c r="EZ1" s="1283"/>
      <c r="FA1" s="1283"/>
      <c r="FB1" s="1283"/>
      <c r="FC1" s="423">
        <f>ES1+1</f>
        <v>15</v>
      </c>
      <c r="FD1" s="424"/>
      <c r="FF1" s="1283" t="str">
        <f>EV1</f>
        <v>ENTRADAS DEL MES DE    MAYO      2024</v>
      </c>
      <c r="FG1" s="1283"/>
      <c r="FH1" s="1283"/>
      <c r="FI1" s="1283"/>
      <c r="FJ1" s="1283"/>
      <c r="FK1" s="1283"/>
      <c r="FL1" s="1283"/>
      <c r="FM1" s="423">
        <f>FC1+1</f>
        <v>16</v>
      </c>
      <c r="FN1" s="424"/>
      <c r="FP1" s="1283" t="str">
        <f>FF1</f>
        <v>ENTRADAS DEL MES DE    MAYO      2024</v>
      </c>
      <c r="FQ1" s="1283"/>
      <c r="FR1" s="1283"/>
      <c r="FS1" s="1283"/>
      <c r="FT1" s="1283"/>
      <c r="FU1" s="1283"/>
      <c r="FV1" s="1283"/>
      <c r="FW1" s="423">
        <f>FM1+1</f>
        <v>17</v>
      </c>
      <c r="FX1" s="424"/>
      <c r="FZ1" s="1283" t="str">
        <f>FP1</f>
        <v>ENTRADAS DEL MES DE    MAYO      2024</v>
      </c>
      <c r="GA1" s="1283"/>
      <c r="GB1" s="1283"/>
      <c r="GC1" s="1283"/>
      <c r="GD1" s="1283"/>
      <c r="GE1" s="1283"/>
      <c r="GF1" s="1283"/>
      <c r="GG1" s="423">
        <f>FW1+1</f>
        <v>18</v>
      </c>
      <c r="GH1" s="424"/>
      <c r="GI1" s="283" t="s">
        <v>41</v>
      </c>
      <c r="GJ1" s="1283" t="str">
        <f>FZ1</f>
        <v>ENTRADAS DEL MES DE    MAYO      2024</v>
      </c>
      <c r="GK1" s="1283"/>
      <c r="GL1" s="1283"/>
      <c r="GM1" s="1283"/>
      <c r="GN1" s="1283"/>
      <c r="GO1" s="1283"/>
      <c r="GP1" s="1283"/>
      <c r="GQ1" s="423">
        <f>GG1+1</f>
        <v>19</v>
      </c>
      <c r="GR1" s="424"/>
      <c r="GT1" s="1283" t="str">
        <f>GJ1</f>
        <v>ENTRADAS DEL MES DE    MAYO      2024</v>
      </c>
      <c r="GU1" s="1283"/>
      <c r="GV1" s="1283"/>
      <c r="GW1" s="1283"/>
      <c r="GX1" s="1283"/>
      <c r="GY1" s="1283"/>
      <c r="GZ1" s="1283"/>
      <c r="HA1" s="423">
        <f>GQ1+1</f>
        <v>20</v>
      </c>
      <c r="HB1" s="424"/>
    </row>
    <row r="2" spans="1:210" ht="17.25" thickTop="1" thickBot="1" x14ac:dyDescent="0.3">
      <c r="A2" s="426" t="s">
        <v>42</v>
      </c>
      <c r="B2" s="195" t="s">
        <v>4</v>
      </c>
      <c r="C2" s="274" t="s">
        <v>30</v>
      </c>
      <c r="D2" s="427" t="s">
        <v>172</v>
      </c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J2" s="6" t="s">
        <v>245</v>
      </c>
      <c r="AE2" s="283">
        <v>0</v>
      </c>
      <c r="CD2" s="283" t="s">
        <v>22</v>
      </c>
    </row>
    <row r="3" spans="1:210" s="846" customFormat="1" ht="28.5" customHeight="1" thickTop="1" thickBot="1" x14ac:dyDescent="0.3">
      <c r="A3" s="845"/>
      <c r="D3" s="847"/>
      <c r="E3" s="848"/>
      <c r="F3" s="849"/>
      <c r="G3" s="845"/>
      <c r="H3" s="850"/>
      <c r="I3" s="851">
        <v>0</v>
      </c>
      <c r="L3" s="852" t="s">
        <v>4</v>
      </c>
      <c r="M3" s="852" t="s">
        <v>5</v>
      </c>
      <c r="N3" s="852"/>
      <c r="O3" s="852" t="s">
        <v>11</v>
      </c>
      <c r="P3" s="852" t="s">
        <v>32</v>
      </c>
      <c r="Q3" s="852" t="s">
        <v>9</v>
      </c>
      <c r="R3" s="852" t="s">
        <v>43</v>
      </c>
      <c r="S3" s="853" t="s">
        <v>35</v>
      </c>
      <c r="T3" s="845"/>
      <c r="V3" s="852" t="s">
        <v>4</v>
      </c>
      <c r="W3" s="852" t="s">
        <v>5</v>
      </c>
      <c r="X3" s="852" t="s">
        <v>336</v>
      </c>
      <c r="Y3" s="852" t="s">
        <v>11</v>
      </c>
      <c r="Z3" s="852" t="s">
        <v>32</v>
      </c>
      <c r="AA3" s="852" t="s">
        <v>9</v>
      </c>
      <c r="AB3" s="857" t="s">
        <v>43</v>
      </c>
      <c r="AC3" s="853" t="s">
        <v>35</v>
      </c>
      <c r="AD3" s="854"/>
      <c r="AF3" s="852" t="s">
        <v>4</v>
      </c>
      <c r="AG3" s="852" t="s">
        <v>5</v>
      </c>
      <c r="AH3" s="852" t="s">
        <v>336</v>
      </c>
      <c r="AI3" s="852" t="s">
        <v>11</v>
      </c>
      <c r="AJ3" s="852" t="s">
        <v>32</v>
      </c>
      <c r="AK3" s="852" t="s">
        <v>9</v>
      </c>
      <c r="AL3" s="857" t="s">
        <v>43</v>
      </c>
      <c r="AM3" s="853" t="s">
        <v>35</v>
      </c>
      <c r="AN3" s="845"/>
      <c r="AP3" s="852" t="s">
        <v>4</v>
      </c>
      <c r="AQ3" s="852" t="s">
        <v>5</v>
      </c>
      <c r="AR3" s="852"/>
      <c r="AS3" s="852" t="s">
        <v>11</v>
      </c>
      <c r="AT3" s="852" t="s">
        <v>32</v>
      </c>
      <c r="AU3" s="852" t="s">
        <v>9</v>
      </c>
      <c r="AV3" s="852" t="s">
        <v>43</v>
      </c>
      <c r="AW3" s="853" t="s">
        <v>35</v>
      </c>
      <c r="AX3" s="854"/>
      <c r="AZ3" s="852" t="s">
        <v>4</v>
      </c>
      <c r="BA3" s="855" t="s">
        <v>5</v>
      </c>
      <c r="BB3" s="852"/>
      <c r="BC3" s="852" t="s">
        <v>11</v>
      </c>
      <c r="BD3" s="852" t="s">
        <v>32</v>
      </c>
      <c r="BE3" s="852" t="s">
        <v>9</v>
      </c>
      <c r="BF3" s="852" t="s">
        <v>43</v>
      </c>
      <c r="BG3" s="853" t="s">
        <v>35</v>
      </c>
      <c r="BH3" s="854"/>
      <c r="BJ3" s="852" t="s">
        <v>4</v>
      </c>
      <c r="BK3" s="852" t="s">
        <v>5</v>
      </c>
      <c r="BL3" s="852"/>
      <c r="BM3" s="852" t="s">
        <v>11</v>
      </c>
      <c r="BN3" s="852" t="s">
        <v>32</v>
      </c>
      <c r="BO3" s="852" t="s">
        <v>9</v>
      </c>
      <c r="BP3" s="852" t="s">
        <v>43</v>
      </c>
      <c r="BQ3" s="853" t="s">
        <v>35</v>
      </c>
      <c r="BR3" s="854"/>
      <c r="BT3" s="852" t="s">
        <v>4</v>
      </c>
      <c r="BU3" s="852" t="s">
        <v>5</v>
      </c>
      <c r="BV3" s="852"/>
      <c r="BW3" s="852" t="s">
        <v>11</v>
      </c>
      <c r="BX3" s="852" t="s">
        <v>32</v>
      </c>
      <c r="BY3" s="852" t="s">
        <v>9</v>
      </c>
      <c r="BZ3" s="852" t="s">
        <v>43</v>
      </c>
      <c r="CA3" s="853" t="s">
        <v>35</v>
      </c>
      <c r="CB3" s="856"/>
      <c r="CC3" s="856"/>
      <c r="CD3" s="852" t="s">
        <v>4</v>
      </c>
      <c r="CE3" s="852" t="s">
        <v>5</v>
      </c>
      <c r="CF3" s="852"/>
      <c r="CG3" s="852" t="s">
        <v>11</v>
      </c>
      <c r="CH3" s="852" t="s">
        <v>32</v>
      </c>
      <c r="CI3" s="852" t="s">
        <v>9</v>
      </c>
      <c r="CJ3" s="852" t="s">
        <v>43</v>
      </c>
      <c r="CK3" s="853" t="s">
        <v>35</v>
      </c>
      <c r="CL3" s="856"/>
      <c r="CM3" s="856"/>
      <c r="CN3" s="852" t="s">
        <v>4</v>
      </c>
      <c r="CO3" s="852" t="s">
        <v>5</v>
      </c>
      <c r="CP3" s="852"/>
      <c r="CQ3" s="852" t="s">
        <v>11</v>
      </c>
      <c r="CR3" s="852" t="s">
        <v>32</v>
      </c>
      <c r="CS3" s="852" t="s">
        <v>9</v>
      </c>
      <c r="CT3" s="852" t="s">
        <v>43</v>
      </c>
      <c r="CU3" s="853" t="s">
        <v>35</v>
      </c>
      <c r="CV3" s="854"/>
      <c r="CX3" s="852" t="s">
        <v>4</v>
      </c>
      <c r="CY3" s="852" t="s">
        <v>5</v>
      </c>
      <c r="CZ3" s="852"/>
      <c r="DA3" s="852" t="s">
        <v>11</v>
      </c>
      <c r="DB3" s="852" t="s">
        <v>32</v>
      </c>
      <c r="DC3" s="852" t="s">
        <v>9</v>
      </c>
      <c r="DD3" s="852" t="s">
        <v>43</v>
      </c>
      <c r="DE3" s="853" t="s">
        <v>35</v>
      </c>
      <c r="DF3" s="854"/>
      <c r="DH3" s="852" t="s">
        <v>4</v>
      </c>
      <c r="DI3" s="852" t="s">
        <v>5</v>
      </c>
      <c r="DJ3" s="852"/>
      <c r="DK3" s="852" t="s">
        <v>11</v>
      </c>
      <c r="DL3" s="852" t="s">
        <v>32</v>
      </c>
      <c r="DM3" s="852" t="s">
        <v>9</v>
      </c>
      <c r="DN3" s="852" t="s">
        <v>43</v>
      </c>
      <c r="DO3" s="853" t="s">
        <v>35</v>
      </c>
      <c r="DP3" s="854"/>
      <c r="DR3" s="852" t="s">
        <v>4</v>
      </c>
      <c r="DS3" s="852" t="s">
        <v>5</v>
      </c>
      <c r="DT3" s="852"/>
      <c r="DU3" s="852" t="s">
        <v>11</v>
      </c>
      <c r="DV3" s="852" t="s">
        <v>32</v>
      </c>
      <c r="DW3" s="852" t="s">
        <v>9</v>
      </c>
      <c r="DX3" s="852" t="s">
        <v>43</v>
      </c>
      <c r="DY3" s="853" t="s">
        <v>35</v>
      </c>
      <c r="DZ3" s="856"/>
      <c r="EB3" s="852" t="s">
        <v>4</v>
      </c>
      <c r="EC3" s="852" t="s">
        <v>5</v>
      </c>
      <c r="ED3" s="852"/>
      <c r="EE3" s="852" t="s">
        <v>11</v>
      </c>
      <c r="EF3" s="852" t="s">
        <v>32</v>
      </c>
      <c r="EG3" s="852" t="s">
        <v>9</v>
      </c>
      <c r="EH3" s="852" t="s">
        <v>43</v>
      </c>
      <c r="EI3" s="853" t="s">
        <v>35</v>
      </c>
      <c r="EJ3" s="854"/>
      <c r="EL3" s="852" t="s">
        <v>4</v>
      </c>
      <c r="EM3" s="852" t="s">
        <v>5</v>
      </c>
      <c r="EN3" s="852"/>
      <c r="EO3" s="852" t="s">
        <v>11</v>
      </c>
      <c r="EP3" s="852" t="s">
        <v>32</v>
      </c>
      <c r="EQ3" s="852" t="s">
        <v>9</v>
      </c>
      <c r="ER3" s="852" t="s">
        <v>43</v>
      </c>
      <c r="ES3" s="853" t="s">
        <v>35</v>
      </c>
      <c r="ET3" s="854"/>
      <c r="EV3" s="852" t="s">
        <v>4</v>
      </c>
      <c r="EW3" s="852" t="s">
        <v>5</v>
      </c>
      <c r="EX3" s="852"/>
      <c r="EY3" s="852" t="s">
        <v>11</v>
      </c>
      <c r="EZ3" s="852" t="s">
        <v>32</v>
      </c>
      <c r="FA3" s="852" t="s">
        <v>9</v>
      </c>
      <c r="FB3" s="852" t="s">
        <v>43</v>
      </c>
      <c r="FC3" s="853" t="s">
        <v>35</v>
      </c>
      <c r="FD3" s="854"/>
      <c r="FF3" s="852" t="s">
        <v>4</v>
      </c>
      <c r="FG3" s="852" t="s">
        <v>5</v>
      </c>
      <c r="FH3" s="852"/>
      <c r="FI3" s="852" t="s">
        <v>11</v>
      </c>
      <c r="FJ3" s="852" t="s">
        <v>32</v>
      </c>
      <c r="FK3" s="852" t="s">
        <v>9</v>
      </c>
      <c r="FL3" s="852" t="s">
        <v>43</v>
      </c>
      <c r="FM3" s="853" t="s">
        <v>35</v>
      </c>
      <c r="FN3" s="854"/>
      <c r="FP3" s="852" t="s">
        <v>4</v>
      </c>
      <c r="FQ3" s="852" t="s">
        <v>5</v>
      </c>
      <c r="FR3" s="852"/>
      <c r="FS3" s="852" t="s">
        <v>11</v>
      </c>
      <c r="FT3" s="852" t="s">
        <v>32</v>
      </c>
      <c r="FU3" s="852" t="s">
        <v>9</v>
      </c>
      <c r="FV3" s="852" t="s">
        <v>43</v>
      </c>
      <c r="FW3" s="853" t="s">
        <v>35</v>
      </c>
      <c r="FX3" s="854"/>
      <c r="FZ3" s="852" t="s">
        <v>4</v>
      </c>
      <c r="GA3" s="852" t="s">
        <v>5</v>
      </c>
      <c r="GB3" s="852"/>
      <c r="GC3" s="852" t="s">
        <v>11</v>
      </c>
      <c r="GD3" s="852" t="s">
        <v>32</v>
      </c>
      <c r="GE3" s="852" t="s">
        <v>9</v>
      </c>
      <c r="GF3" s="852" t="s">
        <v>43</v>
      </c>
      <c r="GG3" s="853" t="s">
        <v>35</v>
      </c>
      <c r="GH3" s="854"/>
      <c r="GJ3" s="852" t="s">
        <v>4</v>
      </c>
      <c r="GK3" s="852" t="s">
        <v>5</v>
      </c>
      <c r="GL3" s="852"/>
      <c r="GM3" s="852" t="s">
        <v>11</v>
      </c>
      <c r="GN3" s="852" t="s">
        <v>32</v>
      </c>
      <c r="GO3" s="852" t="s">
        <v>9</v>
      </c>
      <c r="GP3" s="852" t="s">
        <v>43</v>
      </c>
      <c r="GQ3" s="853" t="s">
        <v>35</v>
      </c>
      <c r="GR3" s="854"/>
      <c r="GT3" s="852" t="s">
        <v>4</v>
      </c>
      <c r="GU3" s="852" t="s">
        <v>5</v>
      </c>
      <c r="GV3" s="852"/>
      <c r="GW3" s="852" t="s">
        <v>11</v>
      </c>
      <c r="GX3" s="852" t="s">
        <v>32</v>
      </c>
      <c r="GY3" s="852" t="s">
        <v>9</v>
      </c>
      <c r="GZ3" s="852" t="s">
        <v>43</v>
      </c>
      <c r="HA3" s="853" t="s">
        <v>35</v>
      </c>
      <c r="HB3" s="854"/>
    </row>
    <row r="4" spans="1:210" ht="22.5" customHeight="1" thickTop="1" thickBot="1" x14ac:dyDescent="0.3">
      <c r="A4" s="417">
        <v>1</v>
      </c>
      <c r="B4" s="1077" t="str">
        <f t="shared" ref="B4:I4" si="0">L5</f>
        <v>FR LIVESTOCK AND TRADING</v>
      </c>
      <c r="C4" s="1077" t="str">
        <f t="shared" si="0"/>
        <v>I B P</v>
      </c>
      <c r="D4" s="1078" t="str">
        <f t="shared" si="0"/>
        <v xml:space="preserve"> PED. 13427929</v>
      </c>
      <c r="E4" s="1079">
        <f t="shared" si="0"/>
        <v>45418</v>
      </c>
      <c r="F4" s="1080">
        <f t="shared" si="0"/>
        <v>18903</v>
      </c>
      <c r="G4" s="1081">
        <f t="shared" si="0"/>
        <v>20</v>
      </c>
      <c r="H4" s="1082">
        <f t="shared" si="0"/>
        <v>18509.2</v>
      </c>
      <c r="I4" s="1083">
        <f t="shared" si="0"/>
        <v>393.79999999999927</v>
      </c>
      <c r="J4" s="195">
        <f>L6</f>
        <v>12365</v>
      </c>
      <c r="M4" s="283" t="s">
        <v>44</v>
      </c>
      <c r="R4" s="440"/>
      <c r="W4" s="283" t="s">
        <v>44</v>
      </c>
      <c r="AB4" s="440"/>
      <c r="AG4" s="283" t="s">
        <v>44</v>
      </c>
      <c r="AL4" s="440"/>
      <c r="AQ4" s="283" t="s">
        <v>44</v>
      </c>
      <c r="AV4" s="6"/>
      <c r="BA4" s="283" t="s">
        <v>44</v>
      </c>
      <c r="BF4" s="440"/>
      <c r="BK4" s="283" t="s">
        <v>44</v>
      </c>
      <c r="BP4" s="6"/>
      <c r="BU4" s="6" t="s">
        <v>45</v>
      </c>
      <c r="BZ4" s="440"/>
      <c r="CE4" s="283" t="s">
        <v>44</v>
      </c>
      <c r="CJ4" s="440"/>
      <c r="CO4" s="283" t="s">
        <v>44</v>
      </c>
      <c r="CT4" s="6"/>
      <c r="CY4" s="283" t="s">
        <v>44</v>
      </c>
      <c r="DD4" s="440"/>
      <c r="DI4" s="283" t="s">
        <v>44</v>
      </c>
      <c r="DN4" s="440"/>
      <c r="DS4" s="283" t="s">
        <v>44</v>
      </c>
      <c r="DX4" s="440"/>
      <c r="EC4" s="283" t="s">
        <v>44</v>
      </c>
      <c r="EH4" s="441"/>
      <c r="EM4" s="283" t="s">
        <v>46</v>
      </c>
      <c r="ER4" s="441"/>
      <c r="EW4" s="6" t="s">
        <v>47</v>
      </c>
      <c r="FB4" s="6"/>
      <c r="FG4" s="6" t="s">
        <v>44</v>
      </c>
      <c r="FJ4" s="399"/>
      <c r="FK4" s="442"/>
      <c r="FL4" s="440"/>
      <c r="FQ4" s="283" t="s">
        <v>44</v>
      </c>
      <c r="FV4" s="6"/>
      <c r="GA4" s="283" t="s">
        <v>44</v>
      </c>
      <c r="GF4" s="6"/>
      <c r="GG4" s="379"/>
      <c r="GH4" s="443"/>
      <c r="GK4" s="283" t="s">
        <v>44</v>
      </c>
      <c r="GP4" s="440"/>
      <c r="GU4" s="283" t="s">
        <v>44</v>
      </c>
      <c r="GZ4" s="440"/>
    </row>
    <row r="5" spans="1:210" ht="18.75" x14ac:dyDescent="0.3">
      <c r="A5" s="417">
        <v>2</v>
      </c>
      <c r="B5" s="1077" t="str">
        <f t="shared" ref="B5:H5" si="1">V5</f>
        <v>SEABOARD FOODS</v>
      </c>
      <c r="C5" s="1077" t="str">
        <f t="shared" si="1"/>
        <v>Seaboard</v>
      </c>
      <c r="D5" s="1078" t="str">
        <f t="shared" si="1"/>
        <v>PED. 13481300</v>
      </c>
      <c r="E5" s="1079">
        <f t="shared" si="1"/>
        <v>45419</v>
      </c>
      <c r="F5" s="1080">
        <f t="shared" si="1"/>
        <v>19181.8</v>
      </c>
      <c r="G5" s="1081">
        <f t="shared" si="1"/>
        <v>21</v>
      </c>
      <c r="H5" s="1082">
        <f t="shared" si="1"/>
        <v>18810</v>
      </c>
      <c r="I5" s="1083">
        <f>AC5</f>
        <v>371.79999999999927</v>
      </c>
      <c r="J5" s="343" t="str">
        <f>V6</f>
        <v>CICSE24-18</v>
      </c>
      <c r="L5" s="459" t="s">
        <v>463</v>
      </c>
      <c r="M5" s="643" t="s">
        <v>464</v>
      </c>
      <c r="N5" s="454" t="s">
        <v>465</v>
      </c>
      <c r="O5" s="460">
        <v>45418</v>
      </c>
      <c r="P5" s="447">
        <v>18903</v>
      </c>
      <c r="Q5" s="448">
        <v>20</v>
      </c>
      <c r="R5" s="449">
        <v>18509.2</v>
      </c>
      <c r="S5" s="450">
        <f>P5-R5</f>
        <v>393.79999999999927</v>
      </c>
      <c r="T5" s="451"/>
      <c r="V5" s="459" t="s">
        <v>69</v>
      </c>
      <c r="W5" s="1210" t="s">
        <v>70</v>
      </c>
      <c r="X5" s="454" t="s">
        <v>466</v>
      </c>
      <c r="Y5" s="460">
        <v>45419</v>
      </c>
      <c r="Z5" s="456">
        <v>19181.8</v>
      </c>
      <c r="AA5" s="457">
        <v>21</v>
      </c>
      <c r="AB5" s="458">
        <v>18810</v>
      </c>
      <c r="AC5" s="450">
        <f>Z5-AB5</f>
        <v>371.79999999999927</v>
      </c>
      <c r="AD5" s="451"/>
      <c r="AF5" s="459"/>
      <c r="AG5" s="1067"/>
      <c r="AH5" s="454"/>
      <c r="AI5" s="455"/>
      <c r="AJ5" s="456"/>
      <c r="AK5" s="457"/>
      <c r="AL5" s="458"/>
      <c r="AM5" s="450">
        <f>AJ5-AL5</f>
        <v>0</v>
      </c>
      <c r="AN5" s="450"/>
      <c r="AP5" s="466"/>
      <c r="AQ5" s="457"/>
      <c r="AR5" s="454"/>
      <c r="AS5" s="460"/>
      <c r="AT5" s="456"/>
      <c r="AU5" s="457"/>
      <c r="AV5" s="458"/>
      <c r="AW5" s="742">
        <f>AT5-AV5</f>
        <v>0</v>
      </c>
      <c r="AX5" s="755"/>
      <c r="AZ5" s="459"/>
      <c r="BA5" s="1067"/>
      <c r="BB5" s="454"/>
      <c r="BC5" s="455"/>
      <c r="BD5" s="456"/>
      <c r="BE5" s="457"/>
      <c r="BF5" s="458"/>
      <c r="BG5" s="450">
        <f>BD5-BF5</f>
        <v>0</v>
      </c>
      <c r="BH5" s="450"/>
      <c r="BJ5" s="453"/>
      <c r="BK5" s="457"/>
      <c r="BL5" s="454"/>
      <c r="BM5" s="460"/>
      <c r="BN5" s="456"/>
      <c r="BO5" s="457"/>
      <c r="BP5" s="458"/>
      <c r="BQ5" s="450">
        <f>BN5-BP5</f>
        <v>0</v>
      </c>
      <c r="BR5" s="451"/>
      <c r="BT5" s="453"/>
      <c r="BU5" s="457"/>
      <c r="BV5" s="454"/>
      <c r="BW5" s="446"/>
      <c r="BX5" s="447"/>
      <c r="BY5" s="448"/>
      <c r="BZ5" s="449"/>
      <c r="CA5" s="450">
        <f>BX5-BZ5</f>
        <v>0</v>
      </c>
      <c r="CB5" s="451"/>
      <c r="CC5" s="283"/>
      <c r="CD5" s="461"/>
      <c r="CE5" s="457"/>
      <c r="CF5" s="454"/>
      <c r="CG5" s="460"/>
      <c r="CH5" s="456"/>
      <c r="CI5" s="457"/>
      <c r="CJ5" s="458"/>
      <c r="CK5" s="742">
        <f>CH5-CJ5</f>
        <v>0</v>
      </c>
      <c r="CL5" s="451"/>
      <c r="CM5" s="462"/>
      <c r="CN5" s="754"/>
      <c r="CO5" s="457"/>
      <c r="CP5" s="454"/>
      <c r="CQ5" s="460"/>
      <c r="CR5" s="456"/>
      <c r="CS5" s="457"/>
      <c r="CT5" s="458"/>
      <c r="CU5" s="742">
        <f>CR5-CT5</f>
        <v>0</v>
      </c>
      <c r="CV5" s="755"/>
      <c r="CX5" s="463"/>
      <c r="CY5" s="448"/>
      <c r="CZ5" s="445"/>
      <c r="DA5" s="446"/>
      <c r="DB5" s="447"/>
      <c r="DC5" s="448"/>
      <c r="DD5" s="449"/>
      <c r="DE5" s="450">
        <f>DB5-DD5</f>
        <v>0</v>
      </c>
      <c r="DF5" s="451"/>
      <c r="DH5" s="463"/>
      <c r="DI5" s="448"/>
      <c r="DJ5" s="445"/>
      <c r="DK5" s="446"/>
      <c r="DL5" s="447"/>
      <c r="DM5" s="448"/>
      <c r="DN5" s="449"/>
      <c r="DO5" s="450">
        <f>DL5-DN5</f>
        <v>0</v>
      </c>
      <c r="DP5" s="451"/>
      <c r="DR5" s="466"/>
      <c r="DS5" s="457"/>
      <c r="DT5" s="452"/>
      <c r="DU5" s="446"/>
      <c r="DV5" s="447"/>
      <c r="DW5" s="448"/>
      <c r="DX5" s="449"/>
      <c r="DY5" s="450">
        <f>DV5-DX5</f>
        <v>0</v>
      </c>
      <c r="DZ5" s="462"/>
      <c r="EB5" s="463"/>
      <c r="EC5" s="457"/>
      <c r="ED5" s="452"/>
      <c r="EE5" s="446"/>
      <c r="EF5" s="447"/>
      <c r="EG5" s="448"/>
      <c r="EH5" s="449"/>
      <c r="EI5" s="450">
        <f>EF5-EH5</f>
        <v>0</v>
      </c>
      <c r="EJ5" s="451"/>
      <c r="EK5" s="283" t="s">
        <v>48</v>
      </c>
      <c r="EL5" s="453"/>
      <c r="EM5" s="457"/>
      <c r="EN5" s="452"/>
      <c r="EO5" s="446"/>
      <c r="EP5" s="447"/>
      <c r="EQ5" s="448"/>
      <c r="ER5" s="449"/>
      <c r="ES5" s="450">
        <f>EP5-ER5</f>
        <v>0</v>
      </c>
      <c r="ET5" s="451"/>
      <c r="EU5" s="283" t="s">
        <v>48</v>
      </c>
      <c r="EV5" s="463"/>
      <c r="EW5" s="457"/>
      <c r="EX5" s="445"/>
      <c r="EY5" s="446"/>
      <c r="EZ5" s="447"/>
      <c r="FA5" s="448"/>
      <c r="FB5" s="467"/>
      <c r="FC5" s="450">
        <f>EZ5-FB5</f>
        <v>0</v>
      </c>
      <c r="FD5" s="451"/>
      <c r="FF5" s="444"/>
      <c r="FG5" s="457"/>
      <c r="FH5" s="452"/>
      <c r="FI5" s="446"/>
      <c r="FJ5" s="447"/>
      <c r="FK5" s="448"/>
      <c r="FL5" s="467"/>
      <c r="FM5" s="450">
        <f>FJ5-FL5</f>
        <v>0</v>
      </c>
      <c r="FN5" s="451"/>
      <c r="FP5" s="444"/>
      <c r="FQ5" s="448"/>
      <c r="FR5" s="452"/>
      <c r="FS5" s="446"/>
      <c r="FT5" s="447"/>
      <c r="FU5" s="448"/>
      <c r="FV5" s="467"/>
      <c r="FW5" s="450">
        <f>FT5-FV5</f>
        <v>0</v>
      </c>
      <c r="FX5" s="451"/>
      <c r="FZ5" s="466"/>
      <c r="GA5" s="448"/>
      <c r="GB5" s="452"/>
      <c r="GC5" s="446"/>
      <c r="GD5" s="447"/>
      <c r="GE5" s="448"/>
      <c r="GF5" s="449"/>
      <c r="GG5" s="450">
        <f>GD5-GF5</f>
        <v>0</v>
      </c>
      <c r="GH5" s="451"/>
      <c r="GJ5" s="468"/>
      <c r="GK5" s="457"/>
      <c r="GL5" s="452"/>
      <c r="GM5" s="469"/>
      <c r="GN5" s="447"/>
      <c r="GO5" s="448"/>
      <c r="GP5" s="449"/>
      <c r="GQ5" s="450">
        <f>GN5-GP5</f>
        <v>0</v>
      </c>
      <c r="GR5" s="451"/>
      <c r="GT5" s="470"/>
      <c r="GU5" s="448"/>
      <c r="GV5" s="448"/>
      <c r="GW5" s="469"/>
      <c r="GX5" s="447"/>
      <c r="GY5" s="448"/>
      <c r="GZ5" s="449"/>
      <c r="HA5" s="450">
        <f>GX5-GZ5</f>
        <v>0</v>
      </c>
      <c r="HB5" s="451"/>
    </row>
    <row r="6" spans="1:210" ht="22.5" customHeight="1" thickBot="1" x14ac:dyDescent="0.35">
      <c r="A6" s="417">
        <v>3</v>
      </c>
      <c r="B6" s="1077">
        <f t="shared" ref="B6:H6" si="2">AF5</f>
        <v>0</v>
      </c>
      <c r="C6" s="1077">
        <f t="shared" si="2"/>
        <v>0</v>
      </c>
      <c r="D6" s="1078">
        <f t="shared" si="2"/>
        <v>0</v>
      </c>
      <c r="E6" s="1079">
        <f t="shared" si="2"/>
        <v>0</v>
      </c>
      <c r="F6" s="1080">
        <f t="shared" si="2"/>
        <v>0</v>
      </c>
      <c r="G6" s="1081">
        <f t="shared" si="2"/>
        <v>0</v>
      </c>
      <c r="H6" s="1082">
        <f t="shared" si="2"/>
        <v>0</v>
      </c>
      <c r="I6" s="1083">
        <f>AM5</f>
        <v>0</v>
      </c>
      <c r="J6" s="195">
        <f>AF6</f>
        <v>0</v>
      </c>
      <c r="L6" s="471">
        <v>12365</v>
      </c>
      <c r="M6" s="472"/>
      <c r="N6" s="444"/>
      <c r="O6" s="444"/>
      <c r="P6" s="444"/>
      <c r="Q6" s="444"/>
      <c r="R6" s="448"/>
      <c r="T6" s="5"/>
      <c r="V6" s="471" t="s">
        <v>467</v>
      </c>
      <c r="W6" s="472"/>
      <c r="X6" s="444"/>
      <c r="Y6" s="444"/>
      <c r="Z6" s="444"/>
      <c r="AA6" s="444"/>
      <c r="AB6" s="448"/>
      <c r="AF6" s="473"/>
      <c r="AG6" s="472"/>
      <c r="AH6" s="444"/>
      <c r="AI6" s="444"/>
      <c r="AJ6" s="444"/>
      <c r="AK6" s="444"/>
      <c r="AL6" s="448"/>
      <c r="AP6" s="479"/>
      <c r="AQ6" s="472"/>
      <c r="AR6" s="444"/>
      <c r="AS6" s="444"/>
      <c r="AT6" s="444"/>
      <c r="AU6" s="444"/>
      <c r="AV6" s="448"/>
      <c r="AX6" s="462"/>
      <c r="AZ6" s="473"/>
      <c r="BA6" s="474"/>
      <c r="BB6" s="453"/>
      <c r="BC6" s="453"/>
      <c r="BD6" s="453"/>
      <c r="BE6" s="453"/>
      <c r="BF6" s="457"/>
      <c r="BH6" s="283"/>
      <c r="BJ6" s="473"/>
      <c r="BK6" s="472"/>
      <c r="BL6" s="444"/>
      <c r="BM6" s="444"/>
      <c r="BN6" s="444"/>
      <c r="BO6" s="444"/>
      <c r="BP6" s="448"/>
      <c r="BR6" s="462"/>
      <c r="BT6" s="473"/>
      <c r="BU6" s="472"/>
      <c r="BV6" s="444"/>
      <c r="BW6" s="444"/>
      <c r="BX6" s="444"/>
      <c r="BY6" s="444"/>
      <c r="BZ6" s="448"/>
      <c r="CB6" s="462"/>
      <c r="CC6" s="283"/>
      <c r="CD6" s="772"/>
      <c r="CE6" s="472"/>
      <c r="CF6" s="444"/>
      <c r="CG6" s="444"/>
      <c r="CH6" s="444"/>
      <c r="CI6" s="444"/>
      <c r="CJ6" s="448"/>
      <c r="CL6" s="462"/>
      <c r="CM6" s="462"/>
      <c r="CN6" s="756"/>
      <c r="CO6" s="444"/>
      <c r="CP6" s="444"/>
      <c r="CQ6" s="444"/>
      <c r="CR6" s="444"/>
      <c r="CS6" s="444"/>
      <c r="CT6" s="448"/>
      <c r="CV6" s="462"/>
      <c r="CX6" s="479"/>
      <c r="CY6" s="472"/>
      <c r="CZ6" s="444"/>
      <c r="DA6" s="444"/>
      <c r="DB6" s="444"/>
      <c r="DC6" s="444"/>
      <c r="DD6" s="448"/>
      <c r="DF6" s="462"/>
      <c r="DH6" s="477"/>
      <c r="DI6" s="472"/>
      <c r="DJ6" s="444"/>
      <c r="DK6" s="444"/>
      <c r="DL6" s="444"/>
      <c r="DM6" s="444"/>
      <c r="DN6" s="448"/>
      <c r="DP6" s="462"/>
      <c r="DR6" s="477"/>
      <c r="DS6" s="472"/>
      <c r="DT6" s="444"/>
      <c r="DU6" s="444"/>
      <c r="DV6" s="444"/>
      <c r="DW6" s="444"/>
      <c r="DX6" s="448"/>
      <c r="DZ6" s="462"/>
      <c r="EB6" s="479"/>
      <c r="EC6" s="472"/>
      <c r="ED6" s="444"/>
      <c r="EE6" s="444"/>
      <c r="EF6" s="444"/>
      <c r="EG6" s="444"/>
      <c r="EH6" s="448"/>
      <c r="EJ6" s="462"/>
      <c r="EL6" s="473"/>
      <c r="EM6" s="472"/>
      <c r="EN6" s="444"/>
      <c r="EO6" s="444"/>
      <c r="EP6" s="444"/>
      <c r="EQ6" s="444"/>
      <c r="ER6" s="448"/>
      <c r="ET6" s="462"/>
      <c r="EV6" s="473"/>
      <c r="EW6" s="472"/>
      <c r="EX6" s="444"/>
      <c r="EY6" s="444"/>
      <c r="EZ6" s="444"/>
      <c r="FA6" s="444"/>
      <c r="FB6" s="448"/>
      <c r="FD6" s="462"/>
      <c r="FF6" s="473"/>
      <c r="FG6" s="472"/>
      <c r="FH6" s="444"/>
      <c r="FI6" s="444"/>
      <c r="FJ6" s="444"/>
      <c r="FK6" s="444"/>
      <c r="FL6" s="448"/>
      <c r="FN6" s="462"/>
      <c r="FP6" s="473"/>
      <c r="FQ6" s="472"/>
      <c r="FR6" s="444"/>
      <c r="FS6" s="444"/>
      <c r="FT6" s="444"/>
      <c r="FU6" s="444"/>
      <c r="FV6" s="448"/>
      <c r="FX6" s="462"/>
      <c r="FZ6" s="479"/>
      <c r="GA6" s="472"/>
      <c r="GB6" s="444"/>
      <c r="GC6" s="444"/>
      <c r="GD6" s="444"/>
      <c r="GE6" s="444"/>
      <c r="GF6" s="448"/>
      <c r="GH6" s="462"/>
      <c r="GJ6" s="476"/>
      <c r="GK6" s="480"/>
      <c r="GL6" s="444"/>
      <c r="GM6" s="444"/>
      <c r="GN6" s="444"/>
      <c r="GO6" s="444"/>
      <c r="GP6" s="448"/>
      <c r="GR6" s="462"/>
      <c r="GT6" s="476"/>
      <c r="GU6" s="474"/>
      <c r="GV6" s="444"/>
      <c r="GW6" s="444"/>
      <c r="GX6" s="444"/>
      <c r="GY6" s="444"/>
      <c r="GZ6" s="448"/>
      <c r="HB6" s="462"/>
    </row>
    <row r="7" spans="1:210" s="870" customFormat="1" ht="22.5" customHeight="1" thickTop="1" thickBot="1" x14ac:dyDescent="0.3">
      <c r="A7" s="845">
        <v>4</v>
      </c>
      <c r="B7" s="1084">
        <f>AP5</f>
        <v>0</v>
      </c>
      <c r="C7" s="1085">
        <f t="shared" ref="C7:I7" si="3">AQ5</f>
        <v>0</v>
      </c>
      <c r="D7" s="1086">
        <f t="shared" si="3"/>
        <v>0</v>
      </c>
      <c r="E7" s="1087">
        <f t="shared" si="3"/>
        <v>0</v>
      </c>
      <c r="F7" s="1088">
        <f t="shared" si="3"/>
        <v>0</v>
      </c>
      <c r="G7" s="1085">
        <f t="shared" si="3"/>
        <v>0</v>
      </c>
      <c r="H7" s="1089">
        <f t="shared" si="3"/>
        <v>0</v>
      </c>
      <c r="I7" s="1090">
        <f t="shared" si="3"/>
        <v>0</v>
      </c>
      <c r="J7" s="1068">
        <f>AP6</f>
        <v>0</v>
      </c>
      <c r="M7" s="871" t="s">
        <v>49</v>
      </c>
      <c r="N7" s="860" t="s">
        <v>33</v>
      </c>
      <c r="O7" s="861" t="s">
        <v>50</v>
      </c>
      <c r="P7" s="862" t="s">
        <v>11</v>
      </c>
      <c r="Q7" s="863" t="s">
        <v>51</v>
      </c>
      <c r="R7" s="864" t="s">
        <v>52</v>
      </c>
      <c r="S7" s="872"/>
      <c r="T7" s="873"/>
      <c r="W7" s="871" t="s">
        <v>49</v>
      </c>
      <c r="X7" s="860" t="s">
        <v>33</v>
      </c>
      <c r="Y7" s="861" t="s">
        <v>50</v>
      </c>
      <c r="Z7" s="862" t="s">
        <v>11</v>
      </c>
      <c r="AA7" s="863" t="s">
        <v>51</v>
      </c>
      <c r="AB7" s="864" t="s">
        <v>52</v>
      </c>
      <c r="AC7" s="872"/>
      <c r="AD7" s="873"/>
      <c r="AG7" s="871" t="s">
        <v>49</v>
      </c>
      <c r="AH7" s="860" t="s">
        <v>33</v>
      </c>
      <c r="AI7" s="861" t="s">
        <v>50</v>
      </c>
      <c r="AJ7" s="862" t="s">
        <v>11</v>
      </c>
      <c r="AK7" s="863" t="s">
        <v>51</v>
      </c>
      <c r="AL7" s="864" t="s">
        <v>52</v>
      </c>
      <c r="AM7" s="872"/>
      <c r="AP7" s="283"/>
      <c r="AQ7" s="481" t="s">
        <v>49</v>
      </c>
      <c r="AR7" s="482" t="s">
        <v>33</v>
      </c>
      <c r="AS7" s="483" t="s">
        <v>50</v>
      </c>
      <c r="AT7" s="484" t="s">
        <v>11</v>
      </c>
      <c r="AU7" s="435" t="s">
        <v>51</v>
      </c>
      <c r="AV7" s="485" t="s">
        <v>52</v>
      </c>
      <c r="AW7" s="486"/>
      <c r="AX7" s="487"/>
      <c r="BA7" s="871" t="s">
        <v>49</v>
      </c>
      <c r="BB7" s="860" t="s">
        <v>33</v>
      </c>
      <c r="BC7" s="861" t="s">
        <v>50</v>
      </c>
      <c r="BD7" s="862" t="s">
        <v>11</v>
      </c>
      <c r="BE7" s="863" t="s">
        <v>51</v>
      </c>
      <c r="BF7" s="864" t="s">
        <v>52</v>
      </c>
      <c r="BG7" s="872"/>
      <c r="BK7" s="871" t="s">
        <v>49</v>
      </c>
      <c r="BL7" s="860" t="s">
        <v>33</v>
      </c>
      <c r="BM7" s="861" t="s">
        <v>50</v>
      </c>
      <c r="BN7" s="862" t="s">
        <v>11</v>
      </c>
      <c r="BO7" s="863" t="s">
        <v>51</v>
      </c>
      <c r="BP7" s="864" t="s">
        <v>52</v>
      </c>
      <c r="BQ7" s="872"/>
      <c r="BR7" s="873"/>
      <c r="BS7" s="874"/>
      <c r="BU7" s="871" t="s">
        <v>49</v>
      </c>
      <c r="BV7" s="860" t="s">
        <v>33</v>
      </c>
      <c r="BW7" s="861" t="s">
        <v>50</v>
      </c>
      <c r="BX7" s="862" t="s">
        <v>11</v>
      </c>
      <c r="BY7" s="863" t="s">
        <v>51</v>
      </c>
      <c r="BZ7" s="864" t="s">
        <v>52</v>
      </c>
      <c r="CA7" s="872"/>
      <c r="CB7" s="873"/>
      <c r="CC7" s="874"/>
      <c r="CE7" s="871" t="s">
        <v>49</v>
      </c>
      <c r="CF7" s="860" t="s">
        <v>33</v>
      </c>
      <c r="CG7" s="861" t="s">
        <v>50</v>
      </c>
      <c r="CH7" s="862" t="s">
        <v>11</v>
      </c>
      <c r="CI7" s="863" t="s">
        <v>51</v>
      </c>
      <c r="CJ7" s="864" t="s">
        <v>52</v>
      </c>
      <c r="CK7" s="872"/>
      <c r="CL7" s="874"/>
      <c r="CM7" s="874"/>
      <c r="CO7" s="875" t="s">
        <v>49</v>
      </c>
      <c r="CP7" s="860" t="s">
        <v>33</v>
      </c>
      <c r="CQ7" s="861" t="s">
        <v>50</v>
      </c>
      <c r="CR7" s="862" t="s">
        <v>11</v>
      </c>
      <c r="CS7" s="863" t="s">
        <v>141</v>
      </c>
      <c r="CT7" s="864" t="s">
        <v>52</v>
      </c>
      <c r="CU7" s="872"/>
      <c r="CV7" s="873"/>
      <c r="CY7" s="871" t="s">
        <v>49</v>
      </c>
      <c r="CZ7" s="860" t="s">
        <v>33</v>
      </c>
      <c r="DA7" s="861" t="s">
        <v>50</v>
      </c>
      <c r="DB7" s="862" t="s">
        <v>11</v>
      </c>
      <c r="DC7" s="863" t="s">
        <v>51</v>
      </c>
      <c r="DD7" s="864" t="s">
        <v>52</v>
      </c>
      <c r="DE7" s="872"/>
      <c r="DF7" s="873"/>
      <c r="DI7" s="871" t="s">
        <v>49</v>
      </c>
      <c r="DJ7" s="860" t="s">
        <v>33</v>
      </c>
      <c r="DK7" s="861" t="s">
        <v>50</v>
      </c>
      <c r="DL7" s="862" t="s">
        <v>11</v>
      </c>
      <c r="DM7" s="863" t="s">
        <v>51</v>
      </c>
      <c r="DN7" s="864" t="s">
        <v>52</v>
      </c>
      <c r="DO7" s="872"/>
      <c r="DP7" s="873"/>
      <c r="DS7" s="871" t="s">
        <v>49</v>
      </c>
      <c r="DT7" s="860" t="s">
        <v>33</v>
      </c>
      <c r="DU7" s="861" t="s">
        <v>50</v>
      </c>
      <c r="DV7" s="862" t="s">
        <v>11</v>
      </c>
      <c r="DW7" s="863" t="s">
        <v>51</v>
      </c>
      <c r="DX7" s="864" t="s">
        <v>52</v>
      </c>
      <c r="DY7" s="872"/>
      <c r="DZ7" s="874"/>
      <c r="EC7" s="871" t="s">
        <v>49</v>
      </c>
      <c r="ED7" s="860" t="s">
        <v>33</v>
      </c>
      <c r="EE7" s="861" t="s">
        <v>50</v>
      </c>
      <c r="EF7" s="862" t="s">
        <v>11</v>
      </c>
      <c r="EG7" s="863" t="s">
        <v>51</v>
      </c>
      <c r="EH7" s="864" t="s">
        <v>52</v>
      </c>
      <c r="EI7" s="872"/>
      <c r="EJ7" s="873"/>
      <c r="EM7" s="871" t="s">
        <v>49</v>
      </c>
      <c r="EN7" s="860" t="s">
        <v>33</v>
      </c>
      <c r="EO7" s="861" t="s">
        <v>50</v>
      </c>
      <c r="EP7" s="862" t="s">
        <v>11</v>
      </c>
      <c r="EQ7" s="863" t="s">
        <v>51</v>
      </c>
      <c r="ER7" s="864" t="s">
        <v>52</v>
      </c>
      <c r="ES7" s="872"/>
      <c r="ET7" s="873"/>
      <c r="EW7" s="871" t="s">
        <v>49</v>
      </c>
      <c r="EX7" s="860" t="s">
        <v>33</v>
      </c>
      <c r="EY7" s="861" t="s">
        <v>50</v>
      </c>
      <c r="EZ7" s="862" t="s">
        <v>11</v>
      </c>
      <c r="FA7" s="863" t="s">
        <v>51</v>
      </c>
      <c r="FB7" s="864" t="s">
        <v>52</v>
      </c>
      <c r="FC7" s="872"/>
      <c r="FD7" s="873"/>
      <c r="FG7" s="871" t="s">
        <v>49</v>
      </c>
      <c r="FH7" s="860" t="s">
        <v>33</v>
      </c>
      <c r="FI7" s="861" t="s">
        <v>50</v>
      </c>
      <c r="FJ7" s="862" t="s">
        <v>11</v>
      </c>
      <c r="FK7" s="863" t="s">
        <v>51</v>
      </c>
      <c r="FL7" s="864" t="s">
        <v>52</v>
      </c>
      <c r="FM7" s="872"/>
      <c r="FN7" s="873"/>
      <c r="FQ7" s="871" t="s">
        <v>49</v>
      </c>
      <c r="FR7" s="860" t="s">
        <v>33</v>
      </c>
      <c r="FS7" s="861" t="s">
        <v>50</v>
      </c>
      <c r="FT7" s="862" t="s">
        <v>11</v>
      </c>
      <c r="FU7" s="863" t="s">
        <v>51</v>
      </c>
      <c r="FV7" s="864" t="s">
        <v>52</v>
      </c>
      <c r="FW7" s="872"/>
      <c r="FX7" s="873"/>
      <c r="GA7" s="871" t="s">
        <v>49</v>
      </c>
      <c r="GB7" s="860" t="s">
        <v>33</v>
      </c>
      <c r="GC7" s="861" t="s">
        <v>50</v>
      </c>
      <c r="GD7" s="862" t="s">
        <v>11</v>
      </c>
      <c r="GE7" s="863" t="s">
        <v>51</v>
      </c>
      <c r="GF7" s="864" t="s">
        <v>52</v>
      </c>
      <c r="GG7" s="872"/>
      <c r="GH7" s="873"/>
      <c r="GK7" s="871" t="s">
        <v>49</v>
      </c>
      <c r="GL7" s="860" t="s">
        <v>33</v>
      </c>
      <c r="GM7" s="861" t="s">
        <v>50</v>
      </c>
      <c r="GN7" s="862" t="s">
        <v>11</v>
      </c>
      <c r="GO7" s="863" t="s">
        <v>51</v>
      </c>
      <c r="GP7" s="864" t="s">
        <v>52</v>
      </c>
      <c r="GQ7" s="872"/>
      <c r="GR7" s="873"/>
      <c r="GU7" s="871" t="s">
        <v>49</v>
      </c>
      <c r="GV7" s="860" t="s">
        <v>33</v>
      </c>
      <c r="GW7" s="861" t="s">
        <v>50</v>
      </c>
      <c r="GX7" s="862" t="s">
        <v>11</v>
      </c>
      <c r="GY7" s="863" t="s">
        <v>51</v>
      </c>
      <c r="GZ7" s="864" t="s">
        <v>52</v>
      </c>
      <c r="HA7" s="872"/>
      <c r="HB7" s="873"/>
    </row>
    <row r="8" spans="1:210" ht="22.5" customHeight="1" thickTop="1" x14ac:dyDescent="0.25">
      <c r="A8" s="417">
        <v>5</v>
      </c>
      <c r="B8" s="1077">
        <f>AZ5</f>
        <v>0</v>
      </c>
      <c r="C8" s="1077">
        <f t="shared" ref="C8:I8" si="4">BA5</f>
        <v>0</v>
      </c>
      <c r="D8" s="1078">
        <f t="shared" si="4"/>
        <v>0</v>
      </c>
      <c r="E8" s="1079">
        <f t="shared" si="4"/>
        <v>0</v>
      </c>
      <c r="F8" s="1080">
        <f t="shared" si="4"/>
        <v>0</v>
      </c>
      <c r="G8" s="1081">
        <f t="shared" si="4"/>
        <v>0</v>
      </c>
      <c r="H8" s="1082">
        <f t="shared" si="4"/>
        <v>0</v>
      </c>
      <c r="I8" s="1083">
        <f t="shared" si="4"/>
        <v>0</v>
      </c>
      <c r="J8" s="195">
        <f>AZ6</f>
        <v>0</v>
      </c>
      <c r="L8" s="258"/>
      <c r="M8" s="488"/>
      <c r="N8" s="517">
        <v>1</v>
      </c>
      <c r="O8" s="490">
        <v>928.95</v>
      </c>
      <c r="P8" s="491"/>
      <c r="Q8" s="492"/>
      <c r="R8" s="493"/>
      <c r="S8" s="494"/>
      <c r="T8" s="495">
        <f>S8*Q8</f>
        <v>0</v>
      </c>
      <c r="V8" s="258"/>
      <c r="W8" s="496"/>
      <c r="X8" s="835">
        <v>1</v>
      </c>
      <c r="Y8" s="497">
        <v>907.2</v>
      </c>
      <c r="Z8" s="498"/>
      <c r="AA8" s="497"/>
      <c r="AB8" s="499"/>
      <c r="AC8" s="500"/>
      <c r="AD8" s="462">
        <f>AC8*AA8</f>
        <v>0</v>
      </c>
      <c r="AE8" s="444"/>
      <c r="AF8" s="258"/>
      <c r="AG8" s="488"/>
      <c r="AH8" s="489">
        <v>1</v>
      </c>
      <c r="AI8" s="501"/>
      <c r="AJ8" s="502"/>
      <c r="AK8" s="501"/>
      <c r="AL8" s="399"/>
      <c r="AM8" s="391"/>
      <c r="AN8" s="391">
        <f>AM8*AK8</f>
        <v>0</v>
      </c>
      <c r="AP8" s="258"/>
      <c r="AQ8" s="515"/>
      <c r="AR8" s="489">
        <v>1</v>
      </c>
      <c r="AS8" s="497"/>
      <c r="AT8" s="498"/>
      <c r="AU8" s="497"/>
      <c r="AV8" s="499"/>
      <c r="AW8" s="500"/>
      <c r="AX8" s="5">
        <f>AW8*AU8</f>
        <v>0</v>
      </c>
      <c r="AZ8" s="258"/>
      <c r="BA8" s="488"/>
      <c r="BB8" s="489">
        <v>1</v>
      </c>
      <c r="BC8" s="879"/>
      <c r="BD8" s="502"/>
      <c r="BE8" s="490"/>
      <c r="BF8" s="399"/>
      <c r="BG8" s="391"/>
      <c r="BH8" s="391">
        <f>BG8*BE8</f>
        <v>0</v>
      </c>
      <c r="BJ8" s="258"/>
      <c r="BK8" s="488"/>
      <c r="BL8" s="489">
        <v>1</v>
      </c>
      <c r="BM8" s="490"/>
      <c r="BN8" s="502"/>
      <c r="BO8" s="490"/>
      <c r="BP8" s="399"/>
      <c r="BQ8" s="391"/>
      <c r="BR8" s="504">
        <f>BQ8*BO8</f>
        <v>0</v>
      </c>
      <c r="BS8" s="5"/>
      <c r="BT8" s="258"/>
      <c r="BU8" s="488"/>
      <c r="BV8" s="489">
        <v>1</v>
      </c>
      <c r="BW8" s="490"/>
      <c r="BX8" s="502"/>
      <c r="BY8" s="490"/>
      <c r="BZ8" s="399"/>
      <c r="CA8" s="391"/>
      <c r="CB8" s="504">
        <f>CA8*BY8</f>
        <v>0</v>
      </c>
      <c r="CD8" s="258"/>
      <c r="CE8" s="488"/>
      <c r="CF8" s="489">
        <v>1</v>
      </c>
      <c r="CG8" s="490"/>
      <c r="CH8" s="505"/>
      <c r="CI8" s="490"/>
      <c r="CJ8" s="506"/>
      <c r="CK8" s="507"/>
      <c r="CL8" s="462">
        <f t="shared" ref="CL8:CL28" si="5">CK8*CI8</f>
        <v>0</v>
      </c>
      <c r="CN8" s="258"/>
      <c r="CO8" s="488"/>
      <c r="CP8" s="489">
        <v>1</v>
      </c>
      <c r="CQ8" s="490"/>
      <c r="CR8" s="512"/>
      <c r="CS8" s="490"/>
      <c r="CT8" s="514"/>
      <c r="CU8" s="391"/>
      <c r="CV8" s="5">
        <f t="shared" ref="CV8:CV28" si="6">CU8*CS8</f>
        <v>0</v>
      </c>
      <c r="CX8" s="258"/>
      <c r="CY8" s="510"/>
      <c r="CZ8" s="489">
        <v>1</v>
      </c>
      <c r="DA8" s="490"/>
      <c r="DB8" s="502"/>
      <c r="DC8" s="490"/>
      <c r="DD8" s="399"/>
      <c r="DE8" s="391"/>
      <c r="DF8" s="5">
        <f>DE8*DC8</f>
        <v>0</v>
      </c>
      <c r="DH8" s="258"/>
      <c r="DI8" s="510"/>
      <c r="DJ8" s="489">
        <v>1</v>
      </c>
      <c r="DK8" s="490"/>
      <c r="DL8" s="502"/>
      <c r="DM8" s="490"/>
      <c r="DN8" s="399"/>
      <c r="DO8" s="391"/>
      <c r="DP8" s="5">
        <f>DO8*DM8</f>
        <v>0</v>
      </c>
      <c r="DR8" s="258"/>
      <c r="DS8" s="511"/>
      <c r="DT8" s="489">
        <v>1</v>
      </c>
      <c r="DU8" s="490"/>
      <c r="DV8" s="505"/>
      <c r="DW8" s="490"/>
      <c r="DX8" s="508"/>
      <c r="DY8" s="507"/>
      <c r="DZ8" s="5">
        <f>DY8*DW8</f>
        <v>0</v>
      </c>
      <c r="EB8" s="258"/>
      <c r="EC8" s="488"/>
      <c r="ED8" s="489">
        <v>1</v>
      </c>
      <c r="EE8" s="490"/>
      <c r="EF8" s="512"/>
      <c r="EG8" s="490"/>
      <c r="EH8" s="513"/>
      <c r="EI8" s="391"/>
      <c r="EJ8" s="5">
        <f>EI8*EG8</f>
        <v>0</v>
      </c>
      <c r="EL8" s="258"/>
      <c r="EM8" s="488"/>
      <c r="EN8" s="489">
        <v>1</v>
      </c>
      <c r="EO8" s="490"/>
      <c r="EP8" s="512"/>
      <c r="EQ8" s="490"/>
      <c r="ER8" s="514"/>
      <c r="ES8" s="391"/>
      <c r="ET8" s="5">
        <f>ES8*EQ8</f>
        <v>0</v>
      </c>
      <c r="EV8" s="258"/>
      <c r="EW8" s="515"/>
      <c r="EX8" s="489">
        <v>1</v>
      </c>
      <c r="EY8" s="490"/>
      <c r="EZ8" s="502"/>
      <c r="FA8" s="490"/>
      <c r="FB8" s="514"/>
      <c r="FC8" s="391"/>
      <c r="FD8" s="5">
        <f>FC8*FA8</f>
        <v>0</v>
      </c>
      <c r="FF8" s="258"/>
      <c r="FG8" s="515"/>
      <c r="FH8" s="489">
        <v>1</v>
      </c>
      <c r="FI8" s="497"/>
      <c r="FJ8" s="498"/>
      <c r="FK8" s="497"/>
      <c r="FL8" s="513"/>
      <c r="FM8" s="500"/>
      <c r="FN8" s="462">
        <f>FM8*FK8</f>
        <v>0</v>
      </c>
      <c r="FP8" s="258"/>
      <c r="FQ8" s="516"/>
      <c r="FR8" s="489">
        <v>1</v>
      </c>
      <c r="FS8" s="490"/>
      <c r="FT8" s="502"/>
      <c r="FU8" s="490"/>
      <c r="FV8" s="514"/>
      <c r="FW8" s="391"/>
      <c r="FX8" s="462">
        <f>FW8*FU8</f>
        <v>0</v>
      </c>
      <c r="FZ8" s="258"/>
      <c r="GA8" s="515"/>
      <c r="GB8" s="517">
        <v>1</v>
      </c>
      <c r="GC8" s="490"/>
      <c r="GD8" s="502"/>
      <c r="GE8" s="490"/>
      <c r="GF8" s="514"/>
      <c r="GG8" s="391"/>
      <c r="GH8" s="5">
        <f>GG8*GE8</f>
        <v>0</v>
      </c>
      <c r="GJ8" s="258"/>
      <c r="GK8" s="488"/>
      <c r="GL8" s="489">
        <v>1</v>
      </c>
      <c r="GM8" s="518"/>
      <c r="GN8" s="502"/>
      <c r="GO8" s="518"/>
      <c r="GP8" s="399"/>
      <c r="GQ8" s="391"/>
      <c r="GR8" s="5">
        <f>GQ8*GO8</f>
        <v>0</v>
      </c>
      <c r="GT8" s="258"/>
      <c r="GU8" s="488"/>
      <c r="GV8" s="489">
        <v>1</v>
      </c>
      <c r="GW8" s="519"/>
      <c r="GX8" s="502"/>
      <c r="GY8" s="519"/>
      <c r="GZ8" s="399"/>
      <c r="HA8" s="391"/>
      <c r="HB8" s="5">
        <f>HA8*GY8</f>
        <v>0</v>
      </c>
    </row>
    <row r="9" spans="1:210" ht="22.5" customHeight="1" x14ac:dyDescent="0.25">
      <c r="A9" s="417">
        <v>6</v>
      </c>
      <c r="B9" s="1077">
        <f>BJ5</f>
        <v>0</v>
      </c>
      <c r="C9" s="1077">
        <f t="shared" ref="C9:H9" si="7">BK5</f>
        <v>0</v>
      </c>
      <c r="D9" s="1078">
        <f t="shared" si="7"/>
        <v>0</v>
      </c>
      <c r="E9" s="1079">
        <f t="shared" si="7"/>
        <v>0</v>
      </c>
      <c r="F9" s="1080">
        <f t="shared" si="7"/>
        <v>0</v>
      </c>
      <c r="G9" s="1081">
        <f t="shared" si="7"/>
        <v>0</v>
      </c>
      <c r="H9" s="1082">
        <f t="shared" si="7"/>
        <v>0</v>
      </c>
      <c r="I9" s="1083">
        <f>BQ5</f>
        <v>0</v>
      </c>
      <c r="J9" s="195">
        <f>BJ6</f>
        <v>0</v>
      </c>
      <c r="M9" s="515"/>
      <c r="N9" s="517">
        <v>2</v>
      </c>
      <c r="O9" s="490">
        <v>925.32</v>
      </c>
      <c r="P9" s="491"/>
      <c r="Q9" s="492"/>
      <c r="R9" s="493"/>
      <c r="S9" s="494"/>
      <c r="T9" s="520">
        <f t="shared" ref="T9:T29" si="8">S9*Q9</f>
        <v>0</v>
      </c>
      <c r="W9" s="496"/>
      <c r="X9" s="835">
        <v>2</v>
      </c>
      <c r="Y9" s="497">
        <v>918.7</v>
      </c>
      <c r="Z9" s="498"/>
      <c r="AA9" s="497"/>
      <c r="AB9" s="499"/>
      <c r="AC9" s="500"/>
      <c r="AD9" s="462">
        <f t="shared" ref="AD9:AD29" si="9">AC9*AA9</f>
        <v>0</v>
      </c>
      <c r="AE9" s="444"/>
      <c r="AG9" s="515"/>
      <c r="AH9" s="489">
        <v>2</v>
      </c>
      <c r="AI9" s="521"/>
      <c r="AJ9" s="502"/>
      <c r="AK9" s="521"/>
      <c r="AL9" s="399"/>
      <c r="AM9" s="391"/>
      <c r="AN9" s="391">
        <f t="shared" ref="AN9:AN28" si="10">AM9*AK9</f>
        <v>0</v>
      </c>
      <c r="AQ9" s="515"/>
      <c r="AR9" s="489">
        <v>2</v>
      </c>
      <c r="AS9" s="497"/>
      <c r="AT9" s="498"/>
      <c r="AU9" s="497"/>
      <c r="AV9" s="499"/>
      <c r="AW9" s="500"/>
      <c r="AX9" s="5">
        <f t="shared" ref="AX9:AX31" si="11">AW9*AU9</f>
        <v>0</v>
      </c>
      <c r="BA9" s="515"/>
      <c r="BB9" s="489">
        <v>2</v>
      </c>
      <c r="BC9" s="879"/>
      <c r="BD9" s="502"/>
      <c r="BE9" s="490"/>
      <c r="BF9" s="399"/>
      <c r="BG9" s="391"/>
      <c r="BH9" s="391">
        <f t="shared" ref="BH9:BH28" si="12">BG9*BE9</f>
        <v>0</v>
      </c>
      <c r="BK9" s="515"/>
      <c r="BL9" s="489">
        <v>2</v>
      </c>
      <c r="BM9" s="490"/>
      <c r="BN9" s="502"/>
      <c r="BO9" s="490"/>
      <c r="BP9" s="399"/>
      <c r="BQ9" s="391"/>
      <c r="BR9" s="504">
        <f t="shared" ref="BR9:BR29" si="13">BQ9*BO9</f>
        <v>0</v>
      </c>
      <c r="BS9" s="5"/>
      <c r="BU9" s="515"/>
      <c r="BV9" s="489">
        <v>2</v>
      </c>
      <c r="BW9" s="490"/>
      <c r="BX9" s="502"/>
      <c r="BY9" s="490"/>
      <c r="BZ9" s="399"/>
      <c r="CA9" s="391"/>
      <c r="CB9" s="504">
        <f t="shared" ref="CB9:CB29" si="14">CA9*BY9</f>
        <v>0</v>
      </c>
      <c r="CE9" s="488"/>
      <c r="CF9" s="489">
        <v>2</v>
      </c>
      <c r="CG9" s="490"/>
      <c r="CH9" s="505"/>
      <c r="CI9" s="490"/>
      <c r="CJ9" s="506"/>
      <c r="CK9" s="507"/>
      <c r="CL9" s="462">
        <f t="shared" si="5"/>
        <v>0</v>
      </c>
      <c r="CO9" s="488"/>
      <c r="CP9" s="489">
        <v>2</v>
      </c>
      <c r="CQ9" s="249"/>
      <c r="CR9" s="512"/>
      <c r="CS9" s="249"/>
      <c r="CT9" s="514"/>
      <c r="CU9" s="391"/>
      <c r="CV9" s="5">
        <f t="shared" si="6"/>
        <v>0</v>
      </c>
      <c r="CY9" s="510"/>
      <c r="CZ9" s="489">
        <v>2</v>
      </c>
      <c r="DA9" s="490"/>
      <c r="DB9" s="502"/>
      <c r="DC9" s="490"/>
      <c r="DD9" s="399"/>
      <c r="DE9" s="391"/>
      <c r="DF9" s="5">
        <f t="shared" ref="DF9:DF31" si="15">DE9*DC9</f>
        <v>0</v>
      </c>
      <c r="DI9" s="510"/>
      <c r="DJ9" s="489">
        <v>2</v>
      </c>
      <c r="DK9" s="490"/>
      <c r="DL9" s="502"/>
      <c r="DM9" s="490"/>
      <c r="DN9" s="399"/>
      <c r="DO9" s="391"/>
      <c r="DP9" s="5">
        <f t="shared" ref="DP9:DP31" si="16">DO9*DM9</f>
        <v>0</v>
      </c>
      <c r="DS9" s="511"/>
      <c r="DT9" s="489">
        <v>2</v>
      </c>
      <c r="DU9" s="490"/>
      <c r="DV9" s="505"/>
      <c r="DW9" s="490"/>
      <c r="DX9" s="508"/>
      <c r="DY9" s="507"/>
      <c r="DZ9" s="5">
        <f t="shared" ref="DZ9:DZ29" si="17">DY9*DW9</f>
        <v>0</v>
      </c>
      <c r="EC9" s="515"/>
      <c r="ED9" s="489">
        <v>2</v>
      </c>
      <c r="EE9" s="490"/>
      <c r="EF9" s="512"/>
      <c r="EG9" s="490"/>
      <c r="EH9" s="513"/>
      <c r="EI9" s="391"/>
      <c r="EJ9" s="5">
        <f t="shared" ref="EJ9:EJ28" si="18">EI9*EG9</f>
        <v>0</v>
      </c>
      <c r="EM9" s="515"/>
      <c r="EN9" s="489">
        <v>2</v>
      </c>
      <c r="EO9" s="249"/>
      <c r="EP9" s="512"/>
      <c r="EQ9" s="249"/>
      <c r="ER9" s="514"/>
      <c r="ES9" s="391"/>
      <c r="ET9" s="5">
        <f t="shared" ref="ET9:ET28" si="19">ES9*EQ9</f>
        <v>0</v>
      </c>
      <c r="EW9" s="515"/>
      <c r="EX9" s="489">
        <v>2</v>
      </c>
      <c r="EY9" s="490"/>
      <c r="EZ9" s="502"/>
      <c r="FA9" s="490"/>
      <c r="FB9" s="514"/>
      <c r="FC9" s="391"/>
      <c r="FD9" s="5">
        <f t="shared" ref="FD9:FD29" si="20">FC9*FA9</f>
        <v>0</v>
      </c>
      <c r="FG9" s="515"/>
      <c r="FH9" s="489">
        <v>2</v>
      </c>
      <c r="FI9" s="497"/>
      <c r="FJ9" s="498"/>
      <c r="FK9" s="497"/>
      <c r="FL9" s="513"/>
      <c r="FM9" s="500"/>
      <c r="FN9" s="462">
        <f t="shared" ref="FN9:FN29" si="21">FM9*FK9</f>
        <v>0</v>
      </c>
      <c r="FQ9" s="516"/>
      <c r="FR9" s="489">
        <v>2</v>
      </c>
      <c r="FS9" s="490"/>
      <c r="FT9" s="502"/>
      <c r="FU9" s="490"/>
      <c r="FV9" s="514"/>
      <c r="FW9" s="391"/>
      <c r="FX9" s="462">
        <f t="shared" ref="FX9:FX29" si="22">FW9*FU9</f>
        <v>0</v>
      </c>
      <c r="GA9" s="515"/>
      <c r="GB9" s="517">
        <v>2</v>
      </c>
      <c r="GC9" s="490"/>
      <c r="GD9" s="502"/>
      <c r="GE9" s="490"/>
      <c r="GF9" s="514"/>
      <c r="GG9" s="391"/>
      <c r="GH9" s="5">
        <f t="shared" ref="GH9:GH29" si="23">GG9*GE9</f>
        <v>0</v>
      </c>
      <c r="GK9" s="515"/>
      <c r="GL9" s="489">
        <v>2</v>
      </c>
      <c r="GM9" s="522"/>
      <c r="GN9" s="502"/>
      <c r="GO9" s="522"/>
      <c r="GP9" s="399"/>
      <c r="GQ9" s="391"/>
      <c r="GR9" s="5">
        <f t="shared" ref="GR9:GR29" si="24">GQ9*GO9</f>
        <v>0</v>
      </c>
      <c r="GU9" s="515"/>
      <c r="GV9" s="489">
        <v>2</v>
      </c>
      <c r="GW9" s="523"/>
      <c r="GX9" s="502"/>
      <c r="GY9" s="523"/>
      <c r="GZ9" s="399"/>
      <c r="HA9" s="391"/>
      <c r="HB9" s="5">
        <f t="shared" ref="HB9:HB28" si="25">HA9*GY9</f>
        <v>0</v>
      </c>
    </row>
    <row r="10" spans="1:210" ht="22.5" customHeight="1" x14ac:dyDescent="0.25">
      <c r="A10" s="417">
        <v>7</v>
      </c>
      <c r="B10" s="1077">
        <f t="shared" ref="B10:I10" si="26">BT5</f>
        <v>0</v>
      </c>
      <c r="C10" s="1077">
        <f t="shared" si="26"/>
        <v>0</v>
      </c>
      <c r="D10" s="1078">
        <f t="shared" si="26"/>
        <v>0</v>
      </c>
      <c r="E10" s="1079">
        <f t="shared" si="26"/>
        <v>0</v>
      </c>
      <c r="F10" s="1080">
        <f t="shared" si="26"/>
        <v>0</v>
      </c>
      <c r="G10" s="1081">
        <f t="shared" si="26"/>
        <v>0</v>
      </c>
      <c r="H10" s="1082">
        <f t="shared" si="26"/>
        <v>0</v>
      </c>
      <c r="I10" s="1083">
        <f t="shared" si="26"/>
        <v>0</v>
      </c>
      <c r="J10" s="195">
        <f>BT6</f>
        <v>0</v>
      </c>
      <c r="M10" s="515"/>
      <c r="N10" s="517">
        <v>3</v>
      </c>
      <c r="O10" s="490">
        <v>925.32</v>
      </c>
      <c r="P10" s="502"/>
      <c r="Q10" s="490"/>
      <c r="R10" s="399"/>
      <c r="S10" s="391"/>
      <c r="T10" s="462">
        <f t="shared" si="8"/>
        <v>0</v>
      </c>
      <c r="W10" s="496"/>
      <c r="X10" s="835">
        <v>3</v>
      </c>
      <c r="Y10" s="497">
        <v>861.8</v>
      </c>
      <c r="Z10" s="498"/>
      <c r="AA10" s="497"/>
      <c r="AB10" s="499"/>
      <c r="AC10" s="500"/>
      <c r="AD10" s="462">
        <f t="shared" si="9"/>
        <v>0</v>
      </c>
      <c r="AE10" s="444"/>
      <c r="AG10" s="515"/>
      <c r="AH10" s="489">
        <v>3</v>
      </c>
      <c r="AI10" s="521"/>
      <c r="AJ10" s="502"/>
      <c r="AK10" s="521"/>
      <c r="AL10" s="399"/>
      <c r="AM10" s="391"/>
      <c r="AN10" s="391">
        <f t="shared" si="10"/>
        <v>0</v>
      </c>
      <c r="AQ10" s="515"/>
      <c r="AR10" s="489">
        <v>3</v>
      </c>
      <c r="AS10" s="497"/>
      <c r="AT10" s="498"/>
      <c r="AU10" s="497"/>
      <c r="AV10" s="499"/>
      <c r="AW10" s="500"/>
      <c r="AX10" s="5">
        <f t="shared" si="11"/>
        <v>0</v>
      </c>
      <c r="BA10" s="515"/>
      <c r="BB10" s="489">
        <v>3</v>
      </c>
      <c r="BC10" s="879"/>
      <c r="BD10" s="502"/>
      <c r="BE10" s="490"/>
      <c r="BF10" s="399"/>
      <c r="BG10" s="391"/>
      <c r="BH10" s="391">
        <f t="shared" si="12"/>
        <v>0</v>
      </c>
      <c r="BK10" s="515"/>
      <c r="BL10" s="489">
        <v>3</v>
      </c>
      <c r="BM10" s="490"/>
      <c r="BN10" s="502"/>
      <c r="BO10" s="490"/>
      <c r="BP10" s="399"/>
      <c r="BQ10" s="391"/>
      <c r="BR10" s="504">
        <f t="shared" si="13"/>
        <v>0</v>
      </c>
      <c r="BS10" s="5"/>
      <c r="BU10" s="515"/>
      <c r="BV10" s="489">
        <v>3</v>
      </c>
      <c r="BW10" s="490"/>
      <c r="BX10" s="502"/>
      <c r="BY10" s="490"/>
      <c r="BZ10" s="399"/>
      <c r="CA10" s="391"/>
      <c r="CB10" s="504">
        <f t="shared" si="14"/>
        <v>0</v>
      </c>
      <c r="CE10" s="488"/>
      <c r="CF10" s="489">
        <v>3</v>
      </c>
      <c r="CG10" s="490"/>
      <c r="CH10" s="505"/>
      <c r="CI10" s="490"/>
      <c r="CJ10" s="506"/>
      <c r="CK10" s="507"/>
      <c r="CL10" s="462">
        <f t="shared" si="5"/>
        <v>0</v>
      </c>
      <c r="CO10" s="488"/>
      <c r="CP10" s="489">
        <v>3</v>
      </c>
      <c r="CQ10" s="249"/>
      <c r="CR10" s="512"/>
      <c r="CS10" s="249"/>
      <c r="CT10" s="514"/>
      <c r="CU10" s="391"/>
      <c r="CV10" s="5">
        <f t="shared" si="6"/>
        <v>0</v>
      </c>
      <c r="CY10" s="510"/>
      <c r="CZ10" s="489">
        <v>3</v>
      </c>
      <c r="DA10" s="490"/>
      <c r="DB10" s="502"/>
      <c r="DC10" s="490"/>
      <c r="DD10" s="399"/>
      <c r="DE10" s="391"/>
      <c r="DF10" s="5">
        <f t="shared" si="15"/>
        <v>0</v>
      </c>
      <c r="DI10" s="510"/>
      <c r="DJ10" s="489">
        <v>3</v>
      </c>
      <c r="DK10" s="490"/>
      <c r="DL10" s="502"/>
      <c r="DM10" s="490"/>
      <c r="DN10" s="399"/>
      <c r="DO10" s="391"/>
      <c r="DP10" s="5">
        <f t="shared" si="16"/>
        <v>0</v>
      </c>
      <c r="DS10" s="511"/>
      <c r="DT10" s="489">
        <v>3</v>
      </c>
      <c r="DU10" s="490"/>
      <c r="DV10" s="505"/>
      <c r="DW10" s="490"/>
      <c r="DX10" s="508"/>
      <c r="DY10" s="507"/>
      <c r="DZ10" s="5">
        <f t="shared" si="17"/>
        <v>0</v>
      </c>
      <c r="EC10" s="515"/>
      <c r="ED10" s="489">
        <v>3</v>
      </c>
      <c r="EE10" s="249"/>
      <c r="EF10" s="512"/>
      <c r="EG10" s="249"/>
      <c r="EH10" s="513"/>
      <c r="EI10" s="391"/>
      <c r="EJ10" s="5">
        <f t="shared" si="18"/>
        <v>0</v>
      </c>
      <c r="EM10" s="515"/>
      <c r="EN10" s="489">
        <v>3</v>
      </c>
      <c r="EO10" s="249"/>
      <c r="EP10" s="512"/>
      <c r="EQ10" s="249"/>
      <c r="ER10" s="514"/>
      <c r="ES10" s="391"/>
      <c r="ET10" s="5">
        <f t="shared" si="19"/>
        <v>0</v>
      </c>
      <c r="EW10" s="515"/>
      <c r="EX10" s="489">
        <v>3</v>
      </c>
      <c r="EY10" s="490"/>
      <c r="EZ10" s="502"/>
      <c r="FA10" s="490"/>
      <c r="FB10" s="514"/>
      <c r="FC10" s="391"/>
      <c r="FD10" s="5">
        <f t="shared" si="20"/>
        <v>0</v>
      </c>
      <c r="FG10" s="515"/>
      <c r="FH10" s="489">
        <v>3</v>
      </c>
      <c r="FI10" s="497"/>
      <c r="FJ10" s="498"/>
      <c r="FK10" s="497"/>
      <c r="FL10" s="513"/>
      <c r="FM10" s="500"/>
      <c r="FN10" s="462">
        <f t="shared" si="21"/>
        <v>0</v>
      </c>
      <c r="FQ10" s="516"/>
      <c r="FR10" s="489">
        <v>3</v>
      </c>
      <c r="FS10" s="490"/>
      <c r="FT10" s="502"/>
      <c r="FU10" s="490"/>
      <c r="FV10" s="514"/>
      <c r="FW10" s="391"/>
      <c r="FX10" s="462">
        <f t="shared" si="22"/>
        <v>0</v>
      </c>
      <c r="GA10" s="515"/>
      <c r="GB10" s="517">
        <v>3</v>
      </c>
      <c r="GC10" s="490"/>
      <c r="GD10" s="502"/>
      <c r="GE10" s="490"/>
      <c r="GF10" s="514"/>
      <c r="GG10" s="391"/>
      <c r="GH10" s="5">
        <f t="shared" si="23"/>
        <v>0</v>
      </c>
      <c r="GK10" s="515"/>
      <c r="GL10" s="489">
        <v>3</v>
      </c>
      <c r="GM10" s="522"/>
      <c r="GN10" s="502"/>
      <c r="GO10" s="522"/>
      <c r="GP10" s="399"/>
      <c r="GQ10" s="391"/>
      <c r="GR10" s="5">
        <f t="shared" si="24"/>
        <v>0</v>
      </c>
      <c r="GU10" s="515"/>
      <c r="GV10" s="489">
        <v>3</v>
      </c>
      <c r="GW10" s="490"/>
      <c r="GX10" s="502"/>
      <c r="GY10" s="490"/>
      <c r="GZ10" s="399"/>
      <c r="HA10" s="391"/>
      <c r="HB10" s="5">
        <f t="shared" si="25"/>
        <v>0</v>
      </c>
    </row>
    <row r="11" spans="1:210" ht="22.5" customHeight="1" x14ac:dyDescent="0.25">
      <c r="A11" s="417">
        <v>8</v>
      </c>
      <c r="B11" s="1077">
        <f t="shared" ref="B11:I11" si="27">CD5</f>
        <v>0</v>
      </c>
      <c r="C11" s="1077">
        <f t="shared" si="27"/>
        <v>0</v>
      </c>
      <c r="D11" s="1078">
        <f t="shared" si="27"/>
        <v>0</v>
      </c>
      <c r="E11" s="1079">
        <f t="shared" si="27"/>
        <v>0</v>
      </c>
      <c r="F11" s="1080">
        <f t="shared" si="27"/>
        <v>0</v>
      </c>
      <c r="G11" s="1081">
        <f t="shared" si="27"/>
        <v>0</v>
      </c>
      <c r="H11" s="1082">
        <f t="shared" si="27"/>
        <v>0</v>
      </c>
      <c r="I11" s="1083">
        <f t="shared" si="27"/>
        <v>0</v>
      </c>
      <c r="J11" s="195">
        <f>CD6</f>
        <v>0</v>
      </c>
      <c r="L11" s="258"/>
      <c r="M11" s="488"/>
      <c r="N11" s="517">
        <v>4</v>
      </c>
      <c r="O11" s="490">
        <v>935.3</v>
      </c>
      <c r="P11" s="491"/>
      <c r="Q11" s="492"/>
      <c r="R11" s="493"/>
      <c r="S11" s="494"/>
      <c r="T11" s="520">
        <f t="shared" si="8"/>
        <v>0</v>
      </c>
      <c r="V11" s="258"/>
      <c r="W11" s="496"/>
      <c r="X11" s="835">
        <v>4</v>
      </c>
      <c r="Y11" s="497">
        <v>890.9</v>
      </c>
      <c r="Z11" s="498"/>
      <c r="AA11" s="497"/>
      <c r="AB11" s="499"/>
      <c r="AC11" s="500"/>
      <c r="AD11" s="462">
        <f t="shared" si="9"/>
        <v>0</v>
      </c>
      <c r="AE11" s="444"/>
      <c r="AF11" s="258"/>
      <c r="AG11" s="488"/>
      <c r="AH11" s="489">
        <v>4</v>
      </c>
      <c r="AI11" s="521"/>
      <c r="AJ11" s="502"/>
      <c r="AK11" s="521"/>
      <c r="AL11" s="399"/>
      <c r="AM11" s="391"/>
      <c r="AN11" s="391">
        <f t="shared" si="10"/>
        <v>0</v>
      </c>
      <c r="AP11" s="258"/>
      <c r="AQ11" s="515"/>
      <c r="AR11" s="489">
        <v>4</v>
      </c>
      <c r="AS11" s="497"/>
      <c r="AT11" s="498"/>
      <c r="AU11" s="497"/>
      <c r="AV11" s="499"/>
      <c r="AW11" s="500"/>
      <c r="AX11" s="5">
        <f t="shared" si="11"/>
        <v>0</v>
      </c>
      <c r="AZ11" s="258"/>
      <c r="BA11" s="488"/>
      <c r="BB11" s="489">
        <v>4</v>
      </c>
      <c r="BC11" s="879"/>
      <c r="BD11" s="502"/>
      <c r="BE11" s="490"/>
      <c r="BF11" s="399"/>
      <c r="BG11" s="391"/>
      <c r="BH11" s="391">
        <f t="shared" si="12"/>
        <v>0</v>
      </c>
      <c r="BJ11" s="258"/>
      <c r="BK11" s="488"/>
      <c r="BL11" s="489">
        <v>4</v>
      </c>
      <c r="BM11" s="490"/>
      <c r="BN11" s="502"/>
      <c r="BO11" s="490"/>
      <c r="BP11" s="399"/>
      <c r="BQ11" s="391"/>
      <c r="BR11" s="504">
        <f t="shared" si="13"/>
        <v>0</v>
      </c>
      <c r="BS11" s="5"/>
      <c r="BT11" s="258"/>
      <c r="BU11" s="488"/>
      <c r="BV11" s="489">
        <v>4</v>
      </c>
      <c r="BW11" s="490"/>
      <c r="BX11" s="502"/>
      <c r="BY11" s="490"/>
      <c r="BZ11" s="399"/>
      <c r="CA11" s="391"/>
      <c r="CB11" s="504">
        <f t="shared" si="14"/>
        <v>0</v>
      </c>
      <c r="CD11" s="258"/>
      <c r="CE11" s="488"/>
      <c r="CF11" s="489">
        <v>4</v>
      </c>
      <c r="CG11" s="490"/>
      <c r="CH11" s="505"/>
      <c r="CI11" s="490"/>
      <c r="CJ11" s="506"/>
      <c r="CK11" s="507"/>
      <c r="CL11" s="462">
        <f t="shared" si="5"/>
        <v>0</v>
      </c>
      <c r="CN11" s="258"/>
      <c r="CO11" s="488"/>
      <c r="CP11" s="489">
        <v>4</v>
      </c>
      <c r="CQ11" s="249"/>
      <c r="CR11" s="512"/>
      <c r="CS11" s="249"/>
      <c r="CT11" s="514"/>
      <c r="CU11" s="391"/>
      <c r="CV11" s="5">
        <f t="shared" si="6"/>
        <v>0</v>
      </c>
      <c r="CX11" s="258"/>
      <c r="CY11" s="510"/>
      <c r="CZ11" s="489">
        <v>4</v>
      </c>
      <c r="DA11" s="490"/>
      <c r="DB11" s="502"/>
      <c r="DC11" s="490"/>
      <c r="DD11" s="399"/>
      <c r="DE11" s="391"/>
      <c r="DF11" s="5">
        <f t="shared" si="15"/>
        <v>0</v>
      </c>
      <c r="DH11" s="258"/>
      <c r="DI11" s="510"/>
      <c r="DJ11" s="489">
        <v>4</v>
      </c>
      <c r="DK11" s="490"/>
      <c r="DL11" s="502"/>
      <c r="DM11" s="490"/>
      <c r="DN11" s="399"/>
      <c r="DO11" s="391"/>
      <c r="DP11" s="5">
        <f t="shared" si="16"/>
        <v>0</v>
      </c>
      <c r="DR11" s="258"/>
      <c r="DS11" s="511"/>
      <c r="DT11" s="489">
        <v>4</v>
      </c>
      <c r="DU11" s="490"/>
      <c r="DV11" s="505"/>
      <c r="DW11" s="490"/>
      <c r="DX11" s="508"/>
      <c r="DY11" s="507"/>
      <c r="DZ11" s="5">
        <f t="shared" si="17"/>
        <v>0</v>
      </c>
      <c r="EB11" s="258"/>
      <c r="EC11" s="488"/>
      <c r="ED11" s="489">
        <v>4</v>
      </c>
      <c r="EE11" s="249"/>
      <c r="EF11" s="512"/>
      <c r="EG11" s="249"/>
      <c r="EH11" s="513"/>
      <c r="EI11" s="391"/>
      <c r="EJ11" s="5">
        <f t="shared" si="18"/>
        <v>0</v>
      </c>
      <c r="EL11" s="258"/>
      <c r="EM11" s="488"/>
      <c r="EN11" s="489">
        <v>4</v>
      </c>
      <c r="EO11" s="249"/>
      <c r="EP11" s="512"/>
      <c r="EQ11" s="249"/>
      <c r="ER11" s="514"/>
      <c r="ES11" s="391"/>
      <c r="ET11" s="5">
        <f t="shared" si="19"/>
        <v>0</v>
      </c>
      <c r="EV11" s="524"/>
      <c r="EW11" s="515"/>
      <c r="EX11" s="489">
        <v>4</v>
      </c>
      <c r="EY11" s="490"/>
      <c r="EZ11" s="502"/>
      <c r="FA11" s="490"/>
      <c r="FB11" s="514"/>
      <c r="FC11" s="391"/>
      <c r="FD11" s="5">
        <f t="shared" si="20"/>
        <v>0</v>
      </c>
      <c r="FF11" s="258"/>
      <c r="FG11" s="515"/>
      <c r="FH11" s="489">
        <v>4</v>
      </c>
      <c r="FI11" s="497"/>
      <c r="FJ11" s="498"/>
      <c r="FK11" s="497"/>
      <c r="FL11" s="513"/>
      <c r="FM11" s="500"/>
      <c r="FN11" s="462">
        <f t="shared" si="21"/>
        <v>0</v>
      </c>
      <c r="FP11" s="258"/>
      <c r="FQ11" s="516"/>
      <c r="FR11" s="489">
        <v>4</v>
      </c>
      <c r="FS11" s="490"/>
      <c r="FT11" s="502"/>
      <c r="FU11" s="490"/>
      <c r="FV11" s="514"/>
      <c r="FW11" s="391"/>
      <c r="FX11" s="462">
        <f t="shared" si="22"/>
        <v>0</v>
      </c>
      <c r="FZ11" s="258"/>
      <c r="GA11" s="515"/>
      <c r="GB11" s="517">
        <v>4</v>
      </c>
      <c r="GC11" s="490"/>
      <c r="GD11" s="502"/>
      <c r="GE11" s="490"/>
      <c r="GF11" s="514"/>
      <c r="GG11" s="391"/>
      <c r="GH11" s="5">
        <f t="shared" si="23"/>
        <v>0</v>
      </c>
      <c r="GJ11" s="258"/>
      <c r="GK11" s="488"/>
      <c r="GL11" s="489">
        <v>4</v>
      </c>
      <c r="GM11" s="522"/>
      <c r="GN11" s="502"/>
      <c r="GO11" s="522"/>
      <c r="GP11" s="399"/>
      <c r="GQ11" s="391"/>
      <c r="GR11" s="5">
        <f t="shared" si="24"/>
        <v>0</v>
      </c>
      <c r="GT11" s="258"/>
      <c r="GU11" s="488"/>
      <c r="GV11" s="489">
        <v>4</v>
      </c>
      <c r="GW11" s="490"/>
      <c r="GX11" s="502"/>
      <c r="GY11" s="490"/>
      <c r="GZ11" s="399"/>
      <c r="HA11" s="391"/>
      <c r="HB11" s="5">
        <f t="shared" si="25"/>
        <v>0</v>
      </c>
    </row>
    <row r="12" spans="1:210" ht="22.5" customHeight="1" x14ac:dyDescent="0.25">
      <c r="A12" s="417">
        <v>9</v>
      </c>
      <c r="B12" s="195">
        <f t="shared" ref="B12:I12" si="28">CN5</f>
        <v>0</v>
      </c>
      <c r="C12" s="195">
        <f t="shared" si="28"/>
        <v>0</v>
      </c>
      <c r="D12" s="1069">
        <f t="shared" si="28"/>
        <v>0</v>
      </c>
      <c r="E12" s="1070">
        <f t="shared" si="28"/>
        <v>0</v>
      </c>
      <c r="F12" s="1071">
        <f t="shared" si="28"/>
        <v>0</v>
      </c>
      <c r="G12" s="191">
        <f t="shared" si="28"/>
        <v>0</v>
      </c>
      <c r="H12" s="1072">
        <f t="shared" si="28"/>
        <v>0</v>
      </c>
      <c r="I12" s="1073">
        <f t="shared" si="28"/>
        <v>0</v>
      </c>
      <c r="J12" s="195"/>
      <c r="M12" s="488"/>
      <c r="N12" s="517">
        <v>5</v>
      </c>
      <c r="O12" s="490">
        <v>929.41</v>
      </c>
      <c r="P12" s="491"/>
      <c r="Q12" s="492"/>
      <c r="R12" s="493"/>
      <c r="S12" s="494"/>
      <c r="T12" s="520">
        <f t="shared" si="8"/>
        <v>0</v>
      </c>
      <c r="W12" s="496"/>
      <c r="X12" s="835">
        <v>5</v>
      </c>
      <c r="Y12" s="497">
        <v>905.4</v>
      </c>
      <c r="Z12" s="498"/>
      <c r="AA12" s="497"/>
      <c r="AB12" s="499"/>
      <c r="AC12" s="500"/>
      <c r="AD12" s="462">
        <f t="shared" si="9"/>
        <v>0</v>
      </c>
      <c r="AE12" s="444"/>
      <c r="AG12" s="488"/>
      <c r="AH12" s="489">
        <v>5</v>
      </c>
      <c r="AI12" s="521"/>
      <c r="AJ12" s="502"/>
      <c r="AK12" s="521"/>
      <c r="AL12" s="399"/>
      <c r="AM12" s="391"/>
      <c r="AN12" s="391">
        <f t="shared" si="10"/>
        <v>0</v>
      </c>
      <c r="AQ12" s="515"/>
      <c r="AR12" s="489">
        <v>5</v>
      </c>
      <c r="AS12" s="497"/>
      <c r="AT12" s="498"/>
      <c r="AU12" s="497"/>
      <c r="AV12" s="499"/>
      <c r="AW12" s="500"/>
      <c r="AX12" s="5">
        <f t="shared" si="11"/>
        <v>0</v>
      </c>
      <c r="BA12" s="488"/>
      <c r="BB12" s="489">
        <v>5</v>
      </c>
      <c r="BC12" s="879"/>
      <c r="BD12" s="502"/>
      <c r="BE12" s="490"/>
      <c r="BF12" s="399"/>
      <c r="BG12" s="391"/>
      <c r="BH12" s="391">
        <f t="shared" si="12"/>
        <v>0</v>
      </c>
      <c r="BK12" s="488"/>
      <c r="BL12" s="489">
        <v>5</v>
      </c>
      <c r="BM12" s="490"/>
      <c r="BN12" s="502"/>
      <c r="BO12" s="497"/>
      <c r="BP12" s="399"/>
      <c r="BQ12" s="391"/>
      <c r="BR12" s="504">
        <f t="shared" si="13"/>
        <v>0</v>
      </c>
      <c r="BS12" s="5"/>
      <c r="BU12" s="488"/>
      <c r="BV12" s="489">
        <v>5</v>
      </c>
      <c r="BW12" s="490"/>
      <c r="BX12" s="502"/>
      <c r="BY12" s="497"/>
      <c r="BZ12" s="399"/>
      <c r="CA12" s="391"/>
      <c r="CB12" s="504">
        <f t="shared" si="14"/>
        <v>0</v>
      </c>
      <c r="CE12" s="488"/>
      <c r="CF12" s="489">
        <v>5</v>
      </c>
      <c r="CG12" s="490"/>
      <c r="CH12" s="505"/>
      <c r="CI12" s="490"/>
      <c r="CJ12" s="506"/>
      <c r="CK12" s="507"/>
      <c r="CL12" s="462">
        <f t="shared" si="5"/>
        <v>0</v>
      </c>
      <c r="CO12" s="488"/>
      <c r="CP12" s="489">
        <v>5</v>
      </c>
      <c r="CQ12" s="249"/>
      <c r="CR12" s="512"/>
      <c r="CS12" s="249"/>
      <c r="CT12" s="514"/>
      <c r="CU12" s="391"/>
      <c r="CV12" s="5">
        <f t="shared" si="6"/>
        <v>0</v>
      </c>
      <c r="CY12" s="510"/>
      <c r="CZ12" s="489">
        <v>5</v>
      </c>
      <c r="DA12" s="490"/>
      <c r="DB12" s="502"/>
      <c r="DC12" s="490"/>
      <c r="DD12" s="399"/>
      <c r="DE12" s="391"/>
      <c r="DF12" s="5">
        <f t="shared" si="15"/>
        <v>0</v>
      </c>
      <c r="DI12" s="510"/>
      <c r="DJ12" s="489">
        <v>5</v>
      </c>
      <c r="DK12" s="490"/>
      <c r="DL12" s="502"/>
      <c r="DM12" s="490"/>
      <c r="DN12" s="399"/>
      <c r="DO12" s="391"/>
      <c r="DP12" s="5">
        <f t="shared" si="16"/>
        <v>0</v>
      </c>
      <c r="DS12" s="488"/>
      <c r="DT12" s="489">
        <v>5</v>
      </c>
      <c r="DU12" s="490"/>
      <c r="DV12" s="505"/>
      <c r="DW12" s="490"/>
      <c r="DX12" s="508"/>
      <c r="DY12" s="507"/>
      <c r="DZ12" s="5">
        <f t="shared" si="17"/>
        <v>0</v>
      </c>
      <c r="EC12" s="488"/>
      <c r="ED12" s="489">
        <v>5</v>
      </c>
      <c r="EE12" s="249"/>
      <c r="EF12" s="512"/>
      <c r="EG12" s="249"/>
      <c r="EH12" s="513"/>
      <c r="EI12" s="391"/>
      <c r="EJ12" s="5">
        <f t="shared" si="18"/>
        <v>0</v>
      </c>
      <c r="EM12" s="488"/>
      <c r="EN12" s="489">
        <v>5</v>
      </c>
      <c r="EO12" s="249"/>
      <c r="EP12" s="512"/>
      <c r="EQ12" s="249"/>
      <c r="ER12" s="514"/>
      <c r="ES12" s="391"/>
      <c r="ET12" s="5">
        <f t="shared" si="19"/>
        <v>0</v>
      </c>
      <c r="EW12" s="515"/>
      <c r="EX12" s="489">
        <v>5</v>
      </c>
      <c r="EY12" s="490"/>
      <c r="EZ12" s="502"/>
      <c r="FA12" s="490"/>
      <c r="FB12" s="514"/>
      <c r="FC12" s="391"/>
      <c r="FD12" s="5">
        <f t="shared" si="20"/>
        <v>0</v>
      </c>
      <c r="FG12" s="515"/>
      <c r="FH12" s="489">
        <v>5</v>
      </c>
      <c r="FI12" s="497"/>
      <c r="FJ12" s="498"/>
      <c r="FK12" s="497"/>
      <c r="FL12" s="513"/>
      <c r="FM12" s="500"/>
      <c r="FN12" s="462">
        <f t="shared" si="21"/>
        <v>0</v>
      </c>
      <c r="FO12" s="283" t="s">
        <v>22</v>
      </c>
      <c r="FQ12" s="516"/>
      <c r="FR12" s="489">
        <v>5</v>
      </c>
      <c r="FS12" s="490"/>
      <c r="FT12" s="502"/>
      <c r="FU12" s="490"/>
      <c r="FV12" s="514"/>
      <c r="FW12" s="391"/>
      <c r="FX12" s="462">
        <f t="shared" si="22"/>
        <v>0</v>
      </c>
      <c r="GA12" s="515"/>
      <c r="GB12" s="517">
        <v>5</v>
      </c>
      <c r="GC12" s="490"/>
      <c r="GD12" s="502"/>
      <c r="GE12" s="490"/>
      <c r="GF12" s="514"/>
      <c r="GG12" s="391"/>
      <c r="GH12" s="5">
        <f t="shared" si="23"/>
        <v>0</v>
      </c>
      <c r="GK12" s="488"/>
      <c r="GL12" s="489">
        <v>5</v>
      </c>
      <c r="GM12" s="522"/>
      <c r="GN12" s="502"/>
      <c r="GO12" s="522"/>
      <c r="GP12" s="399"/>
      <c r="GQ12" s="391"/>
      <c r="GR12" s="5">
        <f t="shared" si="24"/>
        <v>0</v>
      </c>
      <c r="GU12" s="488"/>
      <c r="GV12" s="489">
        <v>5</v>
      </c>
      <c r="GW12" s="490"/>
      <c r="GX12" s="502"/>
      <c r="GY12" s="490"/>
      <c r="GZ12" s="399"/>
      <c r="HA12" s="391"/>
      <c r="HB12" s="5">
        <f t="shared" si="25"/>
        <v>0</v>
      </c>
    </row>
    <row r="13" spans="1:210" ht="22.5" customHeight="1" x14ac:dyDescent="0.25">
      <c r="A13" s="417">
        <v>10</v>
      </c>
      <c r="B13" s="195">
        <f t="shared" ref="B13:I13" si="29">CX5</f>
        <v>0</v>
      </c>
      <c r="C13" s="195">
        <f t="shared" si="29"/>
        <v>0</v>
      </c>
      <c r="D13" s="1069">
        <f t="shared" si="29"/>
        <v>0</v>
      </c>
      <c r="E13" s="1070">
        <f t="shared" si="29"/>
        <v>0</v>
      </c>
      <c r="F13" s="1071">
        <f t="shared" si="29"/>
        <v>0</v>
      </c>
      <c r="G13" s="191">
        <f t="shared" si="29"/>
        <v>0</v>
      </c>
      <c r="H13" s="1072">
        <f t="shared" si="29"/>
        <v>0</v>
      </c>
      <c r="I13" s="1073">
        <f t="shared" si="29"/>
        <v>0</v>
      </c>
      <c r="J13" s="195"/>
      <c r="M13" s="488"/>
      <c r="N13" s="517">
        <v>6</v>
      </c>
      <c r="O13" s="490">
        <v>866.36</v>
      </c>
      <c r="P13" s="502"/>
      <c r="Q13" s="490"/>
      <c r="R13" s="399"/>
      <c r="S13" s="391"/>
      <c r="T13" s="462">
        <f t="shared" si="8"/>
        <v>0</v>
      </c>
      <c r="W13" s="496"/>
      <c r="X13" s="835">
        <v>6</v>
      </c>
      <c r="Y13" s="497">
        <v>890.9</v>
      </c>
      <c r="Z13" s="498"/>
      <c r="AA13" s="497"/>
      <c r="AB13" s="499"/>
      <c r="AC13" s="500"/>
      <c r="AD13" s="462">
        <f t="shared" si="9"/>
        <v>0</v>
      </c>
      <c r="AE13" s="444"/>
      <c r="AG13" s="488"/>
      <c r="AH13" s="489">
        <v>6</v>
      </c>
      <c r="AI13" s="521"/>
      <c r="AJ13" s="502"/>
      <c r="AK13" s="521"/>
      <c r="AL13" s="399"/>
      <c r="AM13" s="391"/>
      <c r="AN13" s="391">
        <f t="shared" si="10"/>
        <v>0</v>
      </c>
      <c r="AQ13" s="515"/>
      <c r="AR13" s="489">
        <v>6</v>
      </c>
      <c r="AS13" s="497"/>
      <c r="AT13" s="498"/>
      <c r="AU13" s="497"/>
      <c r="AV13" s="499"/>
      <c r="AW13" s="500"/>
      <c r="AX13" s="462">
        <f t="shared" si="11"/>
        <v>0</v>
      </c>
      <c r="BA13" s="488"/>
      <c r="BB13" s="489">
        <v>6</v>
      </c>
      <c r="BC13" s="879"/>
      <c r="BD13" s="502"/>
      <c r="BE13" s="490"/>
      <c r="BF13" s="399"/>
      <c r="BG13" s="391"/>
      <c r="BH13" s="391">
        <f t="shared" si="12"/>
        <v>0</v>
      </c>
      <c r="BK13" s="488"/>
      <c r="BL13" s="489">
        <v>6</v>
      </c>
      <c r="BM13" s="490"/>
      <c r="BN13" s="502"/>
      <c r="BO13" s="497"/>
      <c r="BP13" s="399"/>
      <c r="BQ13" s="391"/>
      <c r="BR13" s="504">
        <f t="shared" si="13"/>
        <v>0</v>
      </c>
      <c r="BS13" s="5"/>
      <c r="BU13" s="488"/>
      <c r="BV13" s="489">
        <v>6</v>
      </c>
      <c r="BW13" s="490"/>
      <c r="BX13" s="502"/>
      <c r="BY13" s="497"/>
      <c r="BZ13" s="399"/>
      <c r="CA13" s="391"/>
      <c r="CB13" s="504">
        <f t="shared" si="14"/>
        <v>0</v>
      </c>
      <c r="CE13" s="488"/>
      <c r="CF13" s="489">
        <v>6</v>
      </c>
      <c r="CG13" s="490"/>
      <c r="CH13" s="505"/>
      <c r="CI13" s="490"/>
      <c r="CJ13" s="506"/>
      <c r="CK13" s="507"/>
      <c r="CL13" s="462">
        <f t="shared" si="5"/>
        <v>0</v>
      </c>
      <c r="CO13" s="488"/>
      <c r="CP13" s="489">
        <v>6</v>
      </c>
      <c r="CQ13" s="249"/>
      <c r="CR13" s="512"/>
      <c r="CS13" s="249"/>
      <c r="CT13" s="514"/>
      <c r="CU13" s="391"/>
      <c r="CV13" s="5">
        <f t="shared" si="6"/>
        <v>0</v>
      </c>
      <c r="CY13" s="488"/>
      <c r="CZ13" s="489">
        <v>6</v>
      </c>
      <c r="DA13" s="490"/>
      <c r="DB13" s="502"/>
      <c r="DC13" s="490"/>
      <c r="DD13" s="399"/>
      <c r="DE13" s="391"/>
      <c r="DF13" s="462">
        <f t="shared" si="15"/>
        <v>0</v>
      </c>
      <c r="DI13" s="488"/>
      <c r="DJ13" s="489">
        <v>6</v>
      </c>
      <c r="DK13" s="490"/>
      <c r="DL13" s="502"/>
      <c r="DM13" s="490"/>
      <c r="DN13" s="399"/>
      <c r="DO13" s="391"/>
      <c r="DP13" s="462">
        <f t="shared" si="16"/>
        <v>0</v>
      </c>
      <c r="DS13" s="488"/>
      <c r="DT13" s="489">
        <v>6</v>
      </c>
      <c r="DU13" s="490"/>
      <c r="DV13" s="505"/>
      <c r="DW13" s="490"/>
      <c r="DX13" s="508"/>
      <c r="DY13" s="507"/>
      <c r="DZ13" s="5">
        <f t="shared" si="17"/>
        <v>0</v>
      </c>
      <c r="EC13" s="488"/>
      <c r="ED13" s="489">
        <v>6</v>
      </c>
      <c r="EE13" s="249"/>
      <c r="EF13" s="512"/>
      <c r="EG13" s="249"/>
      <c r="EH13" s="513"/>
      <c r="EI13" s="391"/>
      <c r="EJ13" s="5">
        <f t="shared" si="18"/>
        <v>0</v>
      </c>
      <c r="EM13" s="488"/>
      <c r="EN13" s="489">
        <v>6</v>
      </c>
      <c r="EO13" s="249"/>
      <c r="EP13" s="512"/>
      <c r="EQ13" s="249"/>
      <c r="ER13" s="514"/>
      <c r="ES13" s="391"/>
      <c r="ET13" s="5">
        <f t="shared" si="19"/>
        <v>0</v>
      </c>
      <c r="EW13" s="515"/>
      <c r="EX13" s="489">
        <v>6</v>
      </c>
      <c r="EY13" s="490"/>
      <c r="EZ13" s="502"/>
      <c r="FA13" s="490"/>
      <c r="FB13" s="514"/>
      <c r="FC13" s="391"/>
      <c r="FD13" s="5">
        <f t="shared" si="20"/>
        <v>0</v>
      </c>
      <c r="FG13" s="515"/>
      <c r="FH13" s="489">
        <v>6</v>
      </c>
      <c r="FI13" s="497"/>
      <c r="FJ13" s="498"/>
      <c r="FK13" s="497"/>
      <c r="FL13" s="513"/>
      <c r="FM13" s="500"/>
      <c r="FN13" s="462">
        <f t="shared" si="21"/>
        <v>0</v>
      </c>
      <c r="FQ13" s="516"/>
      <c r="FR13" s="489">
        <v>6</v>
      </c>
      <c r="FS13" s="490"/>
      <c r="FT13" s="502"/>
      <c r="FU13" s="490"/>
      <c r="FV13" s="514"/>
      <c r="FW13" s="391"/>
      <c r="FX13" s="462">
        <f t="shared" si="22"/>
        <v>0</v>
      </c>
      <c r="GA13" s="488"/>
      <c r="GB13" s="517">
        <v>6</v>
      </c>
      <c r="GC13" s="490"/>
      <c r="GD13" s="502"/>
      <c r="GE13" s="490"/>
      <c r="GF13" s="514"/>
      <c r="GG13" s="391"/>
      <c r="GH13" s="5">
        <f t="shared" si="23"/>
        <v>0</v>
      </c>
      <c r="GK13" s="488"/>
      <c r="GL13" s="489">
        <v>6</v>
      </c>
      <c r="GM13" s="522"/>
      <c r="GN13" s="502"/>
      <c r="GO13" s="522"/>
      <c r="GP13" s="399"/>
      <c r="GQ13" s="391"/>
      <c r="GR13" s="5">
        <f t="shared" si="24"/>
        <v>0</v>
      </c>
      <c r="GU13" s="488"/>
      <c r="GV13" s="489">
        <v>6</v>
      </c>
      <c r="GW13" s="490"/>
      <c r="GX13" s="502"/>
      <c r="GY13" s="490"/>
      <c r="GZ13" s="399"/>
      <c r="HA13" s="391"/>
      <c r="HB13" s="5">
        <f t="shared" si="25"/>
        <v>0</v>
      </c>
    </row>
    <row r="14" spans="1:210" ht="22.5" customHeight="1" x14ac:dyDescent="0.25">
      <c r="A14" s="417">
        <v>11</v>
      </c>
      <c r="B14" s="195">
        <f t="shared" ref="B14:I14" si="30">DH5</f>
        <v>0</v>
      </c>
      <c r="C14" s="195">
        <f t="shared" si="30"/>
        <v>0</v>
      </c>
      <c r="D14" s="1069">
        <f t="shared" si="30"/>
        <v>0</v>
      </c>
      <c r="E14" s="1070">
        <f t="shared" si="30"/>
        <v>0</v>
      </c>
      <c r="F14" s="1071">
        <f t="shared" si="30"/>
        <v>0</v>
      </c>
      <c r="G14" s="191">
        <f t="shared" si="30"/>
        <v>0</v>
      </c>
      <c r="H14" s="1072">
        <f t="shared" si="30"/>
        <v>0</v>
      </c>
      <c r="I14" s="1073">
        <f t="shared" si="30"/>
        <v>0</v>
      </c>
      <c r="J14" s="195"/>
      <c r="M14" s="488"/>
      <c r="N14" s="517">
        <v>7</v>
      </c>
      <c r="O14" s="490">
        <v>951.63</v>
      </c>
      <c r="P14" s="491"/>
      <c r="Q14" s="492"/>
      <c r="R14" s="493"/>
      <c r="S14" s="494"/>
      <c r="T14" s="520">
        <f t="shared" si="8"/>
        <v>0</v>
      </c>
      <c r="W14" s="496"/>
      <c r="X14" s="835">
        <v>7</v>
      </c>
      <c r="Y14" s="497">
        <v>894.5</v>
      </c>
      <c r="Z14" s="498"/>
      <c r="AA14" s="497"/>
      <c r="AB14" s="499"/>
      <c r="AC14" s="500"/>
      <c r="AD14" s="462">
        <f t="shared" si="9"/>
        <v>0</v>
      </c>
      <c r="AE14" s="444"/>
      <c r="AG14" s="488"/>
      <c r="AH14" s="489">
        <v>7</v>
      </c>
      <c r="AI14" s="521"/>
      <c r="AJ14" s="502"/>
      <c r="AK14" s="521"/>
      <c r="AL14" s="399"/>
      <c r="AM14" s="391"/>
      <c r="AN14" s="391">
        <f t="shared" si="10"/>
        <v>0</v>
      </c>
      <c r="AQ14" s="515"/>
      <c r="AR14" s="489">
        <v>7</v>
      </c>
      <c r="AS14" s="497"/>
      <c r="AT14" s="498"/>
      <c r="AU14" s="497"/>
      <c r="AV14" s="499"/>
      <c r="AW14" s="500"/>
      <c r="AX14" s="5">
        <f t="shared" si="11"/>
        <v>0</v>
      </c>
      <c r="BA14" s="488"/>
      <c r="BB14" s="489">
        <v>7</v>
      </c>
      <c r="BC14" s="879"/>
      <c r="BD14" s="502"/>
      <c r="BE14" s="490"/>
      <c r="BF14" s="399"/>
      <c r="BG14" s="391"/>
      <c r="BH14" s="391">
        <f t="shared" si="12"/>
        <v>0</v>
      </c>
      <c r="BK14" s="488"/>
      <c r="BL14" s="489">
        <v>7</v>
      </c>
      <c r="BM14" s="490"/>
      <c r="BN14" s="502"/>
      <c r="BO14" s="497"/>
      <c r="BP14" s="399"/>
      <c r="BQ14" s="391"/>
      <c r="BR14" s="504">
        <f t="shared" si="13"/>
        <v>0</v>
      </c>
      <c r="BS14" s="5"/>
      <c r="BU14" s="488"/>
      <c r="BV14" s="489">
        <v>7</v>
      </c>
      <c r="BW14" s="490"/>
      <c r="BX14" s="502"/>
      <c r="BY14" s="497"/>
      <c r="BZ14" s="399"/>
      <c r="CA14" s="391"/>
      <c r="CB14" s="504">
        <f t="shared" si="14"/>
        <v>0</v>
      </c>
      <c r="CE14" s="488"/>
      <c r="CF14" s="489">
        <v>7</v>
      </c>
      <c r="CG14" s="249"/>
      <c r="CH14" s="505"/>
      <c r="CI14" s="249"/>
      <c r="CJ14" s="506"/>
      <c r="CK14" s="507"/>
      <c r="CL14" s="462">
        <f t="shared" si="5"/>
        <v>0</v>
      </c>
      <c r="CO14" s="488"/>
      <c r="CP14" s="489">
        <v>7</v>
      </c>
      <c r="CQ14" s="249"/>
      <c r="CR14" s="512"/>
      <c r="CS14" s="249"/>
      <c r="CT14" s="514"/>
      <c r="CU14" s="391"/>
      <c r="CV14" s="5">
        <f t="shared" si="6"/>
        <v>0</v>
      </c>
      <c r="CY14" s="510"/>
      <c r="CZ14" s="489">
        <v>7</v>
      </c>
      <c r="DA14" s="490"/>
      <c r="DB14" s="502"/>
      <c r="DC14" s="490"/>
      <c r="DD14" s="399"/>
      <c r="DE14" s="391"/>
      <c r="DF14" s="5">
        <f t="shared" si="15"/>
        <v>0</v>
      </c>
      <c r="DI14" s="510"/>
      <c r="DJ14" s="489">
        <v>7</v>
      </c>
      <c r="DK14" s="490"/>
      <c r="DL14" s="502"/>
      <c r="DM14" s="490"/>
      <c r="DN14" s="399"/>
      <c r="DO14" s="391"/>
      <c r="DP14" s="5">
        <f t="shared" si="16"/>
        <v>0</v>
      </c>
      <c r="DS14" s="488"/>
      <c r="DT14" s="489">
        <v>7</v>
      </c>
      <c r="DU14" s="490"/>
      <c r="DV14" s="505"/>
      <c r="DW14" s="490"/>
      <c r="DX14" s="508"/>
      <c r="DY14" s="507"/>
      <c r="DZ14" s="5">
        <f t="shared" si="17"/>
        <v>0</v>
      </c>
      <c r="EC14" s="488"/>
      <c r="ED14" s="489">
        <v>7</v>
      </c>
      <c r="EE14" s="249"/>
      <c r="EF14" s="512"/>
      <c r="EG14" s="249"/>
      <c r="EH14" s="513"/>
      <c r="EI14" s="391"/>
      <c r="EJ14" s="5">
        <f t="shared" si="18"/>
        <v>0</v>
      </c>
      <c r="EM14" s="488"/>
      <c r="EN14" s="489">
        <v>7</v>
      </c>
      <c r="EO14" s="249"/>
      <c r="EP14" s="512"/>
      <c r="EQ14" s="249"/>
      <c r="ER14" s="514"/>
      <c r="ES14" s="391"/>
      <c r="ET14" s="5">
        <f t="shared" si="19"/>
        <v>0</v>
      </c>
      <c r="EW14" s="515"/>
      <c r="EX14" s="489">
        <v>7</v>
      </c>
      <c r="EY14" s="490"/>
      <c r="EZ14" s="502"/>
      <c r="FA14" s="490"/>
      <c r="FB14" s="514"/>
      <c r="FC14" s="391"/>
      <c r="FD14" s="5">
        <f t="shared" si="20"/>
        <v>0</v>
      </c>
      <c r="FG14" s="515"/>
      <c r="FH14" s="489">
        <v>7</v>
      </c>
      <c r="FI14" s="497"/>
      <c r="FJ14" s="498"/>
      <c r="FK14" s="497"/>
      <c r="FL14" s="513"/>
      <c r="FM14" s="500"/>
      <c r="FN14" s="462">
        <f t="shared" si="21"/>
        <v>0</v>
      </c>
      <c r="FQ14" s="516"/>
      <c r="FR14" s="489">
        <v>7</v>
      </c>
      <c r="FS14" s="490"/>
      <c r="FT14" s="502"/>
      <c r="FU14" s="490"/>
      <c r="FV14" s="514"/>
      <c r="FW14" s="391"/>
      <c r="FX14" s="462">
        <f t="shared" si="22"/>
        <v>0</v>
      </c>
      <c r="GA14" s="488"/>
      <c r="GB14" s="517">
        <v>7</v>
      </c>
      <c r="GC14" s="490"/>
      <c r="GD14" s="502"/>
      <c r="GE14" s="490"/>
      <c r="GF14" s="514"/>
      <c r="GG14" s="391"/>
      <c r="GH14" s="5">
        <f t="shared" si="23"/>
        <v>0</v>
      </c>
      <c r="GK14" s="488"/>
      <c r="GL14" s="489">
        <v>7</v>
      </c>
      <c r="GM14" s="522"/>
      <c r="GN14" s="502"/>
      <c r="GO14" s="522"/>
      <c r="GP14" s="399"/>
      <c r="GQ14" s="391"/>
      <c r="GR14" s="5">
        <f t="shared" si="24"/>
        <v>0</v>
      </c>
      <c r="GU14" s="488"/>
      <c r="GV14" s="489">
        <v>7</v>
      </c>
      <c r="GW14" s="490"/>
      <c r="GX14" s="502"/>
      <c r="GY14" s="490"/>
      <c r="GZ14" s="399"/>
      <c r="HA14" s="391"/>
      <c r="HB14" s="5">
        <f t="shared" si="25"/>
        <v>0</v>
      </c>
    </row>
    <row r="15" spans="1:210" ht="22.5" customHeight="1" x14ac:dyDescent="0.25">
      <c r="A15" s="417">
        <v>12</v>
      </c>
      <c r="B15" s="195">
        <f t="shared" ref="B15:I15" si="31">DR5</f>
        <v>0</v>
      </c>
      <c r="C15" s="195">
        <f t="shared" si="31"/>
        <v>0</v>
      </c>
      <c r="D15" s="1069">
        <f t="shared" si="31"/>
        <v>0</v>
      </c>
      <c r="E15" s="1070">
        <f t="shared" si="31"/>
        <v>0</v>
      </c>
      <c r="F15" s="1071">
        <f t="shared" si="31"/>
        <v>0</v>
      </c>
      <c r="G15" s="191">
        <f t="shared" si="31"/>
        <v>0</v>
      </c>
      <c r="H15" s="1072">
        <f t="shared" si="31"/>
        <v>0</v>
      </c>
      <c r="I15" s="1073">
        <f t="shared" si="31"/>
        <v>0</v>
      </c>
      <c r="J15" s="195"/>
      <c r="M15" s="488"/>
      <c r="N15" s="517">
        <v>8</v>
      </c>
      <c r="O15" s="490">
        <v>935.3</v>
      </c>
      <c r="P15" s="502"/>
      <c r="Q15" s="490"/>
      <c r="R15" s="399"/>
      <c r="S15" s="391"/>
      <c r="T15" s="462">
        <f t="shared" si="8"/>
        <v>0</v>
      </c>
      <c r="W15" s="496"/>
      <c r="X15" s="835">
        <v>8</v>
      </c>
      <c r="Y15" s="497">
        <v>867.3</v>
      </c>
      <c r="Z15" s="498"/>
      <c r="AA15" s="497"/>
      <c r="AB15" s="499"/>
      <c r="AC15" s="500"/>
      <c r="AD15" s="462">
        <f t="shared" si="9"/>
        <v>0</v>
      </c>
      <c r="AE15" s="444"/>
      <c r="AG15" s="488"/>
      <c r="AH15" s="489">
        <v>8</v>
      </c>
      <c r="AI15" s="521"/>
      <c r="AJ15" s="502"/>
      <c r="AK15" s="521"/>
      <c r="AL15" s="399"/>
      <c r="AM15" s="391"/>
      <c r="AN15" s="391">
        <f t="shared" si="10"/>
        <v>0</v>
      </c>
      <c r="AQ15" s="515"/>
      <c r="AR15" s="489">
        <v>8</v>
      </c>
      <c r="AS15" s="497"/>
      <c r="AT15" s="498"/>
      <c r="AU15" s="497"/>
      <c r="AV15" s="499"/>
      <c r="AW15" s="500"/>
      <c r="AX15" s="5">
        <f t="shared" si="11"/>
        <v>0</v>
      </c>
      <c r="BA15" s="488"/>
      <c r="BB15" s="489">
        <v>8</v>
      </c>
      <c r="BC15" s="879"/>
      <c r="BD15" s="502"/>
      <c r="BE15" s="490"/>
      <c r="BF15" s="399"/>
      <c r="BG15" s="391"/>
      <c r="BH15" s="391">
        <f t="shared" si="12"/>
        <v>0</v>
      </c>
      <c r="BK15" s="488"/>
      <c r="BL15" s="489">
        <v>8</v>
      </c>
      <c r="BM15" s="490"/>
      <c r="BN15" s="502"/>
      <c r="BO15" s="497"/>
      <c r="BP15" s="399"/>
      <c r="BQ15" s="391"/>
      <c r="BR15" s="504">
        <f t="shared" si="13"/>
        <v>0</v>
      </c>
      <c r="BS15" s="5"/>
      <c r="BU15" s="488"/>
      <c r="BV15" s="489">
        <v>8</v>
      </c>
      <c r="BW15" s="490"/>
      <c r="BX15" s="502"/>
      <c r="BY15" s="497"/>
      <c r="BZ15" s="399"/>
      <c r="CA15" s="391"/>
      <c r="CB15" s="504">
        <f t="shared" si="14"/>
        <v>0</v>
      </c>
      <c r="CE15" s="488"/>
      <c r="CF15" s="489">
        <v>8</v>
      </c>
      <c r="CG15" s="490"/>
      <c r="CH15" s="505"/>
      <c r="CI15" s="490"/>
      <c r="CJ15" s="506"/>
      <c r="CK15" s="507"/>
      <c r="CL15" s="462">
        <f t="shared" si="5"/>
        <v>0</v>
      </c>
      <c r="CO15" s="515"/>
      <c r="CP15" s="489">
        <v>8</v>
      </c>
      <c r="CQ15" s="249"/>
      <c r="CR15" s="512"/>
      <c r="CS15" s="249"/>
      <c r="CT15" s="514"/>
      <c r="CU15" s="391"/>
      <c r="CV15" s="5">
        <f t="shared" si="6"/>
        <v>0</v>
      </c>
      <c r="CY15" s="510"/>
      <c r="CZ15" s="489">
        <v>8</v>
      </c>
      <c r="DA15" s="490"/>
      <c r="DB15" s="502"/>
      <c r="DC15" s="490"/>
      <c r="DD15" s="399"/>
      <c r="DE15" s="391"/>
      <c r="DF15" s="5">
        <f t="shared" si="15"/>
        <v>0</v>
      </c>
      <c r="DI15" s="510"/>
      <c r="DJ15" s="489">
        <v>8</v>
      </c>
      <c r="DK15" s="490"/>
      <c r="DL15" s="502"/>
      <c r="DM15" s="490"/>
      <c r="DN15" s="399"/>
      <c r="DO15" s="391"/>
      <c r="DP15" s="5">
        <f t="shared" si="16"/>
        <v>0</v>
      </c>
      <c r="DS15" s="488"/>
      <c r="DT15" s="489">
        <v>8</v>
      </c>
      <c r="DU15" s="490"/>
      <c r="DV15" s="505"/>
      <c r="DW15" s="490"/>
      <c r="DX15" s="508"/>
      <c r="DY15" s="507"/>
      <c r="DZ15" s="5">
        <f t="shared" si="17"/>
        <v>0</v>
      </c>
      <c r="EC15" s="488"/>
      <c r="ED15" s="489">
        <v>8</v>
      </c>
      <c r="EE15" s="249"/>
      <c r="EF15" s="512"/>
      <c r="EG15" s="249"/>
      <c r="EH15" s="513"/>
      <c r="EI15" s="391"/>
      <c r="EJ15" s="5">
        <f t="shared" si="18"/>
        <v>0</v>
      </c>
      <c r="EM15" s="488"/>
      <c r="EN15" s="489">
        <v>8</v>
      </c>
      <c r="EO15" s="249"/>
      <c r="EP15" s="512"/>
      <c r="EQ15" s="249"/>
      <c r="ER15" s="514"/>
      <c r="ES15" s="391"/>
      <c r="ET15" s="5">
        <f t="shared" si="19"/>
        <v>0</v>
      </c>
      <c r="EW15" s="515"/>
      <c r="EX15" s="489">
        <v>8</v>
      </c>
      <c r="EY15" s="490"/>
      <c r="EZ15" s="502"/>
      <c r="FA15" s="490"/>
      <c r="FB15" s="514"/>
      <c r="FC15" s="391"/>
      <c r="FD15" s="5">
        <f t="shared" si="20"/>
        <v>0</v>
      </c>
      <c r="FG15" s="515"/>
      <c r="FH15" s="489">
        <v>8</v>
      </c>
      <c r="FI15" s="497"/>
      <c r="FJ15" s="498"/>
      <c r="FK15" s="497"/>
      <c r="FL15" s="513"/>
      <c r="FM15" s="500"/>
      <c r="FN15" s="462">
        <f t="shared" si="21"/>
        <v>0</v>
      </c>
      <c r="FQ15" s="516"/>
      <c r="FR15" s="489">
        <v>8</v>
      </c>
      <c r="FS15" s="490"/>
      <c r="FT15" s="502"/>
      <c r="FU15" s="490"/>
      <c r="FV15" s="514"/>
      <c r="FW15" s="391"/>
      <c r="FX15" s="462">
        <f t="shared" si="22"/>
        <v>0</v>
      </c>
      <c r="GA15" s="515"/>
      <c r="GB15" s="517">
        <v>8</v>
      </c>
      <c r="GC15" s="490"/>
      <c r="GD15" s="502"/>
      <c r="GE15" s="490"/>
      <c r="GF15" s="514"/>
      <c r="GG15" s="391"/>
      <c r="GH15" s="5">
        <f t="shared" si="23"/>
        <v>0</v>
      </c>
      <c r="GK15" s="488"/>
      <c r="GL15" s="489">
        <v>8</v>
      </c>
      <c r="GM15" s="522"/>
      <c r="GN15" s="502"/>
      <c r="GO15" s="522"/>
      <c r="GP15" s="399"/>
      <c r="GQ15" s="391"/>
      <c r="GR15" s="5">
        <f t="shared" si="24"/>
        <v>0</v>
      </c>
      <c r="GU15" s="488"/>
      <c r="GV15" s="489">
        <v>8</v>
      </c>
      <c r="GW15" s="490"/>
      <c r="GX15" s="502"/>
      <c r="GY15" s="490"/>
      <c r="GZ15" s="399"/>
      <c r="HA15" s="391"/>
      <c r="HB15" s="5">
        <f t="shared" si="25"/>
        <v>0</v>
      </c>
    </row>
    <row r="16" spans="1:210" ht="22.5" customHeight="1" x14ac:dyDescent="0.25">
      <c r="A16" s="417">
        <v>13</v>
      </c>
      <c r="B16" s="195">
        <f t="shared" ref="B16:I16" si="32">EB5</f>
        <v>0</v>
      </c>
      <c r="C16" s="195">
        <f t="shared" si="32"/>
        <v>0</v>
      </c>
      <c r="D16" s="1069">
        <f t="shared" si="32"/>
        <v>0</v>
      </c>
      <c r="E16" s="1070">
        <f t="shared" si="32"/>
        <v>0</v>
      </c>
      <c r="F16" s="1071">
        <f t="shared" si="32"/>
        <v>0</v>
      </c>
      <c r="G16" s="191">
        <f t="shared" si="32"/>
        <v>0</v>
      </c>
      <c r="H16" s="1072">
        <f t="shared" si="32"/>
        <v>0</v>
      </c>
      <c r="I16" s="1073">
        <f t="shared" si="32"/>
        <v>0</v>
      </c>
      <c r="J16" s="195"/>
      <c r="M16" s="488"/>
      <c r="N16" s="517">
        <v>9</v>
      </c>
      <c r="O16" s="490">
        <v>920.79</v>
      </c>
      <c r="P16" s="502"/>
      <c r="Q16" s="490"/>
      <c r="R16" s="399"/>
      <c r="S16" s="391"/>
      <c r="T16" s="462">
        <f t="shared" si="8"/>
        <v>0</v>
      </c>
      <c r="W16" s="496"/>
      <c r="X16" s="835">
        <v>9</v>
      </c>
      <c r="Y16" s="497">
        <v>907.2</v>
      </c>
      <c r="Z16" s="498"/>
      <c r="AA16" s="497"/>
      <c r="AB16" s="499"/>
      <c r="AC16" s="500"/>
      <c r="AD16" s="462">
        <f t="shared" si="9"/>
        <v>0</v>
      </c>
      <c r="AE16" s="444"/>
      <c r="AG16" s="488"/>
      <c r="AH16" s="489">
        <v>9</v>
      </c>
      <c r="AI16" s="521"/>
      <c r="AJ16" s="502"/>
      <c r="AK16" s="521"/>
      <c r="AL16" s="399"/>
      <c r="AM16" s="391"/>
      <c r="AN16" s="391">
        <f t="shared" si="10"/>
        <v>0</v>
      </c>
      <c r="AQ16" s="515"/>
      <c r="AR16" s="489">
        <v>9</v>
      </c>
      <c r="AS16" s="497"/>
      <c r="AT16" s="498"/>
      <c r="AU16" s="497"/>
      <c r="AV16" s="499"/>
      <c r="AW16" s="500"/>
      <c r="AX16" s="5">
        <f t="shared" si="11"/>
        <v>0</v>
      </c>
      <c r="BA16" s="488"/>
      <c r="BB16" s="489">
        <v>9</v>
      </c>
      <c r="BC16" s="879"/>
      <c r="BD16" s="502"/>
      <c r="BE16" s="490"/>
      <c r="BF16" s="399"/>
      <c r="BG16" s="391"/>
      <c r="BH16" s="391">
        <f t="shared" si="12"/>
        <v>0</v>
      </c>
      <c r="BK16" s="488"/>
      <c r="BL16" s="489">
        <v>9</v>
      </c>
      <c r="BM16" s="490"/>
      <c r="BN16" s="502"/>
      <c r="BO16" s="497"/>
      <c r="BP16" s="399"/>
      <c r="BQ16" s="391"/>
      <c r="BR16" s="504">
        <f t="shared" si="13"/>
        <v>0</v>
      </c>
      <c r="BS16" s="5"/>
      <c r="BU16" s="488"/>
      <c r="BV16" s="489">
        <v>9</v>
      </c>
      <c r="BW16" s="490"/>
      <c r="BX16" s="502"/>
      <c r="BY16" s="497"/>
      <c r="BZ16" s="399"/>
      <c r="CA16" s="391"/>
      <c r="CB16" s="504">
        <f t="shared" si="14"/>
        <v>0</v>
      </c>
      <c r="CE16" s="488"/>
      <c r="CF16" s="489">
        <v>9</v>
      </c>
      <c r="CG16" s="490"/>
      <c r="CH16" s="505"/>
      <c r="CI16" s="490"/>
      <c r="CJ16" s="506"/>
      <c r="CK16" s="507"/>
      <c r="CL16" s="5">
        <f t="shared" si="5"/>
        <v>0</v>
      </c>
      <c r="CO16" s="515"/>
      <c r="CP16" s="489">
        <v>9</v>
      </c>
      <c r="CQ16" s="249"/>
      <c r="CR16" s="512"/>
      <c r="CS16" s="249"/>
      <c r="CT16" s="514"/>
      <c r="CU16" s="391"/>
      <c r="CV16" s="5">
        <f t="shared" si="6"/>
        <v>0</v>
      </c>
      <c r="CY16" s="510"/>
      <c r="CZ16" s="489">
        <v>9</v>
      </c>
      <c r="DA16" s="490"/>
      <c r="DB16" s="502"/>
      <c r="DC16" s="490"/>
      <c r="DD16" s="399"/>
      <c r="DE16" s="391"/>
      <c r="DF16" s="5">
        <f t="shared" si="15"/>
        <v>0</v>
      </c>
      <c r="DI16" s="510"/>
      <c r="DJ16" s="489">
        <v>9</v>
      </c>
      <c r="DK16" s="490"/>
      <c r="DL16" s="502"/>
      <c r="DM16" s="490"/>
      <c r="DN16" s="399"/>
      <c r="DO16" s="391"/>
      <c r="DP16" s="5">
        <f t="shared" si="16"/>
        <v>0</v>
      </c>
      <c r="DS16" s="488"/>
      <c r="DT16" s="489">
        <v>9</v>
      </c>
      <c r="DU16" s="490"/>
      <c r="DV16" s="505"/>
      <c r="DW16" s="490"/>
      <c r="DX16" s="508"/>
      <c r="DY16" s="507"/>
      <c r="DZ16" s="5">
        <f t="shared" si="17"/>
        <v>0</v>
      </c>
      <c r="EC16" s="488"/>
      <c r="ED16" s="489">
        <v>9</v>
      </c>
      <c r="EE16" s="249"/>
      <c r="EF16" s="512"/>
      <c r="EG16" s="249"/>
      <c r="EH16" s="513"/>
      <c r="EI16" s="391"/>
      <c r="EJ16" s="5">
        <f t="shared" si="18"/>
        <v>0</v>
      </c>
      <c r="EM16" s="488"/>
      <c r="EN16" s="489">
        <v>9</v>
      </c>
      <c r="EO16" s="249"/>
      <c r="EP16" s="512"/>
      <c r="EQ16" s="249"/>
      <c r="ER16" s="514"/>
      <c r="ES16" s="391"/>
      <c r="ET16" s="5">
        <f t="shared" si="19"/>
        <v>0</v>
      </c>
      <c r="EW16" s="515"/>
      <c r="EX16" s="489">
        <v>9</v>
      </c>
      <c r="EY16" s="490"/>
      <c r="EZ16" s="502"/>
      <c r="FA16" s="490"/>
      <c r="FB16" s="514"/>
      <c r="FC16" s="391"/>
      <c r="FD16" s="5">
        <f t="shared" si="20"/>
        <v>0</v>
      </c>
      <c r="FG16" s="515"/>
      <c r="FH16" s="489">
        <v>9</v>
      </c>
      <c r="FI16" s="497"/>
      <c r="FJ16" s="498"/>
      <c r="FK16" s="497"/>
      <c r="FL16" s="513"/>
      <c r="FM16" s="500"/>
      <c r="FN16" s="462">
        <f t="shared" si="21"/>
        <v>0</v>
      </c>
      <c r="FQ16" s="516"/>
      <c r="FR16" s="489">
        <v>9</v>
      </c>
      <c r="FS16" s="490"/>
      <c r="FT16" s="502"/>
      <c r="FU16" s="490"/>
      <c r="FV16" s="514"/>
      <c r="FW16" s="391"/>
      <c r="FX16" s="462">
        <f t="shared" si="22"/>
        <v>0</v>
      </c>
      <c r="GA16" s="515"/>
      <c r="GB16" s="517">
        <v>9</v>
      </c>
      <c r="GC16" s="490"/>
      <c r="GD16" s="502"/>
      <c r="GE16" s="490"/>
      <c r="GF16" s="514"/>
      <c r="GG16" s="391"/>
      <c r="GH16" s="5">
        <f t="shared" si="23"/>
        <v>0</v>
      </c>
      <c r="GK16" s="488"/>
      <c r="GL16" s="489">
        <v>9</v>
      </c>
      <c r="GM16" s="522"/>
      <c r="GN16" s="502"/>
      <c r="GO16" s="522"/>
      <c r="GP16" s="399"/>
      <c r="GQ16" s="391"/>
      <c r="GR16" s="5">
        <f t="shared" si="24"/>
        <v>0</v>
      </c>
      <c r="GU16" s="488"/>
      <c r="GV16" s="489">
        <v>9</v>
      </c>
      <c r="GW16" s="490"/>
      <c r="GX16" s="502"/>
      <c r="GY16" s="490"/>
      <c r="GZ16" s="399"/>
      <c r="HA16" s="391"/>
      <c r="HB16" s="5">
        <f t="shared" si="25"/>
        <v>0</v>
      </c>
    </row>
    <row r="17" spans="1:210" x14ac:dyDescent="0.25">
      <c r="A17" s="417">
        <v>14</v>
      </c>
      <c r="B17" s="195">
        <f>EL5</f>
        <v>0</v>
      </c>
      <c r="C17" s="195">
        <f t="shared" ref="C17:I17" si="33">EM5</f>
        <v>0</v>
      </c>
      <c r="D17" s="1069">
        <f t="shared" si="33"/>
        <v>0</v>
      </c>
      <c r="E17" s="1070">
        <f t="shared" si="33"/>
        <v>0</v>
      </c>
      <c r="F17" s="1071">
        <f t="shared" si="33"/>
        <v>0</v>
      </c>
      <c r="G17" s="191">
        <f t="shared" si="33"/>
        <v>0</v>
      </c>
      <c r="H17" s="1072">
        <f t="shared" si="33"/>
        <v>0</v>
      </c>
      <c r="I17" s="1073">
        <f t="shared" si="33"/>
        <v>0</v>
      </c>
      <c r="J17" s="195"/>
      <c r="M17" s="488"/>
      <c r="N17" s="517">
        <v>10</v>
      </c>
      <c r="O17" s="490">
        <v>933.49</v>
      </c>
      <c r="P17" s="491"/>
      <c r="Q17" s="492"/>
      <c r="R17" s="493"/>
      <c r="S17" s="494"/>
      <c r="T17" s="520">
        <f t="shared" si="8"/>
        <v>0</v>
      </c>
      <c r="W17" s="496"/>
      <c r="X17" s="835">
        <v>10</v>
      </c>
      <c r="Y17" s="497">
        <v>940.7</v>
      </c>
      <c r="Z17" s="498"/>
      <c r="AA17" s="497"/>
      <c r="AB17" s="499"/>
      <c r="AC17" s="500"/>
      <c r="AD17" s="462">
        <f t="shared" si="9"/>
        <v>0</v>
      </c>
      <c r="AE17" s="444"/>
      <c r="AG17" s="488"/>
      <c r="AH17" s="489">
        <v>10</v>
      </c>
      <c r="AI17" s="521"/>
      <c r="AJ17" s="502"/>
      <c r="AK17" s="521"/>
      <c r="AL17" s="399"/>
      <c r="AM17" s="391"/>
      <c r="AN17" s="391">
        <f t="shared" si="10"/>
        <v>0</v>
      </c>
      <c r="AQ17" s="515"/>
      <c r="AR17" s="489">
        <v>10</v>
      </c>
      <c r="AS17" s="497"/>
      <c r="AT17" s="498"/>
      <c r="AU17" s="497"/>
      <c r="AV17" s="499"/>
      <c r="AW17" s="500"/>
      <c r="AX17" s="5">
        <f t="shared" si="11"/>
        <v>0</v>
      </c>
      <c r="BA17" s="488"/>
      <c r="BB17" s="489">
        <v>10</v>
      </c>
      <c r="BC17" s="880"/>
      <c r="BD17" s="502"/>
      <c r="BE17" s="249"/>
      <c r="BF17" s="399"/>
      <c r="BG17" s="391"/>
      <c r="BH17" s="391">
        <f t="shared" si="12"/>
        <v>0</v>
      </c>
      <c r="BK17" s="488"/>
      <c r="BL17" s="489">
        <v>10</v>
      </c>
      <c r="BM17" s="490"/>
      <c r="BN17" s="502"/>
      <c r="BO17" s="497"/>
      <c r="BP17" s="399"/>
      <c r="BQ17" s="391"/>
      <c r="BR17" s="504">
        <f t="shared" si="13"/>
        <v>0</v>
      </c>
      <c r="BS17" s="5"/>
      <c r="BU17" s="488"/>
      <c r="BV17" s="489">
        <v>10</v>
      </c>
      <c r="BW17" s="490"/>
      <c r="BX17" s="502"/>
      <c r="BY17" s="497"/>
      <c r="BZ17" s="399"/>
      <c r="CA17" s="391"/>
      <c r="CB17" s="504">
        <f t="shared" si="14"/>
        <v>0</v>
      </c>
      <c r="CE17" s="488"/>
      <c r="CF17" s="489">
        <v>10</v>
      </c>
      <c r="CG17" s="490"/>
      <c r="CH17" s="505"/>
      <c r="CI17" s="490"/>
      <c r="CJ17" s="506"/>
      <c r="CK17" s="507"/>
      <c r="CL17" s="5">
        <f t="shared" si="5"/>
        <v>0</v>
      </c>
      <c r="CO17" s="515"/>
      <c r="CP17" s="489">
        <v>10</v>
      </c>
      <c r="CQ17" s="249"/>
      <c r="CR17" s="512"/>
      <c r="CS17" s="249"/>
      <c r="CT17" s="514"/>
      <c r="CU17" s="391"/>
      <c r="CV17" s="5">
        <f t="shared" si="6"/>
        <v>0</v>
      </c>
      <c r="CY17" s="488"/>
      <c r="CZ17" s="489">
        <v>10</v>
      </c>
      <c r="DA17" s="490"/>
      <c r="DB17" s="502"/>
      <c r="DC17" s="490"/>
      <c r="DD17" s="399"/>
      <c r="DE17" s="391"/>
      <c r="DF17" s="5">
        <f t="shared" si="15"/>
        <v>0</v>
      </c>
      <c r="DI17" s="488"/>
      <c r="DJ17" s="489">
        <v>10</v>
      </c>
      <c r="DK17" s="490"/>
      <c r="DL17" s="502"/>
      <c r="DM17" s="490"/>
      <c r="DN17" s="399"/>
      <c r="DO17" s="391"/>
      <c r="DP17" s="5">
        <f t="shared" si="16"/>
        <v>0</v>
      </c>
      <c r="DS17" s="488"/>
      <c r="DT17" s="489">
        <v>10</v>
      </c>
      <c r="DU17" s="490"/>
      <c r="DV17" s="505"/>
      <c r="DW17" s="490"/>
      <c r="DX17" s="508"/>
      <c r="DY17" s="507"/>
      <c r="DZ17" s="5">
        <f t="shared" si="17"/>
        <v>0</v>
      </c>
      <c r="EC17" s="488"/>
      <c r="ED17" s="489">
        <v>10</v>
      </c>
      <c r="EE17" s="249"/>
      <c r="EF17" s="512"/>
      <c r="EG17" s="249"/>
      <c r="EH17" s="513"/>
      <c r="EI17" s="391"/>
      <c r="EJ17" s="5">
        <f t="shared" si="18"/>
        <v>0</v>
      </c>
      <c r="EM17" s="488"/>
      <c r="EN17" s="489">
        <v>10</v>
      </c>
      <c r="EO17" s="249"/>
      <c r="EP17" s="512"/>
      <c r="EQ17" s="249"/>
      <c r="ER17" s="514"/>
      <c r="ES17" s="391"/>
      <c r="ET17" s="5">
        <f t="shared" si="19"/>
        <v>0</v>
      </c>
      <c r="EW17" s="515"/>
      <c r="EX17" s="489">
        <v>10</v>
      </c>
      <c r="EY17" s="490"/>
      <c r="EZ17" s="502"/>
      <c r="FA17" s="490"/>
      <c r="FB17" s="514"/>
      <c r="FC17" s="391"/>
      <c r="FD17" s="5">
        <f t="shared" si="20"/>
        <v>0</v>
      </c>
      <c r="FG17" s="515"/>
      <c r="FH17" s="489">
        <v>10</v>
      </c>
      <c r="FI17" s="497"/>
      <c r="FJ17" s="498"/>
      <c r="FK17" s="497"/>
      <c r="FL17" s="513"/>
      <c r="FM17" s="500"/>
      <c r="FN17" s="462">
        <f t="shared" si="21"/>
        <v>0</v>
      </c>
      <c r="FQ17" s="488"/>
      <c r="FR17" s="489">
        <v>10</v>
      </c>
      <c r="FS17" s="490"/>
      <c r="FT17" s="502"/>
      <c r="FU17" s="490"/>
      <c r="FV17" s="514"/>
      <c r="FW17" s="391"/>
      <c r="FX17" s="462">
        <f t="shared" si="22"/>
        <v>0</v>
      </c>
      <c r="GA17" s="515"/>
      <c r="GB17" s="517">
        <v>10</v>
      </c>
      <c r="GC17" s="490"/>
      <c r="GD17" s="502"/>
      <c r="GE17" s="490"/>
      <c r="GF17" s="514"/>
      <c r="GG17" s="391"/>
      <c r="GH17" s="5">
        <f t="shared" si="23"/>
        <v>0</v>
      </c>
      <c r="GK17" s="488"/>
      <c r="GL17" s="489">
        <v>10</v>
      </c>
      <c r="GM17" s="522"/>
      <c r="GN17" s="502"/>
      <c r="GO17" s="522"/>
      <c r="GP17" s="399"/>
      <c r="GQ17" s="391"/>
      <c r="GR17" s="5">
        <f t="shared" si="24"/>
        <v>0</v>
      </c>
      <c r="GU17" s="488"/>
      <c r="GV17" s="489">
        <v>10</v>
      </c>
      <c r="GW17" s="490"/>
      <c r="GX17" s="502"/>
      <c r="GY17" s="490"/>
      <c r="GZ17" s="399"/>
      <c r="HA17" s="391"/>
      <c r="HB17" s="5">
        <f t="shared" si="25"/>
        <v>0</v>
      </c>
    </row>
    <row r="18" spans="1:210" x14ac:dyDescent="0.25">
      <c r="A18" s="417">
        <v>15</v>
      </c>
      <c r="B18" s="195">
        <f t="shared" ref="B18:I18" si="34">EV5</f>
        <v>0</v>
      </c>
      <c r="C18" s="195">
        <f t="shared" si="34"/>
        <v>0</v>
      </c>
      <c r="D18" s="1069">
        <f t="shared" si="34"/>
        <v>0</v>
      </c>
      <c r="E18" s="1070">
        <f t="shared" si="34"/>
        <v>0</v>
      </c>
      <c r="F18" s="1071">
        <f t="shared" si="34"/>
        <v>0</v>
      </c>
      <c r="G18" s="191">
        <f t="shared" si="34"/>
        <v>0</v>
      </c>
      <c r="H18" s="1072">
        <f t="shared" si="34"/>
        <v>0</v>
      </c>
      <c r="I18" s="1073">
        <f t="shared" si="34"/>
        <v>0</v>
      </c>
      <c r="J18" s="195"/>
      <c r="M18" s="488"/>
      <c r="N18" s="517">
        <v>11</v>
      </c>
      <c r="O18" s="490">
        <v>923.96</v>
      </c>
      <c r="P18" s="491"/>
      <c r="Q18" s="492"/>
      <c r="R18" s="493"/>
      <c r="S18" s="494"/>
      <c r="T18" s="520">
        <f t="shared" si="8"/>
        <v>0</v>
      </c>
      <c r="W18" s="488"/>
      <c r="X18" s="835">
        <v>11</v>
      </c>
      <c r="Y18" s="497">
        <v>904.5</v>
      </c>
      <c r="Z18" s="498"/>
      <c r="AA18" s="497"/>
      <c r="AB18" s="499"/>
      <c r="AC18" s="500"/>
      <c r="AD18" s="462">
        <f t="shared" si="9"/>
        <v>0</v>
      </c>
      <c r="AE18" s="444"/>
      <c r="AG18" s="488"/>
      <c r="AH18" s="489">
        <v>11</v>
      </c>
      <c r="AI18" s="521"/>
      <c r="AJ18" s="502"/>
      <c r="AK18" s="521"/>
      <c r="AL18" s="399"/>
      <c r="AM18" s="391"/>
      <c r="AN18" s="391">
        <f t="shared" si="10"/>
        <v>0</v>
      </c>
      <c r="AQ18" s="515"/>
      <c r="AR18" s="489">
        <v>11</v>
      </c>
      <c r="AS18" s="497"/>
      <c r="AT18" s="498"/>
      <c r="AU18" s="497"/>
      <c r="AV18" s="499"/>
      <c r="AW18" s="500"/>
      <c r="AX18" s="5">
        <f t="shared" si="11"/>
        <v>0</v>
      </c>
      <c r="BA18" s="488"/>
      <c r="BB18" s="489">
        <v>11</v>
      </c>
      <c r="BC18" s="879"/>
      <c r="BD18" s="502"/>
      <c r="BE18" s="490"/>
      <c r="BF18" s="399"/>
      <c r="BG18" s="391"/>
      <c r="BH18" s="391">
        <f t="shared" si="12"/>
        <v>0</v>
      </c>
      <c r="BK18" s="488"/>
      <c r="BL18" s="489">
        <v>11</v>
      </c>
      <c r="BM18" s="490"/>
      <c r="BN18" s="502"/>
      <c r="BO18" s="497"/>
      <c r="BP18" s="399"/>
      <c r="BQ18" s="391"/>
      <c r="BR18" s="504">
        <f t="shared" si="13"/>
        <v>0</v>
      </c>
      <c r="BS18" s="5"/>
      <c r="BU18" s="488"/>
      <c r="BV18" s="489">
        <v>11</v>
      </c>
      <c r="BW18" s="490"/>
      <c r="BX18" s="502"/>
      <c r="BY18" s="497"/>
      <c r="BZ18" s="399"/>
      <c r="CA18" s="391"/>
      <c r="CB18" s="504">
        <f t="shared" si="14"/>
        <v>0</v>
      </c>
      <c r="CE18" s="488"/>
      <c r="CF18" s="489">
        <v>11</v>
      </c>
      <c r="CG18" s="490"/>
      <c r="CH18" s="505"/>
      <c r="CI18" s="490"/>
      <c r="CJ18" s="506"/>
      <c r="CK18" s="507"/>
      <c r="CL18" s="5">
        <f t="shared" si="5"/>
        <v>0</v>
      </c>
      <c r="CO18" s="515"/>
      <c r="CP18" s="489">
        <v>11</v>
      </c>
      <c r="CQ18" s="249"/>
      <c r="CR18" s="512"/>
      <c r="CS18" s="249"/>
      <c r="CT18" s="514"/>
      <c r="CU18" s="391"/>
      <c r="CV18" s="5">
        <f t="shared" si="6"/>
        <v>0</v>
      </c>
      <c r="CY18" s="488"/>
      <c r="CZ18" s="489">
        <v>11</v>
      </c>
      <c r="DA18" s="490"/>
      <c r="DB18" s="502"/>
      <c r="DC18" s="490"/>
      <c r="DD18" s="399"/>
      <c r="DE18" s="391"/>
      <c r="DF18" s="5">
        <f t="shared" si="15"/>
        <v>0</v>
      </c>
      <c r="DI18" s="488"/>
      <c r="DJ18" s="489">
        <v>11</v>
      </c>
      <c r="DK18" s="490"/>
      <c r="DL18" s="502"/>
      <c r="DM18" s="490"/>
      <c r="DN18" s="399"/>
      <c r="DO18" s="391"/>
      <c r="DP18" s="5">
        <f t="shared" si="16"/>
        <v>0</v>
      </c>
      <c r="DS18" s="488"/>
      <c r="DT18" s="489">
        <v>11</v>
      </c>
      <c r="DU18" s="249"/>
      <c r="DV18" s="505"/>
      <c r="DW18" s="249"/>
      <c r="DX18" s="508"/>
      <c r="DY18" s="507"/>
      <c r="DZ18" s="5">
        <f t="shared" si="17"/>
        <v>0</v>
      </c>
      <c r="EC18" s="488"/>
      <c r="ED18" s="489">
        <v>11</v>
      </c>
      <c r="EE18" s="249"/>
      <c r="EF18" s="512"/>
      <c r="EG18" s="249"/>
      <c r="EH18" s="513"/>
      <c r="EI18" s="391"/>
      <c r="EJ18" s="5">
        <f t="shared" si="18"/>
        <v>0</v>
      </c>
      <c r="EM18" s="488"/>
      <c r="EN18" s="489">
        <v>11</v>
      </c>
      <c r="EO18" s="249"/>
      <c r="EP18" s="512"/>
      <c r="EQ18" s="249"/>
      <c r="ER18" s="514"/>
      <c r="ES18" s="391"/>
      <c r="ET18" s="5">
        <f t="shared" si="19"/>
        <v>0</v>
      </c>
      <c r="EW18" s="515"/>
      <c r="EX18" s="489">
        <v>11</v>
      </c>
      <c r="EY18" s="490"/>
      <c r="EZ18" s="502"/>
      <c r="FA18" s="490"/>
      <c r="FB18" s="514"/>
      <c r="FC18" s="391"/>
      <c r="FD18" s="5">
        <f t="shared" si="20"/>
        <v>0</v>
      </c>
      <c r="FG18" s="515"/>
      <c r="FH18" s="489">
        <v>11</v>
      </c>
      <c r="FI18" s="497"/>
      <c r="FJ18" s="498"/>
      <c r="FK18" s="497"/>
      <c r="FL18" s="513"/>
      <c r="FM18" s="500"/>
      <c r="FN18" s="462">
        <f t="shared" si="21"/>
        <v>0</v>
      </c>
      <c r="FQ18" s="488"/>
      <c r="FR18" s="489">
        <v>11</v>
      </c>
      <c r="FS18" s="490"/>
      <c r="FT18" s="502"/>
      <c r="FU18" s="490"/>
      <c r="FV18" s="514"/>
      <c r="FW18" s="391"/>
      <c r="FX18" s="462">
        <f t="shared" si="22"/>
        <v>0</v>
      </c>
      <c r="FY18" s="391"/>
      <c r="GA18" s="515"/>
      <c r="GB18" s="517">
        <v>11</v>
      </c>
      <c r="GC18" s="490"/>
      <c r="GD18" s="502"/>
      <c r="GE18" s="490"/>
      <c r="GF18" s="514"/>
      <c r="GG18" s="391"/>
      <c r="GH18" s="5">
        <f t="shared" si="23"/>
        <v>0</v>
      </c>
      <c r="GK18" s="488"/>
      <c r="GL18" s="489">
        <v>11</v>
      </c>
      <c r="GM18" s="522"/>
      <c r="GN18" s="502"/>
      <c r="GO18" s="522"/>
      <c r="GP18" s="399"/>
      <c r="GQ18" s="391"/>
      <c r="GR18" s="5">
        <f t="shared" si="24"/>
        <v>0</v>
      </c>
      <c r="GU18" s="488"/>
      <c r="GV18" s="489">
        <v>11</v>
      </c>
      <c r="GW18" s="490"/>
      <c r="GX18" s="502"/>
      <c r="GY18" s="490"/>
      <c r="GZ18" s="399"/>
      <c r="HA18" s="391"/>
      <c r="HB18" s="5">
        <f t="shared" si="25"/>
        <v>0</v>
      </c>
    </row>
    <row r="19" spans="1:210" x14ac:dyDescent="0.25">
      <c r="A19" s="417">
        <v>16</v>
      </c>
      <c r="B19" s="195">
        <f t="shared" ref="B19:I19" si="35">FF5</f>
        <v>0</v>
      </c>
      <c r="C19" s="195">
        <f t="shared" si="35"/>
        <v>0</v>
      </c>
      <c r="D19" s="1069">
        <f t="shared" si="35"/>
        <v>0</v>
      </c>
      <c r="E19" s="1070">
        <f t="shared" si="35"/>
        <v>0</v>
      </c>
      <c r="F19" s="1071">
        <f t="shared" si="35"/>
        <v>0</v>
      </c>
      <c r="G19" s="191">
        <f t="shared" si="35"/>
        <v>0</v>
      </c>
      <c r="H19" s="1072">
        <f t="shared" si="35"/>
        <v>0</v>
      </c>
      <c r="I19" s="1073">
        <f t="shared" si="35"/>
        <v>0</v>
      </c>
      <c r="J19" s="195"/>
      <c r="M19" s="488"/>
      <c r="N19" s="517">
        <v>12</v>
      </c>
      <c r="O19" s="490">
        <v>934.4</v>
      </c>
      <c r="P19" s="502"/>
      <c r="Q19" s="490"/>
      <c r="R19" s="399"/>
      <c r="S19" s="391"/>
      <c r="T19" s="462">
        <f t="shared" si="8"/>
        <v>0</v>
      </c>
      <c r="W19" s="488"/>
      <c r="X19" s="835">
        <v>12</v>
      </c>
      <c r="Y19" s="497">
        <v>882.7</v>
      </c>
      <c r="Z19" s="498"/>
      <c r="AA19" s="497"/>
      <c r="AB19" s="499"/>
      <c r="AC19" s="500"/>
      <c r="AD19" s="462">
        <f t="shared" si="9"/>
        <v>0</v>
      </c>
      <c r="AE19" s="444"/>
      <c r="AG19" s="488"/>
      <c r="AH19" s="489">
        <v>12</v>
      </c>
      <c r="AI19" s="521"/>
      <c r="AJ19" s="502"/>
      <c r="AK19" s="521"/>
      <c r="AL19" s="399"/>
      <c r="AM19" s="391"/>
      <c r="AN19" s="391">
        <f t="shared" si="10"/>
        <v>0</v>
      </c>
      <c r="AQ19" s="515"/>
      <c r="AR19" s="489">
        <v>12</v>
      </c>
      <c r="AS19" s="497"/>
      <c r="AT19" s="498"/>
      <c r="AU19" s="497"/>
      <c r="AV19" s="499"/>
      <c r="AW19" s="500"/>
      <c r="AX19" s="5">
        <f t="shared" si="11"/>
        <v>0</v>
      </c>
      <c r="BA19" s="488"/>
      <c r="BB19" s="489">
        <v>12</v>
      </c>
      <c r="BC19" s="879"/>
      <c r="BD19" s="502"/>
      <c r="BE19" s="490"/>
      <c r="BF19" s="399"/>
      <c r="BG19" s="391"/>
      <c r="BH19" s="391">
        <f t="shared" si="12"/>
        <v>0</v>
      </c>
      <c r="BK19" s="488"/>
      <c r="BL19" s="489">
        <v>12</v>
      </c>
      <c r="BM19" s="490"/>
      <c r="BN19" s="502"/>
      <c r="BO19" s="497"/>
      <c r="BP19" s="399"/>
      <c r="BQ19" s="391"/>
      <c r="BR19" s="504">
        <f t="shared" si="13"/>
        <v>0</v>
      </c>
      <c r="BS19" s="5"/>
      <c r="BU19" s="488"/>
      <c r="BV19" s="489">
        <v>12</v>
      </c>
      <c r="BW19" s="490"/>
      <c r="BX19" s="502"/>
      <c r="BY19" s="497"/>
      <c r="BZ19" s="399"/>
      <c r="CA19" s="391"/>
      <c r="CB19" s="504">
        <f t="shared" si="14"/>
        <v>0</v>
      </c>
      <c r="CE19" s="488"/>
      <c r="CF19" s="489">
        <v>12</v>
      </c>
      <c r="CG19" s="490"/>
      <c r="CH19" s="505"/>
      <c r="CI19" s="490"/>
      <c r="CJ19" s="506"/>
      <c r="CK19" s="507"/>
      <c r="CL19" s="5">
        <f t="shared" si="5"/>
        <v>0</v>
      </c>
      <c r="CO19" s="515"/>
      <c r="CP19" s="489">
        <v>12</v>
      </c>
      <c r="CQ19" s="249"/>
      <c r="CR19" s="512"/>
      <c r="CS19" s="249"/>
      <c r="CT19" s="514"/>
      <c r="CU19" s="391"/>
      <c r="CV19" s="5">
        <f t="shared" si="6"/>
        <v>0</v>
      </c>
      <c r="CY19" s="488"/>
      <c r="CZ19" s="489">
        <v>12</v>
      </c>
      <c r="DA19" s="490"/>
      <c r="DB19" s="502"/>
      <c r="DC19" s="490"/>
      <c r="DD19" s="399"/>
      <c r="DE19" s="391"/>
      <c r="DF19" s="5">
        <f t="shared" si="15"/>
        <v>0</v>
      </c>
      <c r="DI19" s="488"/>
      <c r="DJ19" s="489">
        <v>12</v>
      </c>
      <c r="DK19" s="490"/>
      <c r="DL19" s="502"/>
      <c r="DM19" s="490"/>
      <c r="DN19" s="399"/>
      <c r="DO19" s="391"/>
      <c r="DP19" s="5">
        <f t="shared" si="16"/>
        <v>0</v>
      </c>
      <c r="DS19" s="488"/>
      <c r="DT19" s="489">
        <v>12</v>
      </c>
      <c r="DU19" s="490"/>
      <c r="DV19" s="505"/>
      <c r="DW19" s="490"/>
      <c r="DX19" s="508"/>
      <c r="DY19" s="507"/>
      <c r="DZ19" s="5">
        <f t="shared" si="17"/>
        <v>0</v>
      </c>
      <c r="EC19" s="488"/>
      <c r="ED19" s="489">
        <v>12</v>
      </c>
      <c r="EE19" s="249"/>
      <c r="EF19" s="512"/>
      <c r="EG19" s="249"/>
      <c r="EH19" s="513"/>
      <c r="EI19" s="391"/>
      <c r="EJ19" s="5">
        <f t="shared" si="18"/>
        <v>0</v>
      </c>
      <c r="EM19" s="488"/>
      <c r="EN19" s="489">
        <v>12</v>
      </c>
      <c r="EO19" s="249"/>
      <c r="EP19" s="512"/>
      <c r="EQ19" s="249"/>
      <c r="ER19" s="514"/>
      <c r="ES19" s="391"/>
      <c r="ET19" s="5">
        <f t="shared" si="19"/>
        <v>0</v>
      </c>
      <c r="EW19" s="526"/>
      <c r="EX19" s="489">
        <v>12</v>
      </c>
      <c r="EY19" s="490"/>
      <c r="EZ19" s="502"/>
      <c r="FA19" s="490"/>
      <c r="FB19" s="514"/>
      <c r="FC19" s="391"/>
      <c r="FD19" s="5">
        <f t="shared" si="20"/>
        <v>0</v>
      </c>
      <c r="FG19" s="515"/>
      <c r="FH19" s="489">
        <v>12</v>
      </c>
      <c r="FI19" s="497"/>
      <c r="FJ19" s="498"/>
      <c r="FK19" s="497"/>
      <c r="FL19" s="513"/>
      <c r="FM19" s="500"/>
      <c r="FN19" s="462">
        <f t="shared" si="21"/>
        <v>0</v>
      </c>
      <c r="FQ19" s="488"/>
      <c r="FR19" s="489">
        <v>12</v>
      </c>
      <c r="FS19" s="490"/>
      <c r="FT19" s="502"/>
      <c r="FU19" s="490"/>
      <c r="FV19" s="514"/>
      <c r="FW19" s="391"/>
      <c r="FX19" s="462">
        <f t="shared" si="22"/>
        <v>0</v>
      </c>
      <c r="FY19" s="391"/>
      <c r="GA19" s="515"/>
      <c r="GB19" s="517">
        <v>12</v>
      </c>
      <c r="GC19" s="490"/>
      <c r="GD19" s="502"/>
      <c r="GE19" s="490"/>
      <c r="GF19" s="514"/>
      <c r="GG19" s="391"/>
      <c r="GH19" s="5">
        <f t="shared" si="23"/>
        <v>0</v>
      </c>
      <c r="GK19" s="488"/>
      <c r="GL19" s="489">
        <v>12</v>
      </c>
      <c r="GM19" s="522"/>
      <c r="GN19" s="502"/>
      <c r="GO19" s="522"/>
      <c r="GP19" s="399"/>
      <c r="GQ19" s="391"/>
      <c r="GR19" s="5">
        <f t="shared" si="24"/>
        <v>0</v>
      </c>
      <c r="GU19" s="488"/>
      <c r="GV19" s="489">
        <v>12</v>
      </c>
      <c r="GW19" s="490"/>
      <c r="GX19" s="502"/>
      <c r="GY19" s="490"/>
      <c r="GZ19" s="399"/>
      <c r="HA19" s="391"/>
      <c r="HB19" s="5">
        <f t="shared" si="25"/>
        <v>0</v>
      </c>
    </row>
    <row r="20" spans="1:210" x14ac:dyDescent="0.25">
      <c r="A20" s="417">
        <v>17</v>
      </c>
      <c r="B20" s="1074">
        <f t="shared" ref="B20:I20" si="36">FP5</f>
        <v>0</v>
      </c>
      <c r="C20" s="195">
        <f t="shared" si="36"/>
        <v>0</v>
      </c>
      <c r="D20" s="1069">
        <f t="shared" si="36"/>
        <v>0</v>
      </c>
      <c r="E20" s="1070">
        <f t="shared" si="36"/>
        <v>0</v>
      </c>
      <c r="F20" s="1071">
        <f t="shared" si="36"/>
        <v>0</v>
      </c>
      <c r="G20" s="191">
        <f t="shared" si="36"/>
        <v>0</v>
      </c>
      <c r="H20" s="1072">
        <f t="shared" si="36"/>
        <v>0</v>
      </c>
      <c r="I20" s="1073">
        <f t="shared" si="36"/>
        <v>0</v>
      </c>
      <c r="J20" s="195"/>
      <c r="M20" s="488"/>
      <c r="N20" s="517">
        <v>13</v>
      </c>
      <c r="O20" s="490">
        <v>890.4</v>
      </c>
      <c r="P20" s="502"/>
      <c r="Q20" s="490"/>
      <c r="R20" s="399"/>
      <c r="S20" s="391"/>
      <c r="T20" s="462">
        <f t="shared" si="8"/>
        <v>0</v>
      </c>
      <c r="W20" s="488"/>
      <c r="X20" s="835">
        <v>13</v>
      </c>
      <c r="Y20" s="497">
        <v>890.9</v>
      </c>
      <c r="Z20" s="498"/>
      <c r="AA20" s="497"/>
      <c r="AB20" s="499"/>
      <c r="AC20" s="500"/>
      <c r="AD20" s="462">
        <f t="shared" si="9"/>
        <v>0</v>
      </c>
      <c r="AE20" s="444"/>
      <c r="AG20" s="488"/>
      <c r="AH20" s="489">
        <v>13</v>
      </c>
      <c r="AI20" s="521"/>
      <c r="AJ20" s="502"/>
      <c r="AK20" s="521"/>
      <c r="AL20" s="399"/>
      <c r="AM20" s="391"/>
      <c r="AN20" s="391">
        <f t="shared" si="10"/>
        <v>0</v>
      </c>
      <c r="AQ20" s="515"/>
      <c r="AR20" s="489">
        <v>13</v>
      </c>
      <c r="AS20" s="497"/>
      <c r="AT20" s="498"/>
      <c r="AU20" s="497"/>
      <c r="AV20" s="499"/>
      <c r="AW20" s="500"/>
      <c r="AX20" s="5">
        <f t="shared" si="11"/>
        <v>0</v>
      </c>
      <c r="BA20" s="488"/>
      <c r="BB20" s="489">
        <v>13</v>
      </c>
      <c r="BC20" s="879"/>
      <c r="BD20" s="502"/>
      <c r="BE20" s="490"/>
      <c r="BF20" s="399"/>
      <c r="BG20" s="391"/>
      <c r="BH20" s="391">
        <f t="shared" si="12"/>
        <v>0</v>
      </c>
      <c r="BK20" s="488"/>
      <c r="BL20" s="489">
        <v>13</v>
      </c>
      <c r="BM20" s="490"/>
      <c r="BN20" s="502"/>
      <c r="BO20" s="497"/>
      <c r="BP20" s="399"/>
      <c r="BQ20" s="391"/>
      <c r="BR20" s="504">
        <f t="shared" si="13"/>
        <v>0</v>
      </c>
      <c r="BS20" s="5"/>
      <c r="BU20" s="488"/>
      <c r="BV20" s="489">
        <v>13</v>
      </c>
      <c r="BW20" s="490"/>
      <c r="BX20" s="502"/>
      <c r="BY20" s="497"/>
      <c r="BZ20" s="399"/>
      <c r="CA20" s="391"/>
      <c r="CB20" s="504">
        <f t="shared" si="14"/>
        <v>0</v>
      </c>
      <c r="CE20" s="488"/>
      <c r="CF20" s="489">
        <v>13</v>
      </c>
      <c r="CG20" s="490"/>
      <c r="CH20" s="505"/>
      <c r="CI20" s="490"/>
      <c r="CJ20" s="506"/>
      <c r="CK20" s="507"/>
      <c r="CL20" s="5">
        <f t="shared" si="5"/>
        <v>0</v>
      </c>
      <c r="CO20" s="515"/>
      <c r="CP20" s="489">
        <v>13</v>
      </c>
      <c r="CQ20" s="249"/>
      <c r="CR20" s="512"/>
      <c r="CS20" s="249"/>
      <c r="CT20" s="514"/>
      <c r="CU20" s="391"/>
      <c r="CV20" s="5">
        <f t="shared" si="6"/>
        <v>0</v>
      </c>
      <c r="CY20" s="488"/>
      <c r="CZ20" s="489">
        <v>13</v>
      </c>
      <c r="DA20" s="490"/>
      <c r="DB20" s="502"/>
      <c r="DC20" s="490"/>
      <c r="DD20" s="399"/>
      <c r="DE20" s="391"/>
      <c r="DF20" s="5">
        <f t="shared" si="15"/>
        <v>0</v>
      </c>
      <c r="DI20" s="488"/>
      <c r="DJ20" s="489">
        <v>13</v>
      </c>
      <c r="DK20" s="490"/>
      <c r="DL20" s="502"/>
      <c r="DM20" s="490"/>
      <c r="DN20" s="399"/>
      <c r="DO20" s="391"/>
      <c r="DP20" s="5">
        <f t="shared" si="16"/>
        <v>0</v>
      </c>
      <c r="DS20" s="488"/>
      <c r="DT20" s="489">
        <v>13</v>
      </c>
      <c r="DU20" s="490"/>
      <c r="DV20" s="505"/>
      <c r="DW20" s="490"/>
      <c r="DX20" s="508"/>
      <c r="DY20" s="507"/>
      <c r="DZ20" s="5">
        <f t="shared" si="17"/>
        <v>0</v>
      </c>
      <c r="EC20" s="488"/>
      <c r="ED20" s="489">
        <v>13</v>
      </c>
      <c r="EE20" s="249"/>
      <c r="EF20" s="512"/>
      <c r="EG20" s="249"/>
      <c r="EH20" s="513"/>
      <c r="EI20" s="391"/>
      <c r="EJ20" s="5">
        <f t="shared" si="18"/>
        <v>0</v>
      </c>
      <c r="EM20" s="488"/>
      <c r="EN20" s="489">
        <v>13</v>
      </c>
      <c r="EO20" s="249"/>
      <c r="EP20" s="512"/>
      <c r="EQ20" s="249"/>
      <c r="ER20" s="514"/>
      <c r="ES20" s="391"/>
      <c r="ET20" s="5">
        <f t="shared" si="19"/>
        <v>0</v>
      </c>
      <c r="EW20" s="526"/>
      <c r="EX20" s="489">
        <v>13</v>
      </c>
      <c r="EY20" s="490"/>
      <c r="EZ20" s="502"/>
      <c r="FA20" s="490"/>
      <c r="FB20" s="514"/>
      <c r="FC20" s="391"/>
      <c r="FD20" s="5">
        <f t="shared" si="20"/>
        <v>0</v>
      </c>
      <c r="FG20" s="515"/>
      <c r="FH20" s="489">
        <v>13</v>
      </c>
      <c r="FI20" s="497"/>
      <c r="FJ20" s="498"/>
      <c r="FK20" s="497"/>
      <c r="FL20" s="513"/>
      <c r="FM20" s="500"/>
      <c r="FN20" s="462">
        <f t="shared" si="21"/>
        <v>0</v>
      </c>
      <c r="FQ20" s="488"/>
      <c r="FR20" s="489">
        <v>13</v>
      </c>
      <c r="FS20" s="490"/>
      <c r="FT20" s="502"/>
      <c r="FU20" s="490"/>
      <c r="FV20" s="514"/>
      <c r="FW20" s="391"/>
      <c r="FX20" s="462">
        <f t="shared" si="22"/>
        <v>0</v>
      </c>
      <c r="FY20" s="391"/>
      <c r="GA20" s="488"/>
      <c r="GB20" s="517">
        <v>13</v>
      </c>
      <c r="GC20" s="490"/>
      <c r="GD20" s="502"/>
      <c r="GE20" s="490"/>
      <c r="GF20" s="514"/>
      <c r="GG20" s="391"/>
      <c r="GH20" s="5">
        <f t="shared" si="23"/>
        <v>0</v>
      </c>
      <c r="GK20" s="488"/>
      <c r="GL20" s="489">
        <v>13</v>
      </c>
      <c r="GM20" s="522"/>
      <c r="GN20" s="502"/>
      <c r="GO20" s="522"/>
      <c r="GP20" s="399"/>
      <c r="GQ20" s="391"/>
      <c r="GR20" s="5">
        <f t="shared" si="24"/>
        <v>0</v>
      </c>
      <c r="GU20" s="488"/>
      <c r="GV20" s="489">
        <v>13</v>
      </c>
      <c r="GW20" s="490"/>
      <c r="GX20" s="502"/>
      <c r="GY20" s="490"/>
      <c r="GZ20" s="399"/>
      <c r="HA20" s="391"/>
      <c r="HB20" s="5">
        <f t="shared" si="25"/>
        <v>0</v>
      </c>
    </row>
    <row r="21" spans="1:210" x14ac:dyDescent="0.25">
      <c r="A21" s="417">
        <v>18</v>
      </c>
      <c r="B21" s="195">
        <f t="shared" ref="B21:I21" si="37">FZ5</f>
        <v>0</v>
      </c>
      <c r="C21" s="195">
        <f t="shared" si="37"/>
        <v>0</v>
      </c>
      <c r="D21" s="1075">
        <f>GB5</f>
        <v>0</v>
      </c>
      <c r="E21" s="1070">
        <f t="shared" si="37"/>
        <v>0</v>
      </c>
      <c r="F21" s="1071">
        <f t="shared" si="37"/>
        <v>0</v>
      </c>
      <c r="G21" s="191">
        <f t="shared" si="37"/>
        <v>0</v>
      </c>
      <c r="H21" s="1072">
        <f t="shared" si="37"/>
        <v>0</v>
      </c>
      <c r="I21" s="1073">
        <f t="shared" si="37"/>
        <v>0</v>
      </c>
      <c r="J21" s="195"/>
      <c r="M21" s="488"/>
      <c r="N21" s="517">
        <v>14</v>
      </c>
      <c r="O21" s="490">
        <v>938.02</v>
      </c>
      <c r="P21" s="491"/>
      <c r="Q21" s="492"/>
      <c r="R21" s="493"/>
      <c r="S21" s="494"/>
      <c r="T21" s="520">
        <f t="shared" si="8"/>
        <v>0</v>
      </c>
      <c r="W21" s="488"/>
      <c r="X21" s="835">
        <v>14</v>
      </c>
      <c r="Y21" s="497">
        <v>886.3</v>
      </c>
      <c r="Z21" s="498"/>
      <c r="AA21" s="497"/>
      <c r="AB21" s="499"/>
      <c r="AC21" s="500"/>
      <c r="AD21" s="462">
        <f t="shared" si="9"/>
        <v>0</v>
      </c>
      <c r="AE21" s="444"/>
      <c r="AG21" s="488"/>
      <c r="AH21" s="489">
        <v>14</v>
      </c>
      <c r="AI21" s="521"/>
      <c r="AJ21" s="502"/>
      <c r="AK21" s="521"/>
      <c r="AL21" s="399"/>
      <c r="AM21" s="391"/>
      <c r="AN21" s="391">
        <f t="shared" si="10"/>
        <v>0</v>
      </c>
      <c r="AQ21" s="515"/>
      <c r="AR21" s="489">
        <v>14</v>
      </c>
      <c r="AS21" s="497"/>
      <c r="AT21" s="498"/>
      <c r="AU21" s="497"/>
      <c r="AV21" s="499"/>
      <c r="AW21" s="500"/>
      <c r="AX21" s="5">
        <f t="shared" si="11"/>
        <v>0</v>
      </c>
      <c r="BA21" s="488"/>
      <c r="BB21" s="489">
        <v>14</v>
      </c>
      <c r="BC21" s="879"/>
      <c r="BD21" s="502"/>
      <c r="BE21" s="490"/>
      <c r="BF21" s="399"/>
      <c r="BG21" s="391"/>
      <c r="BH21" s="391">
        <f t="shared" si="12"/>
        <v>0</v>
      </c>
      <c r="BK21" s="488"/>
      <c r="BL21" s="489">
        <v>14</v>
      </c>
      <c r="BM21" s="490"/>
      <c r="BN21" s="502"/>
      <c r="BO21" s="490"/>
      <c r="BP21" s="399"/>
      <c r="BQ21" s="391"/>
      <c r="BR21" s="504">
        <f t="shared" si="13"/>
        <v>0</v>
      </c>
      <c r="BS21" s="5"/>
      <c r="BU21" s="488"/>
      <c r="BV21" s="489">
        <v>14</v>
      </c>
      <c r="BW21" s="490"/>
      <c r="BX21" s="502"/>
      <c r="BY21" s="490"/>
      <c r="BZ21" s="399"/>
      <c r="CA21" s="391"/>
      <c r="CB21" s="504">
        <f t="shared" si="14"/>
        <v>0</v>
      </c>
      <c r="CE21" s="488"/>
      <c r="CF21" s="489">
        <v>14</v>
      </c>
      <c r="CG21" s="490"/>
      <c r="CH21" s="505"/>
      <c r="CI21" s="490"/>
      <c r="CJ21" s="506"/>
      <c r="CK21" s="507"/>
      <c r="CL21" s="5">
        <f t="shared" si="5"/>
        <v>0</v>
      </c>
      <c r="CO21" s="515"/>
      <c r="CP21" s="489">
        <v>14</v>
      </c>
      <c r="CQ21" s="249"/>
      <c r="CR21" s="512"/>
      <c r="CS21" s="249"/>
      <c r="CT21" s="514"/>
      <c r="CU21" s="391"/>
      <c r="CV21" s="5">
        <f t="shared" si="6"/>
        <v>0</v>
      </c>
      <c r="CY21" s="488"/>
      <c r="CZ21" s="489">
        <v>14</v>
      </c>
      <c r="DA21" s="490"/>
      <c r="DB21" s="502"/>
      <c r="DC21" s="490"/>
      <c r="DD21" s="399"/>
      <c r="DE21" s="391"/>
      <c r="DF21" s="5">
        <f t="shared" si="15"/>
        <v>0</v>
      </c>
      <c r="DI21" s="488"/>
      <c r="DJ21" s="489">
        <v>14</v>
      </c>
      <c r="DK21" s="490"/>
      <c r="DL21" s="502"/>
      <c r="DM21" s="490"/>
      <c r="DN21" s="399"/>
      <c r="DO21" s="391"/>
      <c r="DP21" s="5">
        <f t="shared" si="16"/>
        <v>0</v>
      </c>
      <c r="DS21" s="488"/>
      <c r="DT21" s="489">
        <v>14</v>
      </c>
      <c r="DU21" s="490"/>
      <c r="DV21" s="505"/>
      <c r="DW21" s="490"/>
      <c r="DX21" s="508"/>
      <c r="DY21" s="507"/>
      <c r="DZ21" s="5">
        <f t="shared" si="17"/>
        <v>0</v>
      </c>
      <c r="EC21" s="488"/>
      <c r="ED21" s="489">
        <v>14</v>
      </c>
      <c r="EE21" s="249"/>
      <c r="EF21" s="512"/>
      <c r="EG21" s="249"/>
      <c r="EH21" s="513"/>
      <c r="EI21" s="391"/>
      <c r="EJ21" s="5">
        <f t="shared" si="18"/>
        <v>0</v>
      </c>
      <c r="EM21" s="488"/>
      <c r="EN21" s="489">
        <v>14</v>
      </c>
      <c r="EO21" s="249"/>
      <c r="EP21" s="512"/>
      <c r="EQ21" s="249"/>
      <c r="ER21" s="514"/>
      <c r="ES21" s="391"/>
      <c r="ET21" s="5">
        <f t="shared" si="19"/>
        <v>0</v>
      </c>
      <c r="EW21" s="526"/>
      <c r="EX21" s="489">
        <v>14</v>
      </c>
      <c r="EY21" s="490"/>
      <c r="EZ21" s="502"/>
      <c r="FA21" s="490"/>
      <c r="FB21" s="514"/>
      <c r="FC21" s="391"/>
      <c r="FD21" s="5">
        <f t="shared" si="20"/>
        <v>0</v>
      </c>
      <c r="FG21" s="515"/>
      <c r="FH21" s="489">
        <v>14</v>
      </c>
      <c r="FI21" s="497"/>
      <c r="FJ21" s="498"/>
      <c r="FK21" s="497"/>
      <c r="FL21" s="513"/>
      <c r="FM21" s="500"/>
      <c r="FN21" s="462">
        <f t="shared" si="21"/>
        <v>0</v>
      </c>
      <c r="FQ21" s="488"/>
      <c r="FR21" s="489">
        <v>14</v>
      </c>
      <c r="FS21" s="490"/>
      <c r="FT21" s="502"/>
      <c r="FU21" s="490"/>
      <c r="FV21" s="514"/>
      <c r="FW21" s="391"/>
      <c r="FX21" s="462">
        <f t="shared" si="22"/>
        <v>0</v>
      </c>
      <c r="FY21" s="391"/>
      <c r="GA21" s="488"/>
      <c r="GB21" s="517">
        <v>14</v>
      </c>
      <c r="GC21" s="490"/>
      <c r="GD21" s="502"/>
      <c r="GE21" s="490"/>
      <c r="GF21" s="514"/>
      <c r="GG21" s="391"/>
      <c r="GH21" s="5">
        <f t="shared" si="23"/>
        <v>0</v>
      </c>
      <c r="GK21" s="488"/>
      <c r="GL21" s="489">
        <v>14</v>
      </c>
      <c r="GM21" s="522"/>
      <c r="GN21" s="502"/>
      <c r="GO21" s="522"/>
      <c r="GP21" s="399"/>
      <c r="GQ21" s="391"/>
      <c r="GR21" s="5">
        <f t="shared" si="24"/>
        <v>0</v>
      </c>
      <c r="GU21" s="488"/>
      <c r="GV21" s="489">
        <v>14</v>
      </c>
      <c r="GW21" s="490"/>
      <c r="GX21" s="502"/>
      <c r="GY21" s="490"/>
      <c r="GZ21" s="399"/>
      <c r="HA21" s="391"/>
      <c r="HB21" s="5">
        <f t="shared" si="25"/>
        <v>0</v>
      </c>
    </row>
    <row r="22" spans="1:210" x14ac:dyDescent="0.25">
      <c r="A22" s="417">
        <v>19</v>
      </c>
      <c r="B22" s="195">
        <f t="shared" ref="B22:H22" si="38">GJ5</f>
        <v>0</v>
      </c>
      <c r="C22" s="195">
        <f t="shared" si="38"/>
        <v>0</v>
      </c>
      <c r="D22" s="1069">
        <f t="shared" si="38"/>
        <v>0</v>
      </c>
      <c r="E22" s="1070">
        <f t="shared" si="38"/>
        <v>0</v>
      </c>
      <c r="F22" s="1071">
        <f t="shared" si="38"/>
        <v>0</v>
      </c>
      <c r="G22" s="191">
        <f t="shared" si="38"/>
        <v>0</v>
      </c>
      <c r="H22" s="1072">
        <f t="shared" si="38"/>
        <v>0</v>
      </c>
      <c r="I22" s="1073">
        <f>GQ5</f>
        <v>0</v>
      </c>
      <c r="J22" s="195"/>
      <c r="M22" s="488"/>
      <c r="N22" s="517">
        <v>15</v>
      </c>
      <c r="O22" s="490">
        <v>930.77</v>
      </c>
      <c r="P22" s="502"/>
      <c r="Q22" s="490"/>
      <c r="R22" s="399"/>
      <c r="S22" s="391"/>
      <c r="T22" s="462">
        <f t="shared" si="8"/>
        <v>0</v>
      </c>
      <c r="W22" s="488"/>
      <c r="X22" s="835">
        <v>15</v>
      </c>
      <c r="Y22" s="497">
        <v>861.8</v>
      </c>
      <c r="Z22" s="498"/>
      <c r="AA22" s="497"/>
      <c r="AB22" s="499"/>
      <c r="AC22" s="500"/>
      <c r="AD22" s="462">
        <f t="shared" si="9"/>
        <v>0</v>
      </c>
      <c r="AE22" s="444"/>
      <c r="AG22" s="488"/>
      <c r="AH22" s="489">
        <v>15</v>
      </c>
      <c r="AI22" s="521"/>
      <c r="AJ22" s="502"/>
      <c r="AK22" s="521"/>
      <c r="AL22" s="399"/>
      <c r="AM22" s="391"/>
      <c r="AN22" s="391">
        <f t="shared" si="10"/>
        <v>0</v>
      </c>
      <c r="AQ22" s="515"/>
      <c r="AR22" s="489">
        <v>15</v>
      </c>
      <c r="AS22" s="497"/>
      <c r="AT22" s="498"/>
      <c r="AU22" s="497"/>
      <c r="AV22" s="499"/>
      <c r="AW22" s="500"/>
      <c r="AX22" s="5">
        <f t="shared" si="11"/>
        <v>0</v>
      </c>
      <c r="BA22" s="488"/>
      <c r="BB22" s="489">
        <v>15</v>
      </c>
      <c r="BC22" s="879"/>
      <c r="BD22" s="502"/>
      <c r="BE22" s="490"/>
      <c r="BF22" s="399"/>
      <c r="BG22" s="391"/>
      <c r="BH22" s="391">
        <f t="shared" si="12"/>
        <v>0</v>
      </c>
      <c r="BK22" s="488"/>
      <c r="BL22" s="489">
        <v>15</v>
      </c>
      <c r="BM22" s="490"/>
      <c r="BN22" s="502"/>
      <c r="BO22" s="490"/>
      <c r="BP22" s="399"/>
      <c r="BQ22" s="391"/>
      <c r="BR22" s="504">
        <f t="shared" si="13"/>
        <v>0</v>
      </c>
      <c r="BS22" s="5"/>
      <c r="BU22" s="488"/>
      <c r="BV22" s="489">
        <v>15</v>
      </c>
      <c r="BW22" s="490"/>
      <c r="BX22" s="502"/>
      <c r="BY22" s="490"/>
      <c r="BZ22" s="399"/>
      <c r="CA22" s="391"/>
      <c r="CB22" s="504">
        <f t="shared" si="14"/>
        <v>0</v>
      </c>
      <c r="CE22" s="488"/>
      <c r="CF22" s="489">
        <v>15</v>
      </c>
      <c r="CG22" s="490"/>
      <c r="CH22" s="505"/>
      <c r="CI22" s="490"/>
      <c r="CJ22" s="506"/>
      <c r="CK22" s="507"/>
      <c r="CL22" s="5">
        <f t="shared" si="5"/>
        <v>0</v>
      </c>
      <c r="CO22" s="515"/>
      <c r="CP22" s="489">
        <v>15</v>
      </c>
      <c r="CQ22" s="249"/>
      <c r="CR22" s="512"/>
      <c r="CS22" s="249"/>
      <c r="CT22" s="514"/>
      <c r="CU22" s="391"/>
      <c r="CV22" s="5">
        <f t="shared" si="6"/>
        <v>0</v>
      </c>
      <c r="CY22" s="488"/>
      <c r="CZ22" s="489">
        <v>15</v>
      </c>
      <c r="DA22" s="490"/>
      <c r="DB22" s="502"/>
      <c r="DC22" s="490"/>
      <c r="DD22" s="399"/>
      <c r="DE22" s="391"/>
      <c r="DF22" s="5">
        <f t="shared" si="15"/>
        <v>0</v>
      </c>
      <c r="DI22" s="488"/>
      <c r="DJ22" s="489">
        <v>15</v>
      </c>
      <c r="DK22" s="490"/>
      <c r="DL22" s="502"/>
      <c r="DM22" s="490"/>
      <c r="DN22" s="399"/>
      <c r="DO22" s="391"/>
      <c r="DP22" s="5">
        <f t="shared" si="16"/>
        <v>0</v>
      </c>
      <c r="DS22" s="488"/>
      <c r="DT22" s="489">
        <v>15</v>
      </c>
      <c r="DU22" s="490"/>
      <c r="DV22" s="505"/>
      <c r="DW22" s="490"/>
      <c r="DX22" s="508"/>
      <c r="DY22" s="507"/>
      <c r="DZ22" s="5">
        <f t="shared" si="17"/>
        <v>0</v>
      </c>
      <c r="EC22" s="488"/>
      <c r="ED22" s="489">
        <v>15</v>
      </c>
      <c r="EE22" s="249"/>
      <c r="EF22" s="512"/>
      <c r="EG22" s="249"/>
      <c r="EH22" s="513"/>
      <c r="EI22" s="391"/>
      <c r="EJ22" s="5">
        <f t="shared" si="18"/>
        <v>0</v>
      </c>
      <c r="EM22" s="488"/>
      <c r="EN22" s="489">
        <v>15</v>
      </c>
      <c r="EO22" s="249"/>
      <c r="EP22" s="512"/>
      <c r="EQ22" s="249"/>
      <c r="ER22" s="514"/>
      <c r="ES22" s="391"/>
      <c r="ET22" s="5">
        <f t="shared" si="19"/>
        <v>0</v>
      </c>
      <c r="EW22" s="526"/>
      <c r="EX22" s="489">
        <v>15</v>
      </c>
      <c r="EY22" s="490"/>
      <c r="EZ22" s="502"/>
      <c r="FA22" s="490"/>
      <c r="FB22" s="514"/>
      <c r="FC22" s="391"/>
      <c r="FD22" s="5">
        <f t="shared" si="20"/>
        <v>0</v>
      </c>
      <c r="FG22" s="515"/>
      <c r="FH22" s="489">
        <v>15</v>
      </c>
      <c r="FI22" s="497"/>
      <c r="FJ22" s="498"/>
      <c r="FK22" s="497"/>
      <c r="FL22" s="513"/>
      <c r="FM22" s="500"/>
      <c r="FN22" s="462">
        <f t="shared" si="21"/>
        <v>0</v>
      </c>
      <c r="FQ22" s="488"/>
      <c r="FR22" s="489">
        <v>15</v>
      </c>
      <c r="FS22" s="490"/>
      <c r="FT22" s="502"/>
      <c r="FU22" s="490"/>
      <c r="FV22" s="514"/>
      <c r="FW22" s="391"/>
      <c r="FX22" s="462">
        <f t="shared" si="22"/>
        <v>0</v>
      </c>
      <c r="FY22" s="391"/>
      <c r="GA22" s="488"/>
      <c r="GB22" s="517">
        <v>15</v>
      </c>
      <c r="GC22" s="490"/>
      <c r="GD22" s="502"/>
      <c r="GE22" s="490"/>
      <c r="GF22" s="514"/>
      <c r="GG22" s="391"/>
      <c r="GH22" s="5">
        <f t="shared" si="23"/>
        <v>0</v>
      </c>
      <c r="GK22" s="488"/>
      <c r="GL22" s="489">
        <v>15</v>
      </c>
      <c r="GM22" s="522"/>
      <c r="GN22" s="502"/>
      <c r="GO22" s="522"/>
      <c r="GP22" s="399"/>
      <c r="GQ22" s="391"/>
      <c r="GR22" s="5">
        <f t="shared" si="24"/>
        <v>0</v>
      </c>
      <c r="GU22" s="488"/>
      <c r="GV22" s="489">
        <v>15</v>
      </c>
      <c r="GW22" s="490"/>
      <c r="GX22" s="502"/>
      <c r="GY22" s="490"/>
      <c r="GZ22" s="399"/>
      <c r="HA22" s="391"/>
      <c r="HB22" s="5">
        <f t="shared" si="25"/>
        <v>0</v>
      </c>
    </row>
    <row r="23" spans="1:210" x14ac:dyDescent="0.25">
      <c r="A23" s="417">
        <v>20</v>
      </c>
      <c r="B23" s="195">
        <f t="shared" ref="B23:H23" si="39">GT5</f>
        <v>0</v>
      </c>
      <c r="C23" s="195">
        <f>GU5</f>
        <v>0</v>
      </c>
      <c r="D23" s="1069">
        <f>GV5</f>
        <v>0</v>
      </c>
      <c r="E23" s="1070">
        <f t="shared" si="39"/>
        <v>0</v>
      </c>
      <c r="F23" s="1071">
        <f t="shared" si="39"/>
        <v>0</v>
      </c>
      <c r="G23" s="191">
        <f t="shared" si="39"/>
        <v>0</v>
      </c>
      <c r="H23" s="1072">
        <f t="shared" si="39"/>
        <v>0</v>
      </c>
      <c r="I23" s="1073">
        <f>F23-H23</f>
        <v>0</v>
      </c>
      <c r="J23" s="195"/>
      <c r="M23" s="488"/>
      <c r="N23" s="517">
        <v>16</v>
      </c>
      <c r="O23" s="490">
        <v>947.1</v>
      </c>
      <c r="P23" s="502"/>
      <c r="Q23" s="490"/>
      <c r="R23" s="399"/>
      <c r="S23" s="391"/>
      <c r="T23" s="462">
        <f t="shared" si="8"/>
        <v>0</v>
      </c>
      <c r="W23" s="488"/>
      <c r="X23" s="835">
        <v>16</v>
      </c>
      <c r="Y23" s="497">
        <v>904.5</v>
      </c>
      <c r="Z23" s="498"/>
      <c r="AA23" s="497"/>
      <c r="AB23" s="499"/>
      <c r="AC23" s="500"/>
      <c r="AD23" s="462">
        <f t="shared" si="9"/>
        <v>0</v>
      </c>
      <c r="AE23" s="444"/>
      <c r="AG23" s="488"/>
      <c r="AH23" s="489">
        <v>16</v>
      </c>
      <c r="AI23" s="521"/>
      <c r="AJ23" s="502"/>
      <c r="AK23" s="521"/>
      <c r="AL23" s="399"/>
      <c r="AM23" s="391"/>
      <c r="AN23" s="391">
        <f t="shared" si="10"/>
        <v>0</v>
      </c>
      <c r="AQ23" s="515"/>
      <c r="AR23" s="489">
        <v>16</v>
      </c>
      <c r="AS23" s="497"/>
      <c r="AT23" s="498"/>
      <c r="AU23" s="497"/>
      <c r="AV23" s="499"/>
      <c r="AW23" s="500"/>
      <c r="AX23" s="5">
        <f t="shared" si="11"/>
        <v>0</v>
      </c>
      <c r="BA23" s="488"/>
      <c r="BB23" s="489">
        <v>16</v>
      </c>
      <c r="BC23" s="879"/>
      <c r="BD23" s="502"/>
      <c r="BE23" s="490"/>
      <c r="BF23" s="399"/>
      <c r="BG23" s="391"/>
      <c r="BH23" s="391">
        <f t="shared" si="12"/>
        <v>0</v>
      </c>
      <c r="BK23" s="488"/>
      <c r="BL23" s="489">
        <v>16</v>
      </c>
      <c r="BM23" s="490"/>
      <c r="BN23" s="502"/>
      <c r="BO23" s="490"/>
      <c r="BP23" s="399"/>
      <c r="BQ23" s="391"/>
      <c r="BR23" s="504">
        <f t="shared" si="13"/>
        <v>0</v>
      </c>
      <c r="BS23" s="5"/>
      <c r="BU23" s="488"/>
      <c r="BV23" s="489">
        <v>16</v>
      </c>
      <c r="BW23" s="490"/>
      <c r="BX23" s="502"/>
      <c r="BY23" s="490"/>
      <c r="BZ23" s="399"/>
      <c r="CA23" s="391"/>
      <c r="CB23" s="504">
        <f t="shared" si="14"/>
        <v>0</v>
      </c>
      <c r="CE23" s="488"/>
      <c r="CF23" s="489">
        <v>16</v>
      </c>
      <c r="CG23" s="490"/>
      <c r="CH23" s="505"/>
      <c r="CI23" s="490"/>
      <c r="CJ23" s="506"/>
      <c r="CK23" s="507"/>
      <c r="CL23" s="5">
        <f t="shared" si="5"/>
        <v>0</v>
      </c>
      <c r="CO23" s="515"/>
      <c r="CP23" s="489">
        <v>16</v>
      </c>
      <c r="CQ23" s="249"/>
      <c r="CR23" s="512"/>
      <c r="CS23" s="249"/>
      <c r="CT23" s="514"/>
      <c r="CU23" s="391"/>
      <c r="CV23" s="5">
        <f t="shared" si="6"/>
        <v>0</v>
      </c>
      <c r="CY23" s="488"/>
      <c r="CZ23" s="489">
        <v>16</v>
      </c>
      <c r="DA23" s="490"/>
      <c r="DB23" s="502"/>
      <c r="DC23" s="490"/>
      <c r="DD23" s="399"/>
      <c r="DE23" s="391"/>
      <c r="DF23" s="5">
        <f t="shared" si="15"/>
        <v>0</v>
      </c>
      <c r="DI23" s="488"/>
      <c r="DJ23" s="489">
        <v>16</v>
      </c>
      <c r="DK23" s="490"/>
      <c r="DL23" s="502"/>
      <c r="DM23" s="490"/>
      <c r="DN23" s="399"/>
      <c r="DO23" s="391"/>
      <c r="DP23" s="5">
        <f t="shared" si="16"/>
        <v>0</v>
      </c>
      <c r="DS23" s="488"/>
      <c r="DT23" s="489">
        <v>16</v>
      </c>
      <c r="DU23" s="490"/>
      <c r="DV23" s="505"/>
      <c r="DW23" s="490"/>
      <c r="DX23" s="508"/>
      <c r="DY23" s="507"/>
      <c r="DZ23" s="5">
        <f t="shared" si="17"/>
        <v>0</v>
      </c>
      <c r="EC23" s="488"/>
      <c r="ED23" s="489">
        <v>16</v>
      </c>
      <c r="EE23" s="249"/>
      <c r="EF23" s="512"/>
      <c r="EG23" s="249"/>
      <c r="EH23" s="513"/>
      <c r="EI23" s="391"/>
      <c r="EJ23" s="5">
        <f t="shared" si="18"/>
        <v>0</v>
      </c>
      <c r="EM23" s="488"/>
      <c r="EN23" s="489">
        <v>16</v>
      </c>
      <c r="EO23" s="249"/>
      <c r="EP23" s="512"/>
      <c r="EQ23" s="249"/>
      <c r="ER23" s="514"/>
      <c r="ES23" s="391"/>
      <c r="ET23" s="5">
        <f t="shared" si="19"/>
        <v>0</v>
      </c>
      <c r="EW23" s="526"/>
      <c r="EX23" s="489">
        <v>16</v>
      </c>
      <c r="EY23" s="490"/>
      <c r="EZ23" s="502"/>
      <c r="FA23" s="490"/>
      <c r="FB23" s="514"/>
      <c r="FC23" s="391"/>
      <c r="FD23" s="5">
        <f t="shared" si="20"/>
        <v>0</v>
      </c>
      <c r="FG23" s="515"/>
      <c r="FH23" s="489">
        <v>16</v>
      </c>
      <c r="FI23" s="497"/>
      <c r="FJ23" s="498"/>
      <c r="FK23" s="497"/>
      <c r="FL23" s="513"/>
      <c r="FM23" s="500"/>
      <c r="FN23" s="462">
        <f t="shared" si="21"/>
        <v>0</v>
      </c>
      <c r="FQ23" s="488"/>
      <c r="FR23" s="489">
        <v>16</v>
      </c>
      <c r="FS23" s="490"/>
      <c r="FT23" s="502"/>
      <c r="FU23" s="490"/>
      <c r="FV23" s="514"/>
      <c r="FW23" s="391"/>
      <c r="FX23" s="462">
        <f t="shared" si="22"/>
        <v>0</v>
      </c>
      <c r="FY23" s="391"/>
      <c r="GA23" s="488"/>
      <c r="GB23" s="517">
        <v>16</v>
      </c>
      <c r="GC23" s="490"/>
      <c r="GD23" s="502"/>
      <c r="GE23" s="490"/>
      <c r="GF23" s="514"/>
      <c r="GG23" s="391"/>
      <c r="GH23" s="5">
        <f t="shared" si="23"/>
        <v>0</v>
      </c>
      <c r="GK23" s="488"/>
      <c r="GL23" s="489">
        <v>16</v>
      </c>
      <c r="GM23" s="522"/>
      <c r="GN23" s="502"/>
      <c r="GO23" s="522"/>
      <c r="GP23" s="399"/>
      <c r="GQ23" s="391"/>
      <c r="GR23" s="5">
        <f t="shared" si="24"/>
        <v>0</v>
      </c>
      <c r="GU23" s="488"/>
      <c r="GV23" s="489">
        <v>16</v>
      </c>
      <c r="GW23" s="490"/>
      <c r="GX23" s="502"/>
      <c r="GY23" s="490"/>
      <c r="GZ23" s="399"/>
      <c r="HA23" s="391"/>
      <c r="HB23" s="5">
        <f t="shared" si="25"/>
        <v>0</v>
      </c>
    </row>
    <row r="24" spans="1:210" x14ac:dyDescent="0.25">
      <c r="A24" s="417">
        <v>21</v>
      </c>
      <c r="D24" s="431"/>
      <c r="F24" s="215"/>
      <c r="G24" s="6"/>
      <c r="H24" s="233"/>
      <c r="I24" s="433"/>
      <c r="M24" s="488"/>
      <c r="N24" s="517">
        <v>17</v>
      </c>
      <c r="O24" s="490">
        <v>963.43</v>
      </c>
      <c r="P24" s="502"/>
      <c r="Q24" s="490"/>
      <c r="R24" s="399"/>
      <c r="S24" s="391"/>
      <c r="T24" s="462">
        <f t="shared" si="8"/>
        <v>0</v>
      </c>
      <c r="W24" s="488"/>
      <c r="X24" s="835">
        <v>17</v>
      </c>
      <c r="Y24" s="497">
        <v>856.4</v>
      </c>
      <c r="Z24" s="498"/>
      <c r="AA24" s="497"/>
      <c r="AB24" s="499"/>
      <c r="AC24" s="500"/>
      <c r="AD24" s="462">
        <f t="shared" si="9"/>
        <v>0</v>
      </c>
      <c r="AE24" s="444"/>
      <c r="AG24" s="488"/>
      <c r="AH24" s="489">
        <v>17</v>
      </c>
      <c r="AI24" s="521"/>
      <c r="AJ24" s="502"/>
      <c r="AK24" s="521"/>
      <c r="AL24" s="399"/>
      <c r="AM24" s="391"/>
      <c r="AN24" s="391">
        <f t="shared" si="10"/>
        <v>0</v>
      </c>
      <c r="AQ24" s="515"/>
      <c r="AR24" s="489">
        <v>17</v>
      </c>
      <c r="AS24" s="497"/>
      <c r="AT24" s="498"/>
      <c r="AU24" s="497"/>
      <c r="AV24" s="499"/>
      <c r="AW24" s="500"/>
      <c r="AX24" s="5">
        <f t="shared" si="11"/>
        <v>0</v>
      </c>
      <c r="BA24" s="488"/>
      <c r="BB24" s="489">
        <v>17</v>
      </c>
      <c r="BC24" s="879"/>
      <c r="BD24" s="502"/>
      <c r="BE24" s="490"/>
      <c r="BF24" s="399"/>
      <c r="BG24" s="391"/>
      <c r="BH24" s="391">
        <f t="shared" si="12"/>
        <v>0</v>
      </c>
      <c r="BK24" s="488"/>
      <c r="BL24" s="489">
        <v>17</v>
      </c>
      <c r="BM24" s="490"/>
      <c r="BN24" s="502"/>
      <c r="BO24" s="490"/>
      <c r="BP24" s="399"/>
      <c r="BQ24" s="391"/>
      <c r="BR24" s="504">
        <f t="shared" si="13"/>
        <v>0</v>
      </c>
      <c r="BS24" s="5"/>
      <c r="BU24" s="488"/>
      <c r="BV24" s="489">
        <v>17</v>
      </c>
      <c r="BW24" s="490"/>
      <c r="BX24" s="502"/>
      <c r="BY24" s="490"/>
      <c r="BZ24" s="399"/>
      <c r="CA24" s="391"/>
      <c r="CB24" s="504">
        <f t="shared" si="14"/>
        <v>0</v>
      </c>
      <c r="CE24" s="488"/>
      <c r="CF24" s="489">
        <v>17</v>
      </c>
      <c r="CG24" s="490"/>
      <c r="CH24" s="505"/>
      <c r="CI24" s="490"/>
      <c r="CJ24" s="506"/>
      <c r="CK24" s="507"/>
      <c r="CL24" s="5">
        <f t="shared" si="5"/>
        <v>0</v>
      </c>
      <c r="CO24" s="488"/>
      <c r="CP24" s="489">
        <v>17</v>
      </c>
      <c r="CQ24" s="249"/>
      <c r="CR24" s="512"/>
      <c r="CS24" s="249"/>
      <c r="CT24" s="514"/>
      <c r="CU24" s="391"/>
      <c r="CV24" s="5">
        <f t="shared" si="6"/>
        <v>0</v>
      </c>
      <c r="CY24" s="488"/>
      <c r="CZ24" s="489">
        <v>17</v>
      </c>
      <c r="DA24" s="490"/>
      <c r="DB24" s="502"/>
      <c r="DC24" s="490"/>
      <c r="DD24" s="399"/>
      <c r="DE24" s="391"/>
      <c r="DF24" s="5">
        <f t="shared" si="15"/>
        <v>0</v>
      </c>
      <c r="DI24" s="488"/>
      <c r="DJ24" s="489">
        <v>17</v>
      </c>
      <c r="DK24" s="490"/>
      <c r="DL24" s="502"/>
      <c r="DM24" s="490"/>
      <c r="DN24" s="399"/>
      <c r="DO24" s="391"/>
      <c r="DP24" s="5">
        <f t="shared" si="16"/>
        <v>0</v>
      </c>
      <c r="DS24" s="488"/>
      <c r="DT24" s="489">
        <v>17</v>
      </c>
      <c r="DU24" s="490"/>
      <c r="DV24" s="505"/>
      <c r="DW24" s="490"/>
      <c r="DX24" s="508"/>
      <c r="DY24" s="507"/>
      <c r="DZ24" s="5">
        <f t="shared" si="17"/>
        <v>0</v>
      </c>
      <c r="EC24" s="488"/>
      <c r="ED24" s="489">
        <v>17</v>
      </c>
      <c r="EE24" s="249"/>
      <c r="EF24" s="512"/>
      <c r="EG24" s="249"/>
      <c r="EH24" s="513"/>
      <c r="EI24" s="391"/>
      <c r="EJ24" s="5">
        <f t="shared" si="18"/>
        <v>0</v>
      </c>
      <c r="EM24" s="488"/>
      <c r="EN24" s="489">
        <v>17</v>
      </c>
      <c r="EO24" s="249"/>
      <c r="EP24" s="512"/>
      <c r="EQ24" s="249"/>
      <c r="ER24" s="514"/>
      <c r="ES24" s="391"/>
      <c r="ET24" s="5">
        <f t="shared" si="19"/>
        <v>0</v>
      </c>
      <c r="EW24" s="526"/>
      <c r="EX24" s="489">
        <v>17</v>
      </c>
      <c r="EY24" s="490"/>
      <c r="EZ24" s="502"/>
      <c r="FA24" s="490"/>
      <c r="FB24" s="514"/>
      <c r="FC24" s="391"/>
      <c r="FD24" s="5">
        <f t="shared" si="20"/>
        <v>0</v>
      </c>
      <c r="FG24" s="515"/>
      <c r="FH24" s="489">
        <v>17</v>
      </c>
      <c r="FI24" s="497"/>
      <c r="FJ24" s="498"/>
      <c r="FK24" s="497"/>
      <c r="FL24" s="513"/>
      <c r="FM24" s="500"/>
      <c r="FN24" s="462">
        <f t="shared" si="21"/>
        <v>0</v>
      </c>
      <c r="FQ24" s="488"/>
      <c r="FR24" s="489">
        <v>17</v>
      </c>
      <c r="FS24" s="490"/>
      <c r="FT24" s="502"/>
      <c r="FU24" s="490"/>
      <c r="FV24" s="514"/>
      <c r="FW24" s="391"/>
      <c r="FX24" s="462">
        <f t="shared" si="22"/>
        <v>0</v>
      </c>
      <c r="FY24" s="391"/>
      <c r="GA24" s="488"/>
      <c r="GB24" s="517">
        <v>17</v>
      </c>
      <c r="GC24" s="490"/>
      <c r="GD24" s="502"/>
      <c r="GE24" s="490"/>
      <c r="GF24" s="514"/>
      <c r="GG24" s="391"/>
      <c r="GH24" s="5">
        <f t="shared" si="23"/>
        <v>0</v>
      </c>
      <c r="GK24" s="488"/>
      <c r="GL24" s="489">
        <v>17</v>
      </c>
      <c r="GM24" s="522"/>
      <c r="GN24" s="502"/>
      <c r="GO24" s="522"/>
      <c r="GP24" s="399"/>
      <c r="GQ24" s="391"/>
      <c r="GR24" s="5">
        <f t="shared" si="24"/>
        <v>0</v>
      </c>
      <c r="GU24" s="488"/>
      <c r="GV24" s="489">
        <v>17</v>
      </c>
      <c r="GW24" s="490"/>
      <c r="GX24" s="502"/>
      <c r="GY24" s="490"/>
      <c r="GZ24" s="399"/>
      <c r="HA24" s="391"/>
      <c r="HB24" s="5">
        <f t="shared" si="25"/>
        <v>0</v>
      </c>
    </row>
    <row r="25" spans="1:210" x14ac:dyDescent="0.25">
      <c r="A25" s="417">
        <v>22</v>
      </c>
      <c r="C25" s="391"/>
      <c r="D25" s="431"/>
      <c r="F25" s="215"/>
      <c r="G25" s="6"/>
      <c r="H25" s="233"/>
      <c r="I25" s="433"/>
      <c r="M25" s="515"/>
      <c r="N25" s="517">
        <v>18</v>
      </c>
      <c r="O25" s="490">
        <v>909.9</v>
      </c>
      <c r="P25" s="502"/>
      <c r="Q25" s="490"/>
      <c r="R25" s="399"/>
      <c r="S25" s="391"/>
      <c r="T25" s="462">
        <f t="shared" si="8"/>
        <v>0</v>
      </c>
      <c r="W25" s="511"/>
      <c r="X25" s="835">
        <v>18</v>
      </c>
      <c r="Y25" s="497">
        <v>932.6</v>
      </c>
      <c r="Z25" s="498"/>
      <c r="AA25" s="497"/>
      <c r="AB25" s="499"/>
      <c r="AC25" s="500"/>
      <c r="AD25" s="462">
        <f t="shared" si="9"/>
        <v>0</v>
      </c>
      <c r="AE25" s="444"/>
      <c r="AG25" s="515"/>
      <c r="AH25" s="489">
        <v>18</v>
      </c>
      <c r="AI25" s="521"/>
      <c r="AJ25" s="502"/>
      <c r="AK25" s="521"/>
      <c r="AL25" s="399"/>
      <c r="AM25" s="391"/>
      <c r="AN25" s="391">
        <f t="shared" si="10"/>
        <v>0</v>
      </c>
      <c r="AQ25" s="515"/>
      <c r="AR25" s="489">
        <v>18</v>
      </c>
      <c r="AS25" s="497"/>
      <c r="AT25" s="498"/>
      <c r="AU25" s="497"/>
      <c r="AV25" s="499"/>
      <c r="AW25" s="500"/>
      <c r="AX25" s="5">
        <f t="shared" si="11"/>
        <v>0</v>
      </c>
      <c r="BA25" s="515"/>
      <c r="BB25" s="489">
        <v>18</v>
      </c>
      <c r="BC25" s="879"/>
      <c r="BD25" s="502"/>
      <c r="BE25" s="490"/>
      <c r="BF25" s="399"/>
      <c r="BG25" s="391"/>
      <c r="BH25" s="391">
        <f t="shared" si="12"/>
        <v>0</v>
      </c>
      <c r="BK25" s="515"/>
      <c r="BL25" s="489">
        <v>18</v>
      </c>
      <c r="BM25" s="490"/>
      <c r="BN25" s="502"/>
      <c r="BO25" s="490"/>
      <c r="BP25" s="399"/>
      <c r="BQ25" s="391"/>
      <c r="BR25" s="504">
        <f t="shared" si="13"/>
        <v>0</v>
      </c>
      <c r="BS25" s="5"/>
      <c r="BU25" s="515"/>
      <c r="BV25" s="489">
        <v>18</v>
      </c>
      <c r="BW25" s="490"/>
      <c r="BX25" s="502"/>
      <c r="BY25" s="490"/>
      <c r="BZ25" s="399"/>
      <c r="CA25" s="391"/>
      <c r="CB25" s="504">
        <f t="shared" si="14"/>
        <v>0</v>
      </c>
      <c r="CE25" s="488"/>
      <c r="CF25" s="489">
        <v>18</v>
      </c>
      <c r="CG25" s="521"/>
      <c r="CH25" s="505"/>
      <c r="CI25" s="521"/>
      <c r="CJ25" s="506"/>
      <c r="CK25" s="507"/>
      <c r="CL25" s="5">
        <f t="shared" si="5"/>
        <v>0</v>
      </c>
      <c r="CO25" s="488"/>
      <c r="CP25" s="489">
        <v>18</v>
      </c>
      <c r="CQ25" s="249"/>
      <c r="CR25" s="512"/>
      <c r="CS25" s="249"/>
      <c r="CT25" s="514"/>
      <c r="CU25" s="391"/>
      <c r="CV25" s="5">
        <f t="shared" si="6"/>
        <v>0</v>
      </c>
      <c r="CY25" s="488"/>
      <c r="CZ25" s="489">
        <v>18</v>
      </c>
      <c r="DA25" s="490"/>
      <c r="DB25" s="502"/>
      <c r="DC25" s="490"/>
      <c r="DD25" s="399"/>
      <c r="DE25" s="391"/>
      <c r="DF25" s="5">
        <f t="shared" si="15"/>
        <v>0</v>
      </c>
      <c r="DI25" s="488"/>
      <c r="DJ25" s="489">
        <v>18</v>
      </c>
      <c r="DK25" s="490"/>
      <c r="DL25" s="502"/>
      <c r="DM25" s="490"/>
      <c r="DN25" s="399"/>
      <c r="DO25" s="391"/>
      <c r="DP25" s="5">
        <f t="shared" si="16"/>
        <v>0</v>
      </c>
      <c r="DS25" s="488"/>
      <c r="DT25" s="489">
        <v>18</v>
      </c>
      <c r="DU25" s="490"/>
      <c r="DV25" s="505"/>
      <c r="DW25" s="490"/>
      <c r="DX25" s="508"/>
      <c r="DY25" s="507"/>
      <c r="DZ25" s="5">
        <f t="shared" si="17"/>
        <v>0</v>
      </c>
      <c r="EC25" s="515"/>
      <c r="ED25" s="489">
        <v>18</v>
      </c>
      <c r="EE25" s="249"/>
      <c r="EF25" s="512"/>
      <c r="EG25" s="249"/>
      <c r="EH25" s="513"/>
      <c r="EI25" s="391"/>
      <c r="EJ25" s="5">
        <f t="shared" si="18"/>
        <v>0</v>
      </c>
      <c r="EM25" s="515"/>
      <c r="EN25" s="489">
        <v>18</v>
      </c>
      <c r="EO25" s="249"/>
      <c r="EP25" s="512"/>
      <c r="EQ25" s="249"/>
      <c r="ER25" s="514"/>
      <c r="ES25" s="391"/>
      <c r="ET25" s="5">
        <f t="shared" si="19"/>
        <v>0</v>
      </c>
      <c r="EW25" s="526"/>
      <c r="EX25" s="489">
        <v>18</v>
      </c>
      <c r="EY25" s="490"/>
      <c r="EZ25" s="502"/>
      <c r="FA25" s="490"/>
      <c r="FB25" s="514"/>
      <c r="FC25" s="391"/>
      <c r="FD25" s="5">
        <f t="shared" si="20"/>
        <v>0</v>
      </c>
      <c r="FG25" s="515"/>
      <c r="FH25" s="489">
        <v>18</v>
      </c>
      <c r="FI25" s="497"/>
      <c r="FJ25" s="498"/>
      <c r="FK25" s="497"/>
      <c r="FL25" s="513"/>
      <c r="FM25" s="500"/>
      <c r="FN25" s="462">
        <f t="shared" si="21"/>
        <v>0</v>
      </c>
      <c r="FQ25" s="515"/>
      <c r="FR25" s="489">
        <v>18</v>
      </c>
      <c r="FS25" s="490"/>
      <c r="FT25" s="502"/>
      <c r="FU25" s="490"/>
      <c r="FV25" s="514"/>
      <c r="FW25" s="391"/>
      <c r="FX25" s="462">
        <f t="shared" si="22"/>
        <v>0</v>
      </c>
      <c r="FY25" s="391"/>
      <c r="GA25" s="488"/>
      <c r="GB25" s="517">
        <v>18</v>
      </c>
      <c r="GC25" s="490"/>
      <c r="GD25" s="502"/>
      <c r="GE25" s="490"/>
      <c r="GF25" s="514"/>
      <c r="GG25" s="391"/>
      <c r="GH25" s="5">
        <f t="shared" si="23"/>
        <v>0</v>
      </c>
      <c r="GK25" s="515"/>
      <c r="GL25" s="489">
        <v>18</v>
      </c>
      <c r="GM25" s="522"/>
      <c r="GN25" s="502"/>
      <c r="GO25" s="522"/>
      <c r="GP25" s="399"/>
      <c r="GQ25" s="391"/>
      <c r="GR25" s="5">
        <f t="shared" si="24"/>
        <v>0</v>
      </c>
      <c r="GU25" s="515"/>
      <c r="GV25" s="489">
        <v>18</v>
      </c>
      <c r="GW25" s="490"/>
      <c r="GX25" s="502"/>
      <c r="GY25" s="490"/>
      <c r="GZ25" s="399"/>
      <c r="HA25" s="391"/>
      <c r="HB25" s="5">
        <f t="shared" si="25"/>
        <v>0</v>
      </c>
    </row>
    <row r="26" spans="1:210" x14ac:dyDescent="0.25">
      <c r="A26" s="417">
        <v>23</v>
      </c>
      <c r="D26" s="431"/>
      <c r="F26" s="215"/>
      <c r="G26" s="6"/>
      <c r="H26" s="233"/>
      <c r="I26" s="433"/>
      <c r="M26" s="488"/>
      <c r="N26" s="517">
        <v>19</v>
      </c>
      <c r="O26" s="490">
        <v>921.24</v>
      </c>
      <c r="P26" s="491"/>
      <c r="Q26" s="492"/>
      <c r="R26" s="493"/>
      <c r="S26" s="494"/>
      <c r="T26" s="495">
        <f t="shared" si="8"/>
        <v>0</v>
      </c>
      <c r="W26" s="488"/>
      <c r="X26" s="835">
        <v>19</v>
      </c>
      <c r="Y26" s="497">
        <v>947</v>
      </c>
      <c r="Z26" s="498"/>
      <c r="AA26" s="497"/>
      <c r="AB26" s="499"/>
      <c r="AC26" s="500"/>
      <c r="AD26" s="5">
        <f t="shared" si="9"/>
        <v>0</v>
      </c>
      <c r="AG26" s="488"/>
      <c r="AH26" s="489">
        <v>19</v>
      </c>
      <c r="AI26" s="521"/>
      <c r="AJ26" s="502"/>
      <c r="AK26" s="521"/>
      <c r="AL26" s="399"/>
      <c r="AM26" s="391"/>
      <c r="AN26" s="391">
        <f t="shared" si="10"/>
        <v>0</v>
      </c>
      <c r="AQ26" s="515"/>
      <c r="AR26" s="489">
        <v>19</v>
      </c>
      <c r="AS26" s="497"/>
      <c r="AT26" s="498"/>
      <c r="AU26" s="497"/>
      <c r="AV26" s="499"/>
      <c r="AW26" s="500"/>
      <c r="AX26" s="5">
        <f t="shared" si="11"/>
        <v>0</v>
      </c>
      <c r="BA26" s="488"/>
      <c r="BB26" s="489">
        <v>19</v>
      </c>
      <c r="BC26" s="879"/>
      <c r="BD26" s="502"/>
      <c r="BE26" s="490"/>
      <c r="BF26" s="399"/>
      <c r="BG26" s="391"/>
      <c r="BH26" s="391">
        <f t="shared" si="12"/>
        <v>0</v>
      </c>
      <c r="BK26" s="488"/>
      <c r="BL26" s="489">
        <v>19</v>
      </c>
      <c r="BM26" s="490"/>
      <c r="BN26" s="502"/>
      <c r="BO26" s="490"/>
      <c r="BP26" s="399"/>
      <c r="BQ26" s="391"/>
      <c r="BR26" s="504">
        <f t="shared" si="13"/>
        <v>0</v>
      </c>
      <c r="BS26" s="5"/>
      <c r="BU26" s="488"/>
      <c r="BV26" s="489">
        <v>19</v>
      </c>
      <c r="BW26" s="490"/>
      <c r="BX26" s="502"/>
      <c r="BY26" s="490"/>
      <c r="BZ26" s="399"/>
      <c r="CA26" s="391"/>
      <c r="CB26" s="504">
        <f t="shared" si="14"/>
        <v>0</v>
      </c>
      <c r="CE26" s="488"/>
      <c r="CF26" s="489">
        <v>19</v>
      </c>
      <c r="CG26" s="521"/>
      <c r="CH26" s="505"/>
      <c r="CI26" s="521"/>
      <c r="CJ26" s="506"/>
      <c r="CK26" s="507"/>
      <c r="CL26" s="5">
        <f t="shared" si="5"/>
        <v>0</v>
      </c>
      <c r="CO26" s="488"/>
      <c r="CP26" s="489">
        <v>19</v>
      </c>
      <c r="CQ26" s="249"/>
      <c r="CR26" s="512"/>
      <c r="CS26" s="249"/>
      <c r="CT26" s="514"/>
      <c r="CU26" s="391"/>
      <c r="CV26" s="5">
        <f t="shared" si="6"/>
        <v>0</v>
      </c>
      <c r="CY26" s="488"/>
      <c r="CZ26" s="489">
        <v>19</v>
      </c>
      <c r="DA26" s="490"/>
      <c r="DB26" s="502"/>
      <c r="DC26" s="490"/>
      <c r="DD26" s="399"/>
      <c r="DE26" s="391"/>
      <c r="DF26" s="5">
        <f t="shared" si="15"/>
        <v>0</v>
      </c>
      <c r="DI26" s="488"/>
      <c r="DJ26" s="489">
        <v>19</v>
      </c>
      <c r="DK26" s="490"/>
      <c r="DL26" s="502"/>
      <c r="DM26" s="490"/>
      <c r="DN26" s="399"/>
      <c r="DO26" s="391"/>
      <c r="DP26" s="5">
        <f t="shared" si="16"/>
        <v>0</v>
      </c>
      <c r="DS26" s="488"/>
      <c r="DT26" s="489">
        <v>19</v>
      </c>
      <c r="DU26" s="490"/>
      <c r="DV26" s="505"/>
      <c r="DW26" s="490"/>
      <c r="DX26" s="508"/>
      <c r="DY26" s="507"/>
      <c r="DZ26" s="5">
        <f t="shared" si="17"/>
        <v>0</v>
      </c>
      <c r="EC26" s="488"/>
      <c r="ED26" s="489">
        <v>19</v>
      </c>
      <c r="EE26" s="249"/>
      <c r="EF26" s="512"/>
      <c r="EG26" s="249"/>
      <c r="EH26" s="513"/>
      <c r="EI26" s="391"/>
      <c r="EJ26" s="5">
        <f t="shared" si="18"/>
        <v>0</v>
      </c>
      <c r="EM26" s="488"/>
      <c r="EN26" s="489">
        <v>19</v>
      </c>
      <c r="EO26" s="249"/>
      <c r="EP26" s="512"/>
      <c r="EQ26" s="249"/>
      <c r="ER26" s="514"/>
      <c r="ES26" s="391"/>
      <c r="ET26" s="5">
        <f t="shared" si="19"/>
        <v>0</v>
      </c>
      <c r="EW26" s="526"/>
      <c r="EX26" s="489">
        <v>19</v>
      </c>
      <c r="EY26" s="490"/>
      <c r="EZ26" s="502"/>
      <c r="FA26" s="490"/>
      <c r="FB26" s="514"/>
      <c r="FC26" s="391"/>
      <c r="FD26" s="5">
        <f t="shared" si="20"/>
        <v>0</v>
      </c>
      <c r="FG26" s="515"/>
      <c r="FH26" s="489">
        <v>19</v>
      </c>
      <c r="FI26" s="497"/>
      <c r="FJ26" s="498"/>
      <c r="FK26" s="497"/>
      <c r="FL26" s="513"/>
      <c r="FM26" s="500"/>
      <c r="FN26" s="462">
        <f t="shared" si="21"/>
        <v>0</v>
      </c>
      <c r="FQ26" s="515"/>
      <c r="FR26" s="489">
        <v>19</v>
      </c>
      <c r="FS26" s="490"/>
      <c r="FT26" s="502"/>
      <c r="FU26" s="490"/>
      <c r="FV26" s="514"/>
      <c r="FW26" s="391"/>
      <c r="FX26" s="462">
        <f t="shared" si="22"/>
        <v>0</v>
      </c>
      <c r="FY26" s="391"/>
      <c r="GA26" s="488"/>
      <c r="GB26" s="517">
        <v>19</v>
      </c>
      <c r="GC26" s="490"/>
      <c r="GD26" s="502"/>
      <c r="GE26" s="490"/>
      <c r="GF26" s="514"/>
      <c r="GG26" s="391"/>
      <c r="GH26" s="5">
        <f t="shared" si="23"/>
        <v>0</v>
      </c>
      <c r="GK26" s="488"/>
      <c r="GL26" s="489">
        <v>19</v>
      </c>
      <c r="GM26" s="522"/>
      <c r="GN26" s="502"/>
      <c r="GO26" s="522"/>
      <c r="GP26" s="399"/>
      <c r="GQ26" s="391"/>
      <c r="GR26" s="5">
        <f t="shared" si="24"/>
        <v>0</v>
      </c>
      <c r="GU26" s="488"/>
      <c r="GV26" s="489">
        <v>19</v>
      </c>
      <c r="GW26" s="490"/>
      <c r="GX26" s="502"/>
      <c r="GY26" s="490"/>
      <c r="GZ26" s="399"/>
      <c r="HA26" s="391"/>
      <c r="HB26" s="5">
        <f t="shared" si="25"/>
        <v>0</v>
      </c>
    </row>
    <row r="27" spans="1:210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M27" s="488"/>
      <c r="N27" s="517">
        <v>20</v>
      </c>
      <c r="O27" s="490">
        <v>898.11</v>
      </c>
      <c r="P27" s="491"/>
      <c r="Q27" s="492"/>
      <c r="R27" s="493"/>
      <c r="S27" s="494"/>
      <c r="T27" s="495">
        <f t="shared" si="8"/>
        <v>0</v>
      </c>
      <c r="W27" s="488"/>
      <c r="X27" s="835">
        <v>20</v>
      </c>
      <c r="Y27" s="497">
        <v>891.8</v>
      </c>
      <c r="Z27" s="498"/>
      <c r="AA27" s="497"/>
      <c r="AB27" s="499"/>
      <c r="AC27" s="500"/>
      <c r="AD27" s="5">
        <f t="shared" si="9"/>
        <v>0</v>
      </c>
      <c r="AG27" s="488"/>
      <c r="AH27" s="489">
        <v>20</v>
      </c>
      <c r="AI27" s="521"/>
      <c r="AJ27" s="502"/>
      <c r="AK27" s="521"/>
      <c r="AL27" s="399"/>
      <c r="AM27" s="391"/>
      <c r="AN27" s="391">
        <f t="shared" si="10"/>
        <v>0</v>
      </c>
      <c r="AQ27" s="515"/>
      <c r="AR27" s="489">
        <v>20</v>
      </c>
      <c r="AS27" s="497"/>
      <c r="AT27" s="498"/>
      <c r="AU27" s="497"/>
      <c r="AV27" s="499"/>
      <c r="AW27" s="500"/>
      <c r="AX27" s="5">
        <f t="shared" si="11"/>
        <v>0</v>
      </c>
      <c r="BA27" s="488"/>
      <c r="BB27" s="489">
        <v>20</v>
      </c>
      <c r="BC27" s="879"/>
      <c r="BD27" s="502"/>
      <c r="BE27" s="490"/>
      <c r="BF27" s="399"/>
      <c r="BG27" s="391"/>
      <c r="BH27" s="391">
        <f t="shared" si="12"/>
        <v>0</v>
      </c>
      <c r="BK27" s="488"/>
      <c r="BL27" s="489">
        <v>20</v>
      </c>
      <c r="BM27" s="490"/>
      <c r="BN27" s="502"/>
      <c r="BO27" s="490"/>
      <c r="BP27" s="399"/>
      <c r="BQ27" s="391"/>
      <c r="BR27" s="504">
        <f t="shared" si="13"/>
        <v>0</v>
      </c>
      <c r="BS27" s="5"/>
      <c r="BU27" s="488"/>
      <c r="BV27" s="489">
        <v>20</v>
      </c>
      <c r="BW27" s="490"/>
      <c r="BX27" s="502"/>
      <c r="BY27" s="490"/>
      <c r="BZ27" s="399"/>
      <c r="CA27" s="391"/>
      <c r="CB27" s="504">
        <f t="shared" si="14"/>
        <v>0</v>
      </c>
      <c r="CE27" s="488"/>
      <c r="CF27" s="489">
        <v>20</v>
      </c>
      <c r="CG27" s="521"/>
      <c r="CH27" s="505"/>
      <c r="CI27" s="521"/>
      <c r="CJ27" s="506"/>
      <c r="CK27" s="507"/>
      <c r="CL27" s="5">
        <f t="shared" si="5"/>
        <v>0</v>
      </c>
      <c r="CO27" s="488"/>
      <c r="CP27" s="489">
        <v>20</v>
      </c>
      <c r="CQ27" s="249"/>
      <c r="CR27" s="512"/>
      <c r="CS27" s="249"/>
      <c r="CT27" s="514"/>
      <c r="CU27" s="391"/>
      <c r="CV27" s="5">
        <f t="shared" si="6"/>
        <v>0</v>
      </c>
      <c r="CY27" s="488"/>
      <c r="CZ27" s="489">
        <v>20</v>
      </c>
      <c r="DA27" s="490"/>
      <c r="DB27" s="502"/>
      <c r="DC27" s="490"/>
      <c r="DD27" s="399"/>
      <c r="DE27" s="391"/>
      <c r="DF27" s="5">
        <f t="shared" si="15"/>
        <v>0</v>
      </c>
      <c r="DI27" s="488"/>
      <c r="DJ27" s="489">
        <v>20</v>
      </c>
      <c r="DK27" s="490"/>
      <c r="DL27" s="502"/>
      <c r="DM27" s="490"/>
      <c r="DN27" s="399"/>
      <c r="DO27" s="391"/>
      <c r="DP27" s="5">
        <f t="shared" si="16"/>
        <v>0</v>
      </c>
      <c r="DS27" s="488"/>
      <c r="DT27" s="489">
        <v>20</v>
      </c>
      <c r="DU27" s="490"/>
      <c r="DV27" s="505"/>
      <c r="DW27" s="490"/>
      <c r="DX27" s="508"/>
      <c r="DY27" s="507"/>
      <c r="DZ27" s="5">
        <f t="shared" si="17"/>
        <v>0</v>
      </c>
      <c r="EC27" s="488"/>
      <c r="ED27" s="489">
        <v>20</v>
      </c>
      <c r="EE27" s="249"/>
      <c r="EF27" s="512"/>
      <c r="EG27" s="249"/>
      <c r="EH27" s="513"/>
      <c r="EI27" s="391"/>
      <c r="EJ27" s="5">
        <f t="shared" si="18"/>
        <v>0</v>
      </c>
      <c r="EM27" s="488"/>
      <c r="EN27" s="489">
        <v>20</v>
      </c>
      <c r="EO27" s="249"/>
      <c r="EP27" s="512"/>
      <c r="EQ27" s="249"/>
      <c r="ER27" s="514"/>
      <c r="ES27" s="391"/>
      <c r="ET27" s="5">
        <f t="shared" si="19"/>
        <v>0</v>
      </c>
      <c r="EW27" s="526"/>
      <c r="EX27" s="489">
        <v>20</v>
      </c>
      <c r="EY27" s="490"/>
      <c r="EZ27" s="502"/>
      <c r="FA27" s="490"/>
      <c r="FB27" s="514"/>
      <c r="FC27" s="391"/>
      <c r="FD27" s="5">
        <f t="shared" si="20"/>
        <v>0</v>
      </c>
      <c r="FG27" s="515"/>
      <c r="FH27" s="489">
        <v>20</v>
      </c>
      <c r="FI27" s="497"/>
      <c r="FJ27" s="498"/>
      <c r="FK27" s="497"/>
      <c r="FL27" s="513"/>
      <c r="FM27" s="500"/>
      <c r="FN27" s="462">
        <f t="shared" si="21"/>
        <v>0</v>
      </c>
      <c r="FQ27" s="515"/>
      <c r="FR27" s="489">
        <v>20</v>
      </c>
      <c r="FS27" s="490"/>
      <c r="FT27" s="502"/>
      <c r="FU27" s="490"/>
      <c r="FV27" s="514"/>
      <c r="FW27" s="391"/>
      <c r="FX27" s="462">
        <f t="shared" si="22"/>
        <v>0</v>
      </c>
      <c r="FY27" s="391"/>
      <c r="GA27" s="488"/>
      <c r="GB27" s="517">
        <v>20</v>
      </c>
      <c r="GC27" s="490"/>
      <c r="GD27" s="502"/>
      <c r="GE27" s="490"/>
      <c r="GF27" s="514"/>
      <c r="GG27" s="391"/>
      <c r="GH27" s="5">
        <f t="shared" si="23"/>
        <v>0</v>
      </c>
      <c r="GK27" s="488"/>
      <c r="GL27" s="489">
        <v>20</v>
      </c>
      <c r="GM27" s="522"/>
      <c r="GN27" s="502"/>
      <c r="GO27" s="522"/>
      <c r="GP27" s="399"/>
      <c r="GQ27" s="391"/>
      <c r="GR27" s="5">
        <f t="shared" si="24"/>
        <v>0</v>
      </c>
      <c r="GU27" s="488"/>
      <c r="GV27" s="489">
        <v>20</v>
      </c>
      <c r="GW27" s="490"/>
      <c r="GX27" s="502"/>
      <c r="GY27" s="490"/>
      <c r="GZ27" s="399"/>
      <c r="HA27" s="391"/>
      <c r="HB27" s="5">
        <f t="shared" si="25"/>
        <v>0</v>
      </c>
    </row>
    <row r="28" spans="1:210" x14ac:dyDescent="0.25">
      <c r="A28" s="417">
        <v>25</v>
      </c>
      <c r="D28" s="431"/>
      <c r="F28" s="215"/>
      <c r="G28" s="6"/>
      <c r="H28" s="233"/>
      <c r="I28" s="433"/>
      <c r="M28" s="488"/>
      <c r="N28" s="517">
        <v>21</v>
      </c>
      <c r="O28" s="490"/>
      <c r="P28" s="502"/>
      <c r="Q28" s="490"/>
      <c r="R28" s="399"/>
      <c r="S28" s="391"/>
      <c r="T28" s="5">
        <f t="shared" si="8"/>
        <v>0</v>
      </c>
      <c r="W28" s="488"/>
      <c r="X28" s="835">
        <v>21</v>
      </c>
      <c r="Y28" s="497">
        <v>866.9</v>
      </c>
      <c r="Z28" s="498"/>
      <c r="AA28" s="497"/>
      <c r="AB28" s="499"/>
      <c r="AC28" s="500"/>
      <c r="AD28" s="5">
        <f t="shared" si="9"/>
        <v>0</v>
      </c>
      <c r="AG28" s="488"/>
      <c r="AH28" s="489">
        <v>21</v>
      </c>
      <c r="AI28" s="521"/>
      <c r="AJ28" s="502"/>
      <c r="AK28" s="521"/>
      <c r="AL28" s="399"/>
      <c r="AM28" s="391"/>
      <c r="AN28" s="391">
        <f t="shared" si="10"/>
        <v>0</v>
      </c>
      <c r="AQ28" s="515"/>
      <c r="AR28" s="489">
        <v>21</v>
      </c>
      <c r="AS28" s="497"/>
      <c r="AT28" s="498"/>
      <c r="AU28" s="497"/>
      <c r="AV28" s="499"/>
      <c r="AW28" s="500"/>
      <c r="AX28" s="5">
        <f t="shared" si="11"/>
        <v>0</v>
      </c>
      <c r="BA28" s="488"/>
      <c r="BB28" s="489">
        <v>21</v>
      </c>
      <c r="BC28" s="879"/>
      <c r="BD28" s="502"/>
      <c r="BE28" s="490"/>
      <c r="BF28" s="399"/>
      <c r="BG28" s="391"/>
      <c r="BH28" s="391">
        <f t="shared" si="12"/>
        <v>0</v>
      </c>
      <c r="BK28" s="488"/>
      <c r="BL28" s="489">
        <v>21</v>
      </c>
      <c r="BM28" s="490"/>
      <c r="BN28" s="502"/>
      <c r="BO28" s="490"/>
      <c r="BP28" s="399"/>
      <c r="BQ28" s="391"/>
      <c r="BR28" s="290">
        <f t="shared" si="13"/>
        <v>0</v>
      </c>
      <c r="BS28" s="5"/>
      <c r="BU28" s="488"/>
      <c r="BV28" s="489">
        <v>21</v>
      </c>
      <c r="BW28" s="490"/>
      <c r="BX28" s="502"/>
      <c r="BY28" s="490"/>
      <c r="BZ28" s="399"/>
      <c r="CA28" s="391"/>
      <c r="CB28" s="290">
        <f t="shared" si="14"/>
        <v>0</v>
      </c>
      <c r="CE28" s="488"/>
      <c r="CF28" s="489">
        <v>21</v>
      </c>
      <c r="CG28" s="529"/>
      <c r="CH28" s="505"/>
      <c r="CI28" s="529"/>
      <c r="CJ28" s="506"/>
      <c r="CK28" s="507"/>
      <c r="CL28" s="5">
        <f t="shared" si="5"/>
        <v>0</v>
      </c>
      <c r="CO28" s="488"/>
      <c r="CP28" s="489">
        <v>21</v>
      </c>
      <c r="CQ28" s="249"/>
      <c r="CR28" s="512"/>
      <c r="CS28" s="249"/>
      <c r="CT28" s="514"/>
      <c r="CU28" s="391"/>
      <c r="CV28" s="5">
        <f t="shared" si="6"/>
        <v>0</v>
      </c>
      <c r="CY28" s="488"/>
      <c r="CZ28" s="489">
        <v>21</v>
      </c>
      <c r="DA28" s="490"/>
      <c r="DB28" s="502"/>
      <c r="DC28" s="490"/>
      <c r="DD28" s="399"/>
      <c r="DE28" s="391"/>
      <c r="DF28" s="5">
        <f t="shared" si="15"/>
        <v>0</v>
      </c>
      <c r="DI28" s="488"/>
      <c r="DJ28" s="489">
        <v>21</v>
      </c>
      <c r="DK28" s="490"/>
      <c r="DL28" s="502"/>
      <c r="DM28" s="490"/>
      <c r="DN28" s="399"/>
      <c r="DO28" s="391"/>
      <c r="DP28" s="5">
        <f t="shared" si="16"/>
        <v>0</v>
      </c>
      <c r="DS28" s="488"/>
      <c r="DT28" s="489">
        <v>21</v>
      </c>
      <c r="DU28" s="490"/>
      <c r="DV28" s="505"/>
      <c r="DW28" s="490"/>
      <c r="DX28" s="508"/>
      <c r="DY28" s="507"/>
      <c r="DZ28" s="5">
        <f t="shared" si="17"/>
        <v>0</v>
      </c>
      <c r="EC28" s="488"/>
      <c r="ED28" s="489">
        <v>21</v>
      </c>
      <c r="EE28" s="249"/>
      <c r="EF28" s="512"/>
      <c r="EG28" s="249"/>
      <c r="EH28" s="513"/>
      <c r="EI28" s="391"/>
      <c r="EJ28" s="5">
        <f t="shared" si="18"/>
        <v>0</v>
      </c>
      <c r="EM28" s="488"/>
      <c r="EN28" s="489">
        <v>21</v>
      </c>
      <c r="EO28" s="249"/>
      <c r="EP28" s="512"/>
      <c r="EQ28" s="249"/>
      <c r="ER28" s="514"/>
      <c r="ES28" s="391"/>
      <c r="ET28" s="5">
        <f t="shared" si="19"/>
        <v>0</v>
      </c>
      <c r="EW28" s="515"/>
      <c r="EX28" s="489">
        <v>21</v>
      </c>
      <c r="EY28" s="490"/>
      <c r="EZ28" s="502"/>
      <c r="FA28" s="490"/>
      <c r="FB28" s="514"/>
      <c r="FC28" s="391"/>
      <c r="FD28" s="5">
        <f t="shared" si="20"/>
        <v>0</v>
      </c>
      <c r="FG28" s="515"/>
      <c r="FH28" s="489">
        <v>21</v>
      </c>
      <c r="FI28" s="497"/>
      <c r="FJ28" s="498"/>
      <c r="FK28" s="497"/>
      <c r="FL28" s="513"/>
      <c r="FM28" s="500"/>
      <c r="FN28" s="462">
        <f t="shared" si="21"/>
        <v>0</v>
      </c>
      <c r="FQ28" s="515"/>
      <c r="FR28" s="489">
        <v>21</v>
      </c>
      <c r="FS28" s="490"/>
      <c r="FT28" s="502"/>
      <c r="FU28" s="490"/>
      <c r="FV28" s="514"/>
      <c r="FW28" s="391"/>
      <c r="FX28" s="462">
        <f t="shared" si="22"/>
        <v>0</v>
      </c>
      <c r="FY28" s="391"/>
      <c r="GA28" s="488"/>
      <c r="GB28" s="517">
        <v>21</v>
      </c>
      <c r="GC28" s="490"/>
      <c r="GD28" s="502"/>
      <c r="GE28" s="490"/>
      <c r="GF28" s="514"/>
      <c r="GG28" s="391"/>
      <c r="GH28" s="5">
        <f t="shared" si="23"/>
        <v>0</v>
      </c>
      <c r="GK28" s="488"/>
      <c r="GL28" s="489">
        <v>21</v>
      </c>
      <c r="GM28" s="522"/>
      <c r="GN28" s="502"/>
      <c r="GO28" s="522"/>
      <c r="GP28" s="399"/>
      <c r="GQ28" s="391"/>
      <c r="GR28" s="5">
        <f t="shared" si="24"/>
        <v>0</v>
      </c>
      <c r="GU28" s="488"/>
      <c r="GV28" s="489">
        <v>21</v>
      </c>
      <c r="GW28" s="490"/>
      <c r="GX28" s="502"/>
      <c r="GY28" s="490"/>
      <c r="GZ28" s="399"/>
      <c r="HA28" s="391"/>
      <c r="HB28" s="5">
        <f t="shared" si="25"/>
        <v>0</v>
      </c>
    </row>
    <row r="29" spans="1:210" x14ac:dyDescent="0.25">
      <c r="A29" s="417">
        <v>26</v>
      </c>
      <c r="D29" s="431"/>
      <c r="F29" s="215"/>
      <c r="G29" s="6"/>
      <c r="H29" s="233"/>
      <c r="I29" s="433"/>
      <c r="M29" s="488"/>
      <c r="N29" s="517"/>
      <c r="O29" s="490"/>
      <c r="P29" s="502"/>
      <c r="Q29" s="490"/>
      <c r="R29" s="399"/>
      <c r="S29" s="391"/>
      <c r="T29" s="5">
        <f t="shared" si="8"/>
        <v>0</v>
      </c>
      <c r="W29" s="488"/>
      <c r="X29" s="835"/>
      <c r="Y29" s="497"/>
      <c r="Z29" s="498"/>
      <c r="AA29" s="497"/>
      <c r="AB29" s="499"/>
      <c r="AC29" s="500"/>
      <c r="AD29" s="5">
        <f t="shared" si="9"/>
        <v>0</v>
      </c>
      <c r="AG29" s="488"/>
      <c r="AH29" s="489">
        <v>22</v>
      </c>
      <c r="AI29" s="521"/>
      <c r="AJ29" s="502"/>
      <c r="AK29" s="521"/>
      <c r="AL29" s="399"/>
      <c r="AM29" s="391"/>
      <c r="AN29" s="391">
        <f>SUM(AN8:AN28)</f>
        <v>0</v>
      </c>
      <c r="AQ29" s="515"/>
      <c r="AR29" s="489">
        <v>22</v>
      </c>
      <c r="AS29" s="497"/>
      <c r="AT29" s="498"/>
      <c r="AU29" s="497"/>
      <c r="AV29" s="499"/>
      <c r="AW29" s="500"/>
      <c r="AX29" s="5">
        <f t="shared" si="11"/>
        <v>0</v>
      </c>
      <c r="BA29" s="515"/>
      <c r="BB29" s="489"/>
      <c r="BC29" s="879"/>
      <c r="BD29" s="502"/>
      <c r="BE29" s="490"/>
      <c r="BF29" s="399"/>
      <c r="BG29" s="391"/>
      <c r="BH29" s="391">
        <f>SUM(BH8:BH28)</f>
        <v>0</v>
      </c>
      <c r="BK29" s="488"/>
      <c r="BL29" s="489"/>
      <c r="BM29" s="490"/>
      <c r="BN29" s="502"/>
      <c r="BO29" s="490"/>
      <c r="BP29" s="399"/>
      <c r="BQ29" s="391"/>
      <c r="BR29" s="290">
        <f t="shared" si="13"/>
        <v>0</v>
      </c>
      <c r="BU29" s="488"/>
      <c r="BV29" s="489"/>
      <c r="BW29" s="490"/>
      <c r="BX29" s="502"/>
      <c r="BY29" s="490"/>
      <c r="BZ29" s="399"/>
      <c r="CA29" s="391"/>
      <c r="CB29" s="290">
        <f t="shared" si="14"/>
        <v>0</v>
      </c>
      <c r="CC29" s="283"/>
      <c r="CE29" s="488"/>
      <c r="CF29" s="489">
        <v>22</v>
      </c>
      <c r="CG29" s="521"/>
      <c r="CH29" s="531"/>
      <c r="CI29" s="490"/>
      <c r="CJ29" s="399"/>
      <c r="CK29" s="391"/>
      <c r="CL29" s="5">
        <v>0</v>
      </c>
      <c r="CO29" s="488"/>
      <c r="CP29" s="489">
        <v>22</v>
      </c>
      <c r="CQ29" s="249"/>
      <c r="CR29" s="512"/>
      <c r="CS29" s="249"/>
      <c r="CT29" s="514"/>
      <c r="CU29" s="391"/>
      <c r="CV29" s="5">
        <f>CU29*CS29</f>
        <v>0</v>
      </c>
      <c r="CY29" s="488"/>
      <c r="CZ29" s="489">
        <v>22</v>
      </c>
      <c r="DA29" s="490"/>
      <c r="DB29" s="502"/>
      <c r="DC29" s="490"/>
      <c r="DD29" s="399"/>
      <c r="DE29" s="391"/>
      <c r="DF29" s="5">
        <f t="shared" si="15"/>
        <v>0</v>
      </c>
      <c r="DI29" s="488"/>
      <c r="DJ29" s="489">
        <v>22</v>
      </c>
      <c r="DK29" s="490"/>
      <c r="DL29" s="502"/>
      <c r="DM29" s="490"/>
      <c r="DN29" s="399"/>
      <c r="DO29" s="391"/>
      <c r="DP29" s="5">
        <f t="shared" si="16"/>
        <v>0</v>
      </c>
      <c r="DS29" s="515"/>
      <c r="DT29" s="489">
        <v>22</v>
      </c>
      <c r="DU29" s="490"/>
      <c r="DV29" s="502"/>
      <c r="DW29" s="490"/>
      <c r="DX29" s="399"/>
      <c r="DY29" s="391"/>
      <c r="DZ29" s="5">
        <f t="shared" si="17"/>
        <v>0</v>
      </c>
      <c r="EC29" s="488"/>
      <c r="ED29" s="489">
        <v>22</v>
      </c>
      <c r="EE29" s="249"/>
      <c r="EF29" s="512"/>
      <c r="EG29" s="249"/>
      <c r="EH29" s="513"/>
      <c r="EI29" s="391"/>
      <c r="EJ29" s="5">
        <f>SUM(EJ8:EJ28)</f>
        <v>0</v>
      </c>
      <c r="EM29" s="488"/>
      <c r="EN29" s="489">
        <v>22</v>
      </c>
      <c r="EO29" s="249"/>
      <c r="EP29" s="512"/>
      <c r="EQ29" s="249"/>
      <c r="ER29" s="514"/>
      <c r="ES29" s="391"/>
      <c r="ET29" s="5">
        <f>SUM(ET8:ET28)</f>
        <v>0</v>
      </c>
      <c r="EW29" s="515"/>
      <c r="EX29" s="489">
        <v>22</v>
      </c>
      <c r="EY29" s="490"/>
      <c r="EZ29" s="502"/>
      <c r="FA29" s="490"/>
      <c r="FB29" s="514"/>
      <c r="FC29" s="391"/>
      <c r="FD29" s="5">
        <f t="shared" si="20"/>
        <v>0</v>
      </c>
      <c r="FG29" s="515"/>
      <c r="FH29" s="489">
        <v>22</v>
      </c>
      <c r="FI29" s="497"/>
      <c r="FJ29" s="498"/>
      <c r="FK29" s="497"/>
      <c r="FL29" s="513"/>
      <c r="FM29" s="500"/>
      <c r="FN29" s="5">
        <f t="shared" si="21"/>
        <v>0</v>
      </c>
      <c r="FQ29" s="515"/>
      <c r="FR29" s="489">
        <v>22</v>
      </c>
      <c r="FS29" s="490"/>
      <c r="FT29" s="502"/>
      <c r="FU29" s="490"/>
      <c r="FV29" s="514"/>
      <c r="FW29" s="391"/>
      <c r="FX29" s="5">
        <f t="shared" si="22"/>
        <v>0</v>
      </c>
      <c r="GA29" s="488"/>
      <c r="GB29" s="517">
        <v>22</v>
      </c>
      <c r="GC29" s="490"/>
      <c r="GD29" s="502"/>
      <c r="GE29" s="490"/>
      <c r="GF29" s="514"/>
      <c r="GG29" s="391"/>
      <c r="GH29" s="5">
        <f t="shared" si="23"/>
        <v>0</v>
      </c>
      <c r="GK29" s="488"/>
      <c r="GL29" s="489"/>
      <c r="GM29" s="522"/>
      <c r="GN29" s="502"/>
      <c r="GO29" s="490"/>
      <c r="GP29" s="399"/>
      <c r="GQ29" s="391"/>
      <c r="GR29" s="5">
        <f t="shared" si="24"/>
        <v>0</v>
      </c>
      <c r="GU29" s="488" t="s">
        <v>53</v>
      </c>
      <c r="GV29" s="489">
        <v>22</v>
      </c>
      <c r="GW29" s="490"/>
      <c r="GX29" s="502"/>
      <c r="GY29" s="490"/>
      <c r="GZ29" s="399"/>
      <c r="HA29" s="391"/>
      <c r="HB29" s="5">
        <f>SUM(HB8:HB28)</f>
        <v>0</v>
      </c>
    </row>
    <row r="30" spans="1:210" x14ac:dyDescent="0.25">
      <c r="A30" s="417">
        <v>27</v>
      </c>
      <c r="D30" s="431"/>
      <c r="F30" s="215"/>
      <c r="G30" s="6"/>
      <c r="H30" s="233"/>
      <c r="I30" s="433"/>
      <c r="M30" s="488"/>
      <c r="N30" s="517"/>
      <c r="O30" s="490"/>
      <c r="P30" s="502"/>
      <c r="Q30" s="490"/>
      <c r="R30" s="399"/>
      <c r="S30" s="391"/>
      <c r="T30" s="5">
        <f>SUM(T8:T29)</f>
        <v>0</v>
      </c>
      <c r="W30" s="488"/>
      <c r="X30" s="489"/>
      <c r="Y30" s="490"/>
      <c r="Z30" s="502"/>
      <c r="AA30" s="490"/>
      <c r="AB30" s="399"/>
      <c r="AC30" s="391"/>
      <c r="AD30" s="5">
        <f>SUM(AD8:AD29)</f>
        <v>0</v>
      </c>
      <c r="AG30" s="488"/>
      <c r="AH30" s="489">
        <v>23</v>
      </c>
      <c r="AI30" s="521"/>
      <c r="AJ30" s="502"/>
      <c r="AK30" s="249"/>
      <c r="AL30" s="399"/>
      <c r="AM30" s="391"/>
      <c r="AN30" s="391"/>
      <c r="AQ30" s="488"/>
      <c r="AR30" s="489">
        <v>23</v>
      </c>
      <c r="AS30" s="890"/>
      <c r="AT30" s="498"/>
      <c r="AU30" s="890"/>
      <c r="AV30" s="499"/>
      <c r="AW30" s="500"/>
      <c r="AX30" s="5">
        <f t="shared" si="11"/>
        <v>0</v>
      </c>
      <c r="BA30" s="488"/>
      <c r="BB30" s="489"/>
      <c r="BC30" s="880"/>
      <c r="BD30" s="502"/>
      <c r="BE30" s="249"/>
      <c r="BF30" s="399"/>
      <c r="BG30" s="391"/>
      <c r="BH30" s="391"/>
      <c r="BK30" s="488"/>
      <c r="BL30" s="489"/>
      <c r="BM30" s="490"/>
      <c r="BN30" s="502"/>
      <c r="BO30" s="490"/>
      <c r="BP30" s="399"/>
      <c r="BQ30" s="391"/>
      <c r="BR30" s="5">
        <f>SUM(BR8:BR29)</f>
        <v>0</v>
      </c>
      <c r="BU30" s="488"/>
      <c r="BV30" s="489"/>
      <c r="BW30" s="490"/>
      <c r="BX30" s="502"/>
      <c r="BY30" s="490"/>
      <c r="BZ30" s="399"/>
      <c r="CA30" s="391"/>
      <c r="CB30" s="5">
        <f>SUM(CB8:CB29)</f>
        <v>0</v>
      </c>
      <c r="CC30" s="283"/>
      <c r="CE30" s="488"/>
      <c r="CF30" s="489"/>
      <c r="CG30" s="521"/>
      <c r="CH30" s="531"/>
      <c r="CI30" s="249"/>
      <c r="CJ30" s="399"/>
      <c r="CK30" s="391"/>
      <c r="CL30" s="5">
        <f>SUM(CL8:CL29)</f>
        <v>0</v>
      </c>
      <c r="CO30" s="488"/>
      <c r="CP30" s="489"/>
      <c r="CQ30" s="249"/>
      <c r="CR30" s="512"/>
      <c r="CS30" s="433"/>
      <c r="CT30" s="514"/>
      <c r="CU30" s="391"/>
      <c r="CV30" s="5">
        <f>SUM(CV8:CV29)</f>
        <v>0</v>
      </c>
      <c r="CY30" s="488"/>
      <c r="CZ30" s="489">
        <v>23</v>
      </c>
      <c r="DA30" s="249"/>
      <c r="DB30" s="502"/>
      <c r="DC30" s="249"/>
      <c r="DD30" s="399"/>
      <c r="DE30" s="391"/>
      <c r="DF30" s="5">
        <f t="shared" si="15"/>
        <v>0</v>
      </c>
      <c r="DI30" s="488"/>
      <c r="DJ30" s="489">
        <v>23</v>
      </c>
      <c r="DK30" s="249"/>
      <c r="DL30" s="502"/>
      <c r="DM30" s="249"/>
      <c r="DN30" s="399"/>
      <c r="DO30" s="391"/>
      <c r="DP30" s="5">
        <f t="shared" si="16"/>
        <v>0</v>
      </c>
      <c r="DS30" s="488"/>
      <c r="DT30" s="489"/>
      <c r="DU30" s="249"/>
      <c r="DV30" s="502"/>
      <c r="DW30" s="249"/>
      <c r="DX30" s="399"/>
      <c r="DY30" s="391"/>
      <c r="DZ30" s="5">
        <f>SUM(DZ8:DZ29)</f>
        <v>0</v>
      </c>
      <c r="EC30" s="488"/>
      <c r="ED30" s="489"/>
      <c r="EE30" s="249"/>
      <c r="EF30" s="512"/>
      <c r="EG30" s="433"/>
      <c r="EH30" s="514"/>
      <c r="EI30" s="391"/>
      <c r="EM30" s="488"/>
      <c r="EN30" s="489"/>
      <c r="EO30" s="249"/>
      <c r="EP30" s="512"/>
      <c r="EQ30" s="433"/>
      <c r="ER30" s="514"/>
      <c r="ES30" s="391"/>
      <c r="EW30" s="488"/>
      <c r="EX30" s="489"/>
      <c r="EY30" s="249"/>
      <c r="EZ30" s="512"/>
      <c r="FA30" s="433"/>
      <c r="FB30" s="514"/>
      <c r="FC30" s="391"/>
      <c r="FD30" s="5">
        <f>SUM(FD8:FD29)</f>
        <v>0</v>
      </c>
      <c r="FG30" s="515"/>
      <c r="FH30" s="489"/>
      <c r="FI30" s="490"/>
      <c r="FJ30" s="502"/>
      <c r="FK30" s="433"/>
      <c r="FL30" s="514"/>
      <c r="FM30" s="391"/>
      <c r="FN30" s="5">
        <f>SUM(FN8:FN29)</f>
        <v>0</v>
      </c>
      <c r="FQ30" s="515"/>
      <c r="FR30" s="489"/>
      <c r="FS30" s="490"/>
      <c r="FT30" s="502"/>
      <c r="FU30" s="433"/>
      <c r="FV30" s="514"/>
      <c r="FW30" s="391"/>
      <c r="FX30" s="5">
        <f>SUM(FX8:FX29)</f>
        <v>0</v>
      </c>
      <c r="GA30" s="488"/>
      <c r="GB30" s="489"/>
      <c r="GC30" s="490"/>
      <c r="GD30" s="502"/>
      <c r="GE30" s="490"/>
      <c r="GF30" s="514"/>
      <c r="GG30" s="391"/>
      <c r="GH30" s="5">
        <f>SUM(GH8:GH29)</f>
        <v>0</v>
      </c>
      <c r="GK30" s="488"/>
      <c r="GL30" s="489"/>
      <c r="GM30" s="522"/>
      <c r="GN30" s="502"/>
      <c r="GO30" s="249"/>
      <c r="GP30" s="399"/>
      <c r="GQ30" s="391"/>
      <c r="GR30" s="5">
        <f>SUM(GR8:GR29)</f>
        <v>0</v>
      </c>
      <c r="GU30" s="488"/>
      <c r="GV30" s="489">
        <v>23</v>
      </c>
      <c r="GW30" s="490"/>
      <c r="GX30" s="502"/>
      <c r="GY30" s="490"/>
      <c r="GZ30" s="399"/>
      <c r="HA30" s="391"/>
    </row>
    <row r="31" spans="1:210" ht="16.5" thickBot="1" x14ac:dyDescent="0.3">
      <c r="A31" s="417">
        <v>28</v>
      </c>
      <c r="D31" s="431"/>
      <c r="F31" s="215"/>
      <c r="G31" s="6"/>
      <c r="H31" s="233"/>
      <c r="I31" s="433"/>
      <c r="M31" s="532"/>
      <c r="N31" s="800"/>
      <c r="O31" s="534"/>
      <c r="P31" s="535"/>
      <c r="Q31" s="534"/>
      <c r="R31" s="536"/>
      <c r="S31" s="537"/>
      <c r="T31" s="487"/>
      <c r="W31" s="532"/>
      <c r="X31" s="533"/>
      <c r="Y31" s="534"/>
      <c r="Z31" s="535"/>
      <c r="AA31" s="534"/>
      <c r="AB31" s="536"/>
      <c r="AC31" s="537"/>
      <c r="AD31" s="487"/>
      <c r="AG31" s="532"/>
      <c r="AH31" s="533"/>
      <c r="AI31" s="538"/>
      <c r="AJ31" s="539"/>
      <c r="AK31" s="540"/>
      <c r="AL31" s="399"/>
      <c r="AM31" s="391"/>
      <c r="AN31" s="391"/>
      <c r="AQ31" s="532"/>
      <c r="AR31" s="533">
        <v>24</v>
      </c>
      <c r="AS31" s="891"/>
      <c r="AT31" s="892"/>
      <c r="AU31" s="891"/>
      <c r="AV31" s="893"/>
      <c r="AW31" s="894"/>
      <c r="AX31" s="545">
        <f t="shared" si="11"/>
        <v>0</v>
      </c>
      <c r="BA31" s="532"/>
      <c r="BB31" s="533"/>
      <c r="BC31" s="881"/>
      <c r="BD31" s="541"/>
      <c r="BE31" s="542"/>
      <c r="BF31" s="543"/>
      <c r="BG31" s="507"/>
      <c r="BH31" s="507"/>
      <c r="BK31" s="532"/>
      <c r="BL31" s="533"/>
      <c r="BM31" s="534"/>
      <c r="BN31" s="535"/>
      <c r="BO31" s="534"/>
      <c r="BP31" s="536"/>
      <c r="BQ31" s="537"/>
      <c r="BU31" s="532"/>
      <c r="BV31" s="533"/>
      <c r="BW31" s="534"/>
      <c r="BX31" s="535"/>
      <c r="BY31" s="534"/>
      <c r="BZ31" s="536"/>
      <c r="CA31" s="537"/>
      <c r="CC31" s="283"/>
      <c r="CE31" s="532"/>
      <c r="CF31" s="533"/>
      <c r="CG31" s="538"/>
      <c r="CH31" s="539"/>
      <c r="CI31" s="540"/>
      <c r="CJ31" s="486"/>
      <c r="CK31" s="537"/>
      <c r="CO31" s="532"/>
      <c r="CP31" s="533"/>
      <c r="CQ31" s="540"/>
      <c r="CR31" s="535"/>
      <c r="CS31" s="546"/>
      <c r="CT31" s="547"/>
      <c r="CU31" s="537"/>
      <c r="CV31" s="487"/>
      <c r="CY31" s="532"/>
      <c r="CZ31" s="533">
        <v>24</v>
      </c>
      <c r="DA31" s="540"/>
      <c r="DB31" s="544"/>
      <c r="DC31" s="540"/>
      <c r="DD31" s="536"/>
      <c r="DE31" s="537"/>
      <c r="DF31" s="545">
        <f t="shared" si="15"/>
        <v>0</v>
      </c>
      <c r="DI31" s="532"/>
      <c r="DJ31" s="533">
        <v>24</v>
      </c>
      <c r="DK31" s="540"/>
      <c r="DL31" s="544"/>
      <c r="DM31" s="540"/>
      <c r="DN31" s="536"/>
      <c r="DO31" s="537"/>
      <c r="DP31" s="545">
        <f t="shared" si="16"/>
        <v>0</v>
      </c>
      <c r="DS31" s="532"/>
      <c r="DT31" s="533"/>
      <c r="DU31" s="540"/>
      <c r="DV31" s="544"/>
      <c r="DW31" s="540"/>
      <c r="DX31" s="486"/>
      <c r="DY31" s="537"/>
      <c r="EC31" s="532"/>
      <c r="ED31" s="533"/>
      <c r="EE31" s="540"/>
      <c r="EF31" s="535"/>
      <c r="EG31" s="546"/>
      <c r="EH31" s="547"/>
      <c r="EI31" s="537"/>
      <c r="EJ31" s="487"/>
      <c r="EM31" s="532"/>
      <c r="EN31" s="533"/>
      <c r="EO31" s="540"/>
      <c r="EP31" s="535"/>
      <c r="EQ31" s="546"/>
      <c r="ER31" s="547"/>
      <c r="ES31" s="537"/>
      <c r="ET31" s="487"/>
      <c r="EW31" s="532"/>
      <c r="EX31" s="533"/>
      <c r="EY31" s="540"/>
      <c r="EZ31" s="535"/>
      <c r="FA31" s="546"/>
      <c r="FB31" s="547"/>
      <c r="FC31" s="537"/>
      <c r="FD31" s="487"/>
      <c r="FG31" s="548"/>
      <c r="FH31" s="533"/>
      <c r="FI31" s="540"/>
      <c r="FJ31" s="539"/>
      <c r="FK31" s="540"/>
      <c r="FL31" s="547"/>
      <c r="FM31" s="537"/>
      <c r="FN31" s="487"/>
      <c r="FQ31" s="548"/>
      <c r="FR31" s="533"/>
      <c r="FS31" s="540"/>
      <c r="FT31" s="539"/>
      <c r="FU31" s="540"/>
      <c r="FV31" s="547"/>
      <c r="FW31" s="537"/>
      <c r="FX31" s="487"/>
      <c r="GA31" s="532"/>
      <c r="GB31" s="533"/>
      <c r="GC31" s="534"/>
      <c r="GD31" s="535"/>
      <c r="GE31" s="534"/>
      <c r="GF31" s="547"/>
      <c r="GG31" s="537"/>
      <c r="GH31" s="487"/>
      <c r="GK31" s="532"/>
      <c r="GL31" s="549"/>
      <c r="GM31" s="550"/>
      <c r="GN31" s="551"/>
      <c r="GO31" s="540"/>
      <c r="GP31" s="486"/>
      <c r="GU31" s="552"/>
      <c r="GV31" s="553"/>
      <c r="GW31" s="554"/>
      <c r="GX31" s="555"/>
      <c r="GY31" s="556"/>
      <c r="GZ31" s="557"/>
      <c r="HA31" s="558"/>
      <c r="HB31" s="559"/>
    </row>
    <row r="32" spans="1:210" ht="18.75" customHeight="1" thickTop="1" thickBot="1" x14ac:dyDescent="0.3">
      <c r="A32" s="417">
        <v>29</v>
      </c>
      <c r="D32" s="431"/>
      <c r="F32" s="215"/>
      <c r="G32" s="6"/>
      <c r="H32" s="233"/>
      <c r="I32" s="433"/>
      <c r="O32" s="215">
        <f>SUM(O8:O31)</f>
        <v>18509.200000000004</v>
      </c>
      <c r="Q32" s="433">
        <f>SUM(Q8:Q31)</f>
        <v>0</v>
      </c>
      <c r="T32" s="5"/>
      <c r="Y32" s="215">
        <f>SUM(Y8:Y31)</f>
        <v>18810</v>
      </c>
      <c r="AA32" s="433">
        <f>SUM(AA8:AA31)</f>
        <v>0</v>
      </c>
      <c r="AI32" s="433">
        <f>SUM(AI8:AI31)</f>
        <v>0</v>
      </c>
      <c r="AK32" s="433">
        <f>SUM(AK8:AK31)</f>
        <v>0</v>
      </c>
      <c r="AS32" s="433">
        <f>SUM(AS8:AS31)</f>
        <v>0</v>
      </c>
      <c r="AU32" s="433">
        <f>SUM(AU8:AU31)</f>
        <v>0</v>
      </c>
      <c r="AX32" s="5">
        <f>SUM(AX8:AX31)</f>
        <v>0</v>
      </c>
      <c r="BA32" s="283"/>
      <c r="BC32" s="215">
        <f>SUM(BC8:BC31)</f>
        <v>0</v>
      </c>
      <c r="BE32" s="215">
        <f>SUM(BE8:BE31)</f>
        <v>0</v>
      </c>
      <c r="BH32" s="283"/>
      <c r="BM32" s="215">
        <f>SUM(BM8:BM31)</f>
        <v>0</v>
      </c>
      <c r="BO32" s="433">
        <f>SUM(BO8:BO31)</f>
        <v>0</v>
      </c>
      <c r="BW32" s="215">
        <f>SUM(BW8:BW31)</f>
        <v>0</v>
      </c>
      <c r="BY32" s="433">
        <f>SUM(BY8:BY31)</f>
        <v>0</v>
      </c>
      <c r="CC32" s="283"/>
      <c r="CG32" s="433">
        <f>SUM(CG8:CG31)</f>
        <v>0</v>
      </c>
      <c r="CI32" s="433">
        <f>SUM(CI8:CI31)</f>
        <v>0</v>
      </c>
      <c r="CQ32" s="433">
        <f>SUM(CQ8:CQ31)</f>
        <v>0</v>
      </c>
      <c r="CS32" s="433">
        <f>SUM(CS8:CS31)</f>
        <v>0</v>
      </c>
      <c r="DA32" s="433">
        <f>SUM(DA8:DA31)</f>
        <v>0</v>
      </c>
      <c r="DC32" s="433">
        <f>SUM(DC8:DC31)</f>
        <v>0</v>
      </c>
      <c r="DF32" s="5">
        <f>SUM(DF8:DF31)</f>
        <v>0</v>
      </c>
      <c r="DK32" s="433">
        <f>SUM(DK8:DK31)</f>
        <v>0</v>
      </c>
      <c r="DM32" s="433">
        <f>SUM(DM8:DM31)</f>
        <v>0</v>
      </c>
      <c r="DP32" s="5">
        <f>SUM(DP8:DP31)</f>
        <v>0</v>
      </c>
      <c r="DU32" s="433">
        <f>SUM(DU8:DU31)</f>
        <v>0</v>
      </c>
      <c r="DW32" s="433">
        <f>SUM(DW8:DW31)</f>
        <v>0</v>
      </c>
      <c r="EE32" s="433">
        <f>SUM(EE8:EE31)</f>
        <v>0</v>
      </c>
      <c r="EG32" s="433">
        <f>SUM(EG8:EG31)</f>
        <v>0</v>
      </c>
      <c r="EO32" s="433">
        <f>SUM(EO8:EO31)</f>
        <v>0</v>
      </c>
      <c r="EQ32" s="433">
        <f>SUM(EQ8:EQ31)</f>
        <v>0</v>
      </c>
      <c r="EY32" s="433">
        <f>SUM(EY8:EY31)</f>
        <v>0</v>
      </c>
      <c r="FA32" s="433">
        <f>SUM(FA8:FA31)</f>
        <v>0</v>
      </c>
      <c r="FI32" s="442">
        <f>SUM(FI8:FI31)</f>
        <v>0</v>
      </c>
      <c r="FK32" s="433">
        <f>SUM(FK8:FK31)</f>
        <v>0</v>
      </c>
      <c r="FS32" s="442">
        <f>SUM(FS8:FS31)</f>
        <v>0</v>
      </c>
      <c r="FU32" s="433">
        <f>SUM(FU8:FU31)</f>
        <v>0</v>
      </c>
      <c r="GC32" s="433">
        <f>SUM(GC8:GC31)</f>
        <v>0</v>
      </c>
      <c r="GD32" s="433"/>
      <c r="GE32" s="433">
        <f>SUM(GE8:GE31)</f>
        <v>0</v>
      </c>
      <c r="GF32" s="283" t="s">
        <v>54</v>
      </c>
      <c r="GM32" s="433">
        <f>SUM(GM8:GM31)</f>
        <v>0</v>
      </c>
      <c r="GO32" s="433">
        <f>SUM(GO8:GO31)</f>
        <v>0</v>
      </c>
      <c r="GW32" s="433">
        <f>SUM(GW8:GW31)</f>
        <v>0</v>
      </c>
      <c r="GY32" s="433">
        <f>SUM(GY8:GY31)</f>
        <v>0</v>
      </c>
    </row>
    <row r="33" spans="1:207" ht="18.75" customHeight="1" x14ac:dyDescent="0.25">
      <c r="A33" s="417">
        <v>30</v>
      </c>
      <c r="D33" s="431"/>
      <c r="F33" s="215"/>
      <c r="G33" s="6"/>
      <c r="H33" s="233"/>
      <c r="I33" s="433"/>
      <c r="O33" s="560" t="s">
        <v>55</v>
      </c>
      <c r="P33" s="561"/>
      <c r="Q33" s="562">
        <f>R5-Q32</f>
        <v>18509.2</v>
      </c>
      <c r="T33" s="5"/>
      <c r="Y33" s="560" t="s">
        <v>55</v>
      </c>
      <c r="Z33" s="561"/>
      <c r="AA33" s="562">
        <f>AB5-AA32</f>
        <v>18810</v>
      </c>
      <c r="AI33" s="560" t="s">
        <v>55</v>
      </c>
      <c r="AJ33" s="561"/>
      <c r="AK33" s="562">
        <f>AL5-AK32</f>
        <v>0</v>
      </c>
      <c r="AS33" s="560" t="s">
        <v>55</v>
      </c>
      <c r="AT33" s="561"/>
      <c r="AU33" s="562">
        <f>AS32-AU32</f>
        <v>0</v>
      </c>
      <c r="BA33" s="283"/>
      <c r="BC33" s="560" t="s">
        <v>55</v>
      </c>
      <c r="BD33" s="561"/>
      <c r="BE33" s="562">
        <f>BF5-BE32</f>
        <v>0</v>
      </c>
      <c r="BH33" s="283"/>
      <c r="BM33" s="560" t="s">
        <v>55</v>
      </c>
      <c r="BN33" s="561"/>
      <c r="BO33" s="562">
        <f>BP5-BO32</f>
        <v>0</v>
      </c>
      <c r="BW33" s="560" t="s">
        <v>55</v>
      </c>
      <c r="BX33" s="561"/>
      <c r="BY33" s="562">
        <f>BZ5-BY32</f>
        <v>0</v>
      </c>
      <c r="CC33" s="283"/>
      <c r="CG33" s="560" t="s">
        <v>55</v>
      </c>
      <c r="CH33" s="561"/>
      <c r="CI33" s="562">
        <f>CG32-CI32</f>
        <v>0</v>
      </c>
      <c r="CQ33" s="560" t="s">
        <v>55</v>
      </c>
      <c r="CR33" s="561"/>
      <c r="CS33" s="562">
        <f>CT5-CS32</f>
        <v>0</v>
      </c>
      <c r="DA33" s="560" t="s">
        <v>55</v>
      </c>
      <c r="DB33" s="561"/>
      <c r="DC33" s="562">
        <f>DA32-DC32</f>
        <v>0</v>
      </c>
      <c r="DK33" s="560" t="s">
        <v>55</v>
      </c>
      <c r="DL33" s="561"/>
      <c r="DM33" s="562">
        <f>DK32-DM32</f>
        <v>0</v>
      </c>
      <c r="DU33" s="560" t="s">
        <v>55</v>
      </c>
      <c r="DV33" s="561"/>
      <c r="DW33" s="562">
        <f>DU32-DW32</f>
        <v>0</v>
      </c>
      <c r="EE33" s="560" t="s">
        <v>55</v>
      </c>
      <c r="EF33" s="561"/>
      <c r="EG33" s="562">
        <f>EE32-EG32</f>
        <v>0</v>
      </c>
      <c r="EO33" s="560" t="s">
        <v>55</v>
      </c>
      <c r="EP33" s="561"/>
      <c r="EQ33" s="562">
        <f>EO32-EQ32</f>
        <v>0</v>
      </c>
      <c r="EY33" s="560" t="s">
        <v>55</v>
      </c>
      <c r="EZ33" s="561"/>
      <c r="FA33" s="563">
        <f>EY32-FA32</f>
        <v>0</v>
      </c>
      <c r="FI33" s="560" t="s">
        <v>55</v>
      </c>
      <c r="FJ33" s="561"/>
      <c r="FK33" s="563">
        <f>FI32-FK32</f>
        <v>0</v>
      </c>
      <c r="FS33" s="560" t="s">
        <v>55</v>
      </c>
      <c r="FT33" s="561"/>
      <c r="FU33" s="563">
        <f>FS32-FU32</f>
        <v>0</v>
      </c>
      <c r="GC33" s="560" t="s">
        <v>55</v>
      </c>
      <c r="GD33" s="561"/>
      <c r="GE33" s="562">
        <f>GC32-GE32</f>
        <v>0</v>
      </c>
      <c r="GM33" s="560" t="s">
        <v>55</v>
      </c>
      <c r="GN33" s="561"/>
      <c r="GO33" s="562">
        <f>GM32-GO32</f>
        <v>0</v>
      </c>
      <c r="GW33" s="560" t="s">
        <v>55</v>
      </c>
      <c r="GX33" s="561"/>
      <c r="GY33" s="562">
        <f>GW32-GY32</f>
        <v>0</v>
      </c>
    </row>
    <row r="34" spans="1:207" ht="16.5" thickBot="1" x14ac:dyDescent="0.3">
      <c r="A34" s="417">
        <v>31</v>
      </c>
      <c r="D34" s="431"/>
      <c r="F34" s="215"/>
      <c r="G34" s="6"/>
      <c r="H34" s="233"/>
      <c r="I34" s="433"/>
      <c r="O34" s="552" t="s">
        <v>9</v>
      </c>
      <c r="P34" s="14"/>
      <c r="Q34" s="564"/>
      <c r="T34" s="5"/>
      <c r="Y34" s="552" t="s">
        <v>9</v>
      </c>
      <c r="Z34" s="14"/>
      <c r="AA34" s="564"/>
      <c r="AI34" s="552" t="s">
        <v>9</v>
      </c>
      <c r="AJ34" s="14"/>
      <c r="AK34" s="564"/>
      <c r="AS34" s="552" t="s">
        <v>9</v>
      </c>
      <c r="AT34" s="14"/>
      <c r="AU34" s="564"/>
      <c r="BA34" s="283"/>
      <c r="BC34" s="552" t="s">
        <v>9</v>
      </c>
      <c r="BD34" s="14"/>
      <c r="BE34" s="564"/>
      <c r="BH34" s="283"/>
      <c r="BM34" s="552" t="s">
        <v>9</v>
      </c>
      <c r="BN34" s="14"/>
      <c r="BO34" s="564"/>
      <c r="BW34" s="552" t="s">
        <v>9</v>
      </c>
      <c r="BX34" s="14"/>
      <c r="BY34" s="564"/>
      <c r="CC34" s="283"/>
      <c r="CG34" s="552" t="s">
        <v>9</v>
      </c>
      <c r="CH34" s="14"/>
      <c r="CI34" s="564"/>
      <c r="CQ34" s="552" t="s">
        <v>9</v>
      </c>
      <c r="CR34" s="14"/>
      <c r="CS34" s="564"/>
      <c r="DA34" s="552" t="s">
        <v>9</v>
      </c>
      <c r="DB34" s="14"/>
      <c r="DC34" s="564"/>
      <c r="DK34" s="552" t="s">
        <v>9</v>
      </c>
      <c r="DL34" s="14"/>
      <c r="DM34" s="564"/>
      <c r="DU34" s="552" t="s">
        <v>9</v>
      </c>
      <c r="DV34" s="14"/>
      <c r="DW34" s="564"/>
      <c r="EE34" s="552" t="s">
        <v>9</v>
      </c>
      <c r="EF34" s="14"/>
      <c r="EG34" s="564"/>
      <c r="EO34" s="552" t="s">
        <v>9</v>
      </c>
      <c r="EP34" s="14"/>
      <c r="EQ34" s="564"/>
      <c r="EY34" s="552" t="s">
        <v>9</v>
      </c>
      <c r="EZ34" s="14"/>
      <c r="FA34" s="564"/>
      <c r="FI34" s="552" t="s">
        <v>9</v>
      </c>
      <c r="FJ34" s="14"/>
      <c r="FK34" s="564"/>
      <c r="FS34" s="552" t="s">
        <v>9</v>
      </c>
      <c r="FT34" s="14"/>
      <c r="FU34" s="564"/>
      <c r="GC34" s="552" t="s">
        <v>9</v>
      </c>
      <c r="GD34" s="14"/>
      <c r="GE34" s="564"/>
      <c r="GM34" s="552" t="s">
        <v>9</v>
      </c>
      <c r="GN34" s="14"/>
      <c r="GO34" s="564"/>
      <c r="GW34" s="552" t="s">
        <v>9</v>
      </c>
      <c r="GX34" s="14"/>
      <c r="GY34" s="564"/>
    </row>
    <row r="35" spans="1:207" x14ac:dyDescent="0.25">
      <c r="A35" s="417">
        <v>32</v>
      </c>
      <c r="D35" s="431"/>
      <c r="F35" s="215"/>
      <c r="G35" s="6"/>
      <c r="H35" s="233"/>
      <c r="I35" s="433"/>
      <c r="T35" s="5"/>
      <c r="AX35" s="283"/>
      <c r="BA35" s="283"/>
      <c r="BH35" s="283"/>
      <c r="CC35" s="283"/>
    </row>
    <row r="36" spans="1:207" x14ac:dyDescent="0.25">
      <c r="A36" s="417">
        <v>33</v>
      </c>
      <c r="D36" s="431"/>
      <c r="F36" s="215"/>
      <c r="G36" s="6"/>
      <c r="H36" s="233"/>
      <c r="I36" s="433"/>
      <c r="T36" s="5"/>
      <c r="AX36" s="283"/>
      <c r="BA36" s="283"/>
      <c r="BH36" s="283"/>
    </row>
    <row r="37" spans="1:207" x14ac:dyDescent="0.25">
      <c r="A37" s="417">
        <v>34</v>
      </c>
      <c r="D37" s="431"/>
      <c r="F37" s="215"/>
      <c r="G37" s="6"/>
      <c r="H37" s="233"/>
      <c r="I37" s="433"/>
      <c r="T37" s="5"/>
      <c r="BA37" s="283"/>
    </row>
    <row r="38" spans="1:207" x14ac:dyDescent="0.25">
      <c r="A38" s="417">
        <v>35</v>
      </c>
      <c r="D38" s="565"/>
      <c r="F38" s="442"/>
      <c r="G38" s="6"/>
      <c r="H38" s="442"/>
      <c r="I38" s="433"/>
      <c r="T38" s="5"/>
      <c r="BA38" s="283"/>
    </row>
    <row r="39" spans="1:207" x14ac:dyDescent="0.25">
      <c r="A39" s="417">
        <v>36</v>
      </c>
      <c r="D39" s="566"/>
      <c r="G39" s="6"/>
      <c r="H39" s="442"/>
      <c r="I39" s="433"/>
      <c r="T39" s="5"/>
      <c r="BA39" s="283"/>
    </row>
    <row r="40" spans="1:207" x14ac:dyDescent="0.25">
      <c r="A40" s="417">
        <v>37</v>
      </c>
      <c r="D40" s="566"/>
      <c r="G40" s="6"/>
      <c r="H40" s="442"/>
      <c r="I40" s="433"/>
      <c r="T40" s="5"/>
      <c r="BA40" s="283"/>
    </row>
    <row r="41" spans="1:207" x14ac:dyDescent="0.25">
      <c r="A41" s="417">
        <v>38</v>
      </c>
      <c r="D41" s="391"/>
      <c r="G41" s="6"/>
      <c r="H41" s="442"/>
      <c r="I41" s="433"/>
      <c r="T41" s="5"/>
      <c r="BA41" s="283"/>
    </row>
    <row r="42" spans="1:207" x14ac:dyDescent="0.25">
      <c r="A42" s="417">
        <v>39</v>
      </c>
      <c r="D42" s="391"/>
      <c r="G42" s="6"/>
      <c r="H42" s="442"/>
      <c r="I42" s="433"/>
      <c r="T42" s="5"/>
      <c r="BA42" s="283"/>
    </row>
    <row r="43" spans="1:207" x14ac:dyDescent="0.25">
      <c r="A43" s="417">
        <v>40</v>
      </c>
      <c r="D43" s="391"/>
      <c r="G43" s="6"/>
      <c r="H43" s="442"/>
      <c r="I43" s="433"/>
      <c r="T43" s="5"/>
      <c r="BA43" s="283"/>
    </row>
  </sheetData>
  <mergeCells count="20">
    <mergeCell ref="GJ1:GP1"/>
    <mergeCell ref="GT1:GZ1"/>
    <mergeCell ref="EB1:EH1"/>
    <mergeCell ref="EL1:ER1"/>
    <mergeCell ref="EV1:FB1"/>
    <mergeCell ref="FF1:FL1"/>
    <mergeCell ref="FP1:FV1"/>
    <mergeCell ref="FZ1:GF1"/>
    <mergeCell ref="DR1:DX1"/>
    <mergeCell ref="L1:R1"/>
    <mergeCell ref="V1:AB1"/>
    <mergeCell ref="AF1:AL1"/>
    <mergeCell ref="AP1:AV1"/>
    <mergeCell ref="AZ1:BF1"/>
    <mergeCell ref="BJ1:BP1"/>
    <mergeCell ref="BT1:BZ1"/>
    <mergeCell ref="CD1:CJ1"/>
    <mergeCell ref="CN1:CT1"/>
    <mergeCell ref="CX1:DD1"/>
    <mergeCell ref="DH1:DN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2"/>
  <sheetViews>
    <sheetView topLeftCell="H1" workbookViewId="0">
      <selection activeCell="P11" sqref="P11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6.42578125" style="99" bestFit="1" customWidth="1"/>
    <col min="5" max="5" width="12.5703125" style="381" customWidth="1"/>
    <col min="6" max="6" width="13.42578125" style="765" bestFit="1" customWidth="1"/>
    <col min="7" max="7" width="7.28515625" style="99" customWidth="1"/>
    <col min="8" max="8" width="14.7109375" style="765" bestFit="1" customWidth="1"/>
    <col min="9" max="9" width="14.140625" style="395" customWidth="1"/>
    <col min="10" max="10" width="18.42578125" style="401" customWidth="1"/>
    <col min="11" max="11" width="19" bestFit="1" customWidth="1"/>
    <col min="12" max="12" width="16.28515625" style="415" customWidth="1"/>
    <col min="13" max="13" width="16.85546875" bestFit="1" customWidth="1"/>
    <col min="14" max="14" width="16" style="416" customWidth="1"/>
    <col min="15" max="15" width="16.28515625" style="269" customWidth="1"/>
    <col min="16" max="16" width="15.5703125" style="290" bestFit="1" customWidth="1"/>
    <col min="17" max="17" width="20.85546875" style="396" bestFit="1" customWidth="1"/>
    <col min="18" max="18" width="18.42578125" style="731" customWidth="1"/>
    <col min="19" max="19" width="16.140625" style="271" bestFit="1" customWidth="1"/>
    <col min="20" max="20" width="11.42578125" style="27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252"/>
      <c r="B1" s="260" t="s">
        <v>57</v>
      </c>
      <c r="C1" s="261"/>
      <c r="D1" s="262"/>
      <c r="E1" s="263"/>
      <c r="F1" s="758"/>
      <c r="G1" s="264"/>
      <c r="H1" s="758"/>
      <c r="I1" s="265"/>
      <c r="J1" s="266"/>
      <c r="K1" s="1277" t="s">
        <v>26</v>
      </c>
      <c r="L1" s="267"/>
      <c r="M1" s="1279" t="s">
        <v>27</v>
      </c>
      <c r="N1" s="268"/>
      <c r="P1" s="270" t="s">
        <v>28</v>
      </c>
      <c r="Q1" s="1281" t="s">
        <v>29</v>
      </c>
      <c r="R1" s="720"/>
    </row>
    <row r="2" spans="1:29" ht="24.75" customHeight="1" thickTop="1" thickBot="1" x14ac:dyDescent="0.35">
      <c r="A2" s="272"/>
      <c r="B2" s="273" t="s">
        <v>4</v>
      </c>
      <c r="C2" s="274" t="s">
        <v>30</v>
      </c>
      <c r="D2" s="275"/>
      <c r="E2" s="276" t="s">
        <v>31</v>
      </c>
      <c r="F2" s="759" t="s">
        <v>32</v>
      </c>
      <c r="G2" s="277" t="s">
        <v>33</v>
      </c>
      <c r="H2" s="766" t="s">
        <v>34</v>
      </c>
      <c r="I2" s="278" t="s">
        <v>35</v>
      </c>
      <c r="J2" s="279"/>
      <c r="K2" s="1278"/>
      <c r="L2" s="280" t="s">
        <v>36</v>
      </c>
      <c r="M2" s="1280"/>
      <c r="N2" s="281" t="s">
        <v>36</v>
      </c>
      <c r="O2" s="282" t="s">
        <v>12</v>
      </c>
      <c r="P2" s="920" t="s">
        <v>37</v>
      </c>
      <c r="Q2" s="1282"/>
      <c r="R2" s="721" t="s">
        <v>36</v>
      </c>
    </row>
    <row r="3" spans="1:29" s="236" customFormat="1" ht="33" customHeight="1" thickTop="1" x14ac:dyDescent="0.3">
      <c r="A3" s="214"/>
      <c r="B3" s="283"/>
      <c r="C3" s="283"/>
      <c r="D3" s="250"/>
      <c r="E3" s="284"/>
      <c r="F3" s="760"/>
      <c r="G3" s="99"/>
      <c r="H3" s="767"/>
      <c r="I3" s="285"/>
      <c r="J3" s="286"/>
      <c r="K3" s="287"/>
      <c r="L3" s="288"/>
      <c r="M3" s="289"/>
      <c r="N3" s="268"/>
      <c r="O3" s="269"/>
      <c r="P3" s="290"/>
      <c r="Q3" s="291"/>
      <c r="R3" s="722"/>
      <c r="S3" s="292">
        <f t="shared" ref="S3:S31" si="0">Q3+M3+K3+P3</f>
        <v>0</v>
      </c>
      <c r="T3" s="292" t="e">
        <f>S3/H3</f>
        <v>#DIV/0!</v>
      </c>
    </row>
    <row r="4" spans="1:29" s="236" customFormat="1" ht="31.5" customHeight="1" x14ac:dyDescent="0.3">
      <c r="A4" s="214">
        <v>1</v>
      </c>
      <c r="B4" s="293" t="str">
        <f>'  COMBOS     ENERO     2024    '!B4</f>
        <v xml:space="preserve">SAM FARMS </v>
      </c>
      <c r="C4" s="294" t="str">
        <f>'  COMBOS     ENERO     2024    '!C4</f>
        <v xml:space="preserve">I B P </v>
      </c>
      <c r="D4" s="295" t="str">
        <f>'  COMBOS     ENERO     2024    '!D4</f>
        <v>PED. 108079099</v>
      </c>
      <c r="E4" s="296">
        <f>'  COMBOS     ENERO     2024    '!E4</f>
        <v>45297</v>
      </c>
      <c r="F4" s="761">
        <f>'  COMBOS     ENERO     2024    '!F4</f>
        <v>19070.05</v>
      </c>
      <c r="G4" s="196">
        <f>'  COMBOS     ENERO     2024    '!G4</f>
        <v>20</v>
      </c>
      <c r="H4" s="768">
        <f>'  COMBOS     ENERO     2024    '!H4</f>
        <v>19159.2</v>
      </c>
      <c r="I4" s="297">
        <f>'  COMBOS     ENERO     2024    '!I4</f>
        <v>-89.150000000001455</v>
      </c>
      <c r="J4" s="314">
        <f>'  COMBOS     ENERO     2024    '!K6</f>
        <v>12028</v>
      </c>
      <c r="K4" s="299">
        <v>12761</v>
      </c>
      <c r="L4" s="300" t="s">
        <v>89</v>
      </c>
      <c r="M4" s="301">
        <v>35840</v>
      </c>
      <c r="N4" s="302" t="s">
        <v>87</v>
      </c>
      <c r="O4" s="303" t="s">
        <v>130</v>
      </c>
      <c r="P4" s="921">
        <v>4234</v>
      </c>
      <c r="Q4" s="305">
        <f>39620.18*16.936</f>
        <v>671007.36847999995</v>
      </c>
      <c r="R4" s="316" t="s">
        <v>86</v>
      </c>
      <c r="S4" s="292">
        <f>Q4</f>
        <v>671007.36847999995</v>
      </c>
      <c r="T4" s="292">
        <f>S4/H4</f>
        <v>35.022723729592045</v>
      </c>
      <c r="U4" s="306"/>
    </row>
    <row r="5" spans="1:29" s="236" customFormat="1" ht="40.5" customHeight="1" x14ac:dyDescent="0.3">
      <c r="A5" s="214">
        <v>2</v>
      </c>
      <c r="B5" s="307" t="str">
        <f>'  COMBOS     ENERO     2024    '!B5</f>
        <v>SEABOARD FOODS</v>
      </c>
      <c r="C5" s="308" t="str">
        <f>'  COMBOS     ENERO     2024    '!C5</f>
        <v>Seaboard</v>
      </c>
      <c r="D5" s="295" t="str">
        <f>'  COMBOS     ENERO     2024    '!D5</f>
        <v>PED. 108139656</v>
      </c>
      <c r="E5" s="296">
        <f>'  COMBOS     ENERO     2024    '!E5</f>
        <v>45300</v>
      </c>
      <c r="F5" s="762">
        <f>'  COMBOS     ENERO     2024    '!F5</f>
        <v>18756.12</v>
      </c>
      <c r="G5" s="309">
        <f>'  COMBOS     ENERO     2024    '!G5</f>
        <v>21</v>
      </c>
      <c r="H5" s="769">
        <f>'  COMBOS     ENERO     2024    '!H5</f>
        <v>18773.099999999999</v>
      </c>
      <c r="I5" s="310">
        <f>'  COMBOS     ENERO     2024    '!I5</f>
        <v>-16.979999999999563</v>
      </c>
      <c r="J5" s="298" t="str">
        <f>'  COMBOS     ENERO     2024    '!U6</f>
        <v>CICSE24-01</v>
      </c>
      <c r="K5" s="311">
        <v>12751</v>
      </c>
      <c r="L5" s="312" t="s">
        <v>90</v>
      </c>
      <c r="M5" s="301">
        <v>35840</v>
      </c>
      <c r="N5" s="302" t="s">
        <v>93</v>
      </c>
      <c r="O5" s="753" t="s">
        <v>131</v>
      </c>
      <c r="P5" s="921">
        <v>4060</v>
      </c>
      <c r="Q5" s="733">
        <f>39186.16*16.94</f>
        <v>663813.55040000007</v>
      </c>
      <c r="R5" s="732" t="s">
        <v>106</v>
      </c>
      <c r="S5" s="292">
        <f>Q5+M5+K5+P5</f>
        <v>716464.55040000007</v>
      </c>
      <c r="T5" s="292">
        <f>S5/H5+0.1</f>
        <v>38.264424117487266</v>
      </c>
      <c r="U5" s="313"/>
    </row>
    <row r="6" spans="1:29" s="236" customFormat="1" ht="30" customHeight="1" x14ac:dyDescent="0.3">
      <c r="A6" s="214">
        <v>3</v>
      </c>
      <c r="B6" s="307" t="str">
        <f>'  COMBOS     ENERO     2024    '!B6</f>
        <v xml:space="preserve">SAM FARMS </v>
      </c>
      <c r="C6" s="308" t="str">
        <f>'  COMBOS     ENERO     2024    '!C6</f>
        <v xml:space="preserve">I B P </v>
      </c>
      <c r="D6" s="295" t="str">
        <f>'  COMBOS     ENERO     2024    '!D6</f>
        <v>PED. 108305693</v>
      </c>
      <c r="E6" s="296">
        <f>'  COMBOS     ENERO     2024    '!E6</f>
        <v>45303</v>
      </c>
      <c r="F6" s="762">
        <f>'  COMBOS     ENERO     2024    '!F6</f>
        <v>18583.88</v>
      </c>
      <c r="G6" s="309">
        <f>'  COMBOS     ENERO     2024    '!G6</f>
        <v>20</v>
      </c>
      <c r="H6" s="769">
        <f>'  COMBOS     ENERO     2024    '!H6</f>
        <v>18501.04</v>
      </c>
      <c r="I6" s="310">
        <f>'  COMBOS     ENERO     2024    '!I6</f>
        <v>82.840000000000146</v>
      </c>
      <c r="J6" s="711">
        <f>'  COMBOS     ENERO     2024    '!AE6</f>
        <v>12031</v>
      </c>
      <c r="K6" s="299">
        <v>12761</v>
      </c>
      <c r="L6" s="300" t="s">
        <v>94</v>
      </c>
      <c r="M6" s="301">
        <v>35840</v>
      </c>
      <c r="N6" s="302" t="s">
        <v>95</v>
      </c>
      <c r="O6" s="49" t="s">
        <v>132</v>
      </c>
      <c r="P6" s="921">
        <v>4147</v>
      </c>
      <c r="Q6" s="73">
        <f>38707.81*16.991</f>
        <v>657684.39970999991</v>
      </c>
      <c r="R6" s="326" t="s">
        <v>88</v>
      </c>
      <c r="S6" s="292">
        <f t="shared" si="0"/>
        <v>710432.39970999991</v>
      </c>
      <c r="T6" s="292">
        <f>S6/H6+0</f>
        <v>38.399592655872311</v>
      </c>
      <c r="U6" s="306"/>
    </row>
    <row r="7" spans="1:29" s="236" customFormat="1" ht="34.5" customHeight="1" x14ac:dyDescent="0.35">
      <c r="A7" s="214">
        <v>4</v>
      </c>
      <c r="B7" s="307" t="str">
        <f>'  COMBOS     ENERO     2024    '!B7</f>
        <v>SEABOARD FOODS</v>
      </c>
      <c r="C7" s="308" t="str">
        <f>'  COMBOS     ENERO     2024    '!C7</f>
        <v>Seaboard</v>
      </c>
      <c r="D7" s="295" t="str">
        <f>'  COMBOS     ENERO     2024    '!D7</f>
        <v>PED. 108436344</v>
      </c>
      <c r="E7" s="296">
        <f>'  COMBOS     ENERO     2024    '!E7</f>
        <v>45307</v>
      </c>
      <c r="F7" s="762">
        <f>'  COMBOS     ENERO     2024    '!F7</f>
        <v>18870.66</v>
      </c>
      <c r="G7" s="309">
        <f>'  COMBOS     ENERO     2024    '!G7</f>
        <v>21</v>
      </c>
      <c r="H7" s="769">
        <f>'  COMBOS     ENERO     2024    '!H7</f>
        <v>18950.599999999999</v>
      </c>
      <c r="I7" s="310">
        <f>'  COMBOS     ENERO     2024    '!I7</f>
        <v>-79.93999999999869</v>
      </c>
      <c r="J7" s="315" t="str">
        <f>'  COMBOS     ENERO     2024    '!AO6</f>
        <v>CICSE24-02</v>
      </c>
      <c r="K7" s="299">
        <v>11751</v>
      </c>
      <c r="L7" s="300" t="s">
        <v>124</v>
      </c>
      <c r="M7" s="301">
        <v>35840</v>
      </c>
      <c r="N7" s="302" t="s">
        <v>129</v>
      </c>
      <c r="O7" s="159" t="s">
        <v>133</v>
      </c>
      <c r="P7" s="921">
        <v>3973</v>
      </c>
      <c r="Q7" s="73">
        <f>37383.85*16.865</f>
        <v>630478.63024999993</v>
      </c>
      <c r="R7" s="316" t="s">
        <v>105</v>
      </c>
      <c r="S7" s="292">
        <f t="shared" si="0"/>
        <v>682042.63024999993</v>
      </c>
      <c r="T7" s="292">
        <f t="shared" ref="T7:T35" si="1">S7/H7+0.1</f>
        <v>36.090555985034776</v>
      </c>
      <c r="U7" s="313"/>
      <c r="W7" s="6"/>
      <c r="X7" s="6"/>
      <c r="Y7" s="317"/>
      <c r="Z7" s="318">
        <v>5.0000000000000001E-3</v>
      </c>
      <c r="AA7" s="317">
        <f t="shared" ref="AA7:AA28" si="2">Y7*Z7</f>
        <v>0</v>
      </c>
      <c r="AB7" s="317">
        <f t="shared" ref="AB7:AB28" si="3">AA7*16%</f>
        <v>0</v>
      </c>
      <c r="AC7" s="317">
        <f t="shared" ref="AC7:AC28" si="4">AA7+AB7</f>
        <v>0</v>
      </c>
    </row>
    <row r="8" spans="1:29" s="236" customFormat="1" ht="34.5" customHeight="1" x14ac:dyDescent="0.3">
      <c r="A8" s="214">
        <v>5</v>
      </c>
      <c r="B8" s="319" t="str">
        <f>'  COMBOS     ENERO     2024    '!B8</f>
        <v xml:space="preserve">SAM FARMS </v>
      </c>
      <c r="C8" s="320" t="str">
        <f>'  COMBOS     ENERO     2024    '!C8</f>
        <v xml:space="preserve">I B P </v>
      </c>
      <c r="D8" s="295" t="str">
        <f>'  COMBOS     ENERO     2024    '!D8</f>
        <v>PED. 108662369</v>
      </c>
      <c r="E8" s="296">
        <f>'  COMBOS     ENERO     2024    '!E8</f>
        <v>45311</v>
      </c>
      <c r="F8" s="762">
        <f>'  COMBOS     ENERO     2024    '!F8</f>
        <v>18523.68</v>
      </c>
      <c r="G8" s="309">
        <f>'  COMBOS     ENERO     2024    '!G8</f>
        <v>20</v>
      </c>
      <c r="H8" s="769">
        <f>'  COMBOS     ENERO     2024    '!H8</f>
        <v>18577.16</v>
      </c>
      <c r="I8" s="310">
        <f>'  COMBOS     ENERO     2024    '!I8</f>
        <v>-53.479999999999563</v>
      </c>
      <c r="J8" s="321">
        <f>'  COMBOS     ENERO     2024    '!AY6</f>
        <v>12034</v>
      </c>
      <c r="K8" s="299">
        <v>12601</v>
      </c>
      <c r="L8" s="322" t="s">
        <v>125</v>
      </c>
      <c r="M8" s="301">
        <v>35840</v>
      </c>
      <c r="N8" s="302" t="s">
        <v>125</v>
      </c>
      <c r="O8" s="34" t="s">
        <v>134</v>
      </c>
      <c r="P8" s="957">
        <v>4060</v>
      </c>
      <c r="Q8" s="73">
        <f>37241.29*17.184</f>
        <v>639954.32736000011</v>
      </c>
      <c r="R8" s="316" t="s">
        <v>152</v>
      </c>
      <c r="S8" s="292">
        <f t="shared" si="0"/>
        <v>692455.32736000011</v>
      </c>
      <c r="T8" s="292">
        <f t="shared" si="1"/>
        <v>37.374552588232007</v>
      </c>
      <c r="U8" s="306"/>
      <c r="W8" s="6"/>
      <c r="X8" s="6"/>
      <c r="Y8" s="317"/>
      <c r="Z8" s="318">
        <v>5.0000000000000001E-3</v>
      </c>
      <c r="AA8" s="317">
        <f t="shared" si="2"/>
        <v>0</v>
      </c>
      <c r="AB8" s="317">
        <f t="shared" si="3"/>
        <v>0</v>
      </c>
      <c r="AC8" s="317">
        <f t="shared" si="4"/>
        <v>0</v>
      </c>
    </row>
    <row r="9" spans="1:29" s="236" customFormat="1" ht="39.75" customHeight="1" x14ac:dyDescent="0.3">
      <c r="A9" s="214">
        <v>6</v>
      </c>
      <c r="B9" s="307" t="str">
        <f>'  COMBOS     ENERO     2024    '!B9</f>
        <v>SEABOARD FOODS</v>
      </c>
      <c r="C9" s="308" t="str">
        <f>'  COMBOS     ENERO     2024    '!C9</f>
        <v>Seaboard</v>
      </c>
      <c r="D9" s="295" t="str">
        <f>'  COMBOS     ENERO     2024    '!D9</f>
        <v>PED. 108735871</v>
      </c>
      <c r="E9" s="296">
        <f>'  COMBOS     ENERO     2024    '!E9</f>
        <v>45314</v>
      </c>
      <c r="F9" s="762">
        <f>'  COMBOS     ENERO     2024    '!F9</f>
        <v>19011.88</v>
      </c>
      <c r="G9" s="309">
        <f>'  COMBOS     ENERO     2024    '!G9</f>
        <v>21</v>
      </c>
      <c r="H9" s="769">
        <f>'  COMBOS     ENERO     2024    '!H9</f>
        <v>19064.2</v>
      </c>
      <c r="I9" s="310">
        <f>'  COMBOS     ENERO     2024    '!I9</f>
        <v>-52.319999999999709</v>
      </c>
      <c r="J9" s="321" t="str">
        <f>'  COMBOS     ENERO     2024    '!BI6</f>
        <v>CICSE24-03</v>
      </c>
      <c r="K9" s="299">
        <v>11751</v>
      </c>
      <c r="L9" s="323" t="s">
        <v>121</v>
      </c>
      <c r="M9" s="301">
        <v>35840</v>
      </c>
      <c r="N9" s="324" t="s">
        <v>117</v>
      </c>
      <c r="O9" s="303" t="s">
        <v>135</v>
      </c>
      <c r="P9" s="957">
        <v>4060</v>
      </c>
      <c r="Q9" s="38">
        <f>37932.08*16.943</f>
        <v>642683.23144000012</v>
      </c>
      <c r="R9" s="326" t="s">
        <v>116</v>
      </c>
      <c r="S9" s="292">
        <f>Q9+M9+K9</f>
        <v>690274.23144000012</v>
      </c>
      <c r="T9" s="292">
        <f t="shared" si="1"/>
        <v>36.307878192633318</v>
      </c>
      <c r="U9" s="306"/>
      <c r="W9" s="6"/>
      <c r="X9" s="6"/>
      <c r="Y9" s="317"/>
      <c r="Z9" s="318">
        <v>5.0000000000000001E-3</v>
      </c>
      <c r="AA9" s="317">
        <f t="shared" si="2"/>
        <v>0</v>
      </c>
      <c r="AB9" s="317">
        <f t="shared" si="3"/>
        <v>0</v>
      </c>
      <c r="AC9" s="317">
        <f t="shared" si="4"/>
        <v>0</v>
      </c>
    </row>
    <row r="10" spans="1:29" s="236" customFormat="1" ht="31.5" customHeight="1" x14ac:dyDescent="0.3">
      <c r="A10" s="214">
        <v>7</v>
      </c>
      <c r="B10" s="308" t="str">
        <f>'  COMBOS     ENERO     2024    '!BS5</f>
        <v xml:space="preserve">SAM FARMS </v>
      </c>
      <c r="C10" s="308" t="str">
        <f>'  COMBOS     ENERO     2024    '!BT5</f>
        <v xml:space="preserve">I B P </v>
      </c>
      <c r="D10" s="295" t="str">
        <f>'  COMBOS     ENERO     2024    '!BU5</f>
        <v>PED. -108929373</v>
      </c>
      <c r="E10" s="296">
        <f>'  COMBOS     ENERO     2024    '!BV5</f>
        <v>45317</v>
      </c>
      <c r="F10" s="762">
        <f>'  COMBOS     ENERO     2024    '!BW5</f>
        <v>18620.18</v>
      </c>
      <c r="G10" s="309">
        <f>'  COMBOS     ENERO     2024    '!BX5</f>
        <v>20</v>
      </c>
      <c r="H10" s="769">
        <f>'  COMBOS     ENERO     2024    '!BY5</f>
        <v>18667.900000000001</v>
      </c>
      <c r="I10" s="310">
        <f>'  COMBOS     ENERO     2024    '!BZ5</f>
        <v>-47.720000000001164</v>
      </c>
      <c r="J10" s="321">
        <f>'  COMBOS     ENERO     2024    '!BS6</f>
        <v>12037</v>
      </c>
      <c r="K10" s="299">
        <v>12751</v>
      </c>
      <c r="L10" s="323" t="s">
        <v>147</v>
      </c>
      <c r="M10" s="301">
        <v>35840</v>
      </c>
      <c r="N10" s="324" t="s">
        <v>148</v>
      </c>
      <c r="O10" s="303">
        <v>12443</v>
      </c>
      <c r="P10" s="957">
        <v>3973</v>
      </c>
      <c r="Q10" s="325">
        <f>36229.63*17.24</f>
        <v>624598.82119999989</v>
      </c>
      <c r="R10" s="326" t="s">
        <v>146</v>
      </c>
      <c r="S10" s="292">
        <f>Q10+M10+K10</f>
        <v>673189.82119999989</v>
      </c>
      <c r="T10" s="292">
        <f t="shared" si="1"/>
        <v>36.161357796002754</v>
      </c>
      <c r="U10" s="306"/>
      <c r="W10" s="6"/>
      <c r="X10" s="6"/>
      <c r="Y10" s="317"/>
      <c r="Z10" s="318">
        <v>5.0000000000000001E-3</v>
      </c>
      <c r="AA10" s="317">
        <f t="shared" si="2"/>
        <v>0</v>
      </c>
      <c r="AB10" s="317">
        <f t="shared" si="3"/>
        <v>0</v>
      </c>
      <c r="AC10" s="317">
        <f t="shared" si="4"/>
        <v>0</v>
      </c>
    </row>
    <row r="11" spans="1:29" s="236" customFormat="1" ht="32.25" x14ac:dyDescent="0.3">
      <c r="A11" s="214">
        <v>8</v>
      </c>
      <c r="B11" s="320" t="str">
        <f>'  COMBOS     ENERO     2024    '!CC5</f>
        <v>SEABOARD FOODS</v>
      </c>
      <c r="C11" s="308" t="str">
        <f>'  COMBOS     ENERO     2024    '!CD5</f>
        <v>Seaboard</v>
      </c>
      <c r="D11" s="295" t="str">
        <f>'  COMBOS     ENERO     2024    '!CE5</f>
        <v>PED. 109071283</v>
      </c>
      <c r="E11" s="296">
        <f>'  COMBOS     ENERO     2024    '!CF5</f>
        <v>45321</v>
      </c>
      <c r="F11" s="762">
        <f>'  COMBOS     ENERO     2024    '!CG5</f>
        <v>19090.259999999998</v>
      </c>
      <c r="G11" s="309">
        <f>'  COMBOS     ENERO     2024    '!CH5</f>
        <v>21</v>
      </c>
      <c r="H11" s="769">
        <f>'  COMBOS     ENERO     2024    '!CI5</f>
        <v>19121.900000000001</v>
      </c>
      <c r="I11" s="310">
        <f>'  COMBOS     ENERO     2024    '!CJ5</f>
        <v>-31.640000000003056</v>
      </c>
      <c r="J11" s="321" t="str">
        <f>'  COMBOS     ENERO     2024    '!CC6</f>
        <v>CICSE24-04</v>
      </c>
      <c r="K11" s="299">
        <v>10451</v>
      </c>
      <c r="L11" s="323" t="s">
        <v>149</v>
      </c>
      <c r="M11" s="301">
        <v>35840</v>
      </c>
      <c r="N11" s="324" t="s">
        <v>145</v>
      </c>
      <c r="O11" s="34">
        <v>2269667</v>
      </c>
      <c r="P11" s="957">
        <v>3828</v>
      </c>
      <c r="Q11" s="305">
        <f>34914.43*17.105</f>
        <v>597211.32515000005</v>
      </c>
      <c r="R11" s="326" t="s">
        <v>117</v>
      </c>
      <c r="S11" s="292">
        <f t="shared" si="0"/>
        <v>647330.32515000005</v>
      </c>
      <c r="T11" s="292">
        <f t="shared" si="1"/>
        <v>33.952824517961083</v>
      </c>
      <c r="U11" s="306"/>
      <c r="W11" s="6"/>
      <c r="X11" s="6"/>
      <c r="Y11" s="317"/>
      <c r="Z11" s="318">
        <v>5.0000000000000001E-3</v>
      </c>
      <c r="AA11" s="317">
        <f t="shared" si="2"/>
        <v>0</v>
      </c>
      <c r="AB11" s="317">
        <f t="shared" si="3"/>
        <v>0</v>
      </c>
      <c r="AC11" s="317">
        <f t="shared" si="4"/>
        <v>0</v>
      </c>
    </row>
    <row r="12" spans="1:29" s="236" customFormat="1" ht="31.5" customHeight="1" x14ac:dyDescent="0.3">
      <c r="A12" s="214">
        <v>9</v>
      </c>
      <c r="B12" s="308"/>
      <c r="C12" s="308"/>
      <c r="D12" s="295"/>
      <c r="E12" s="296"/>
      <c r="F12" s="762"/>
      <c r="G12" s="309"/>
      <c r="H12" s="769"/>
      <c r="I12" s="310"/>
      <c r="J12" s="327"/>
      <c r="K12" s="299"/>
      <c r="L12" s="300"/>
      <c r="M12" s="301"/>
      <c r="N12" s="324"/>
      <c r="O12" s="34"/>
      <c r="P12" s="304"/>
      <c r="Q12" s="305"/>
      <c r="R12" s="326"/>
      <c r="S12" s="292">
        <f>Q12+M12+K12</f>
        <v>0</v>
      </c>
      <c r="T12" s="292" t="e">
        <f t="shared" si="1"/>
        <v>#DIV/0!</v>
      </c>
      <c r="U12" s="328"/>
      <c r="W12" s="6"/>
      <c r="X12" s="6"/>
      <c r="Y12" s="317"/>
      <c r="Z12" s="318">
        <v>5.0000000000000001E-3</v>
      </c>
      <c r="AA12" s="317">
        <f t="shared" si="2"/>
        <v>0</v>
      </c>
      <c r="AB12" s="317">
        <f t="shared" si="3"/>
        <v>0</v>
      </c>
      <c r="AC12" s="317">
        <f t="shared" si="4"/>
        <v>0</v>
      </c>
    </row>
    <row r="13" spans="1:29" s="236" customFormat="1" ht="33" customHeight="1" x14ac:dyDescent="0.3">
      <c r="A13" s="214">
        <v>10</v>
      </c>
      <c r="B13" s="308"/>
      <c r="C13" s="308"/>
      <c r="D13" s="295"/>
      <c r="E13" s="296"/>
      <c r="F13" s="762"/>
      <c r="G13" s="309"/>
      <c r="H13" s="769"/>
      <c r="I13" s="310"/>
      <c r="J13" s="329"/>
      <c r="K13" s="299"/>
      <c r="L13" s="300"/>
      <c r="M13" s="330"/>
      <c r="N13" s="324"/>
      <c r="O13" s="34"/>
      <c r="P13" s="331"/>
      <c r="Q13" s="38"/>
      <c r="R13" s="326"/>
      <c r="S13" s="292">
        <f t="shared" si="0"/>
        <v>0</v>
      </c>
      <c r="T13" s="292" t="e">
        <f t="shared" si="1"/>
        <v>#DIV/0!</v>
      </c>
      <c r="U13" s="313"/>
      <c r="W13" s="6"/>
      <c r="X13" s="6"/>
      <c r="Y13" s="317"/>
      <c r="Z13" s="318">
        <v>5.0000000000000001E-3</v>
      </c>
      <c r="AA13" s="317">
        <f t="shared" si="2"/>
        <v>0</v>
      </c>
      <c r="AB13" s="317">
        <f t="shared" si="3"/>
        <v>0</v>
      </c>
      <c r="AC13" s="317">
        <f t="shared" si="4"/>
        <v>0</v>
      </c>
    </row>
    <row r="14" spans="1:29" s="236" customFormat="1" ht="29.25" customHeight="1" x14ac:dyDescent="0.3">
      <c r="A14" s="214">
        <v>11</v>
      </c>
      <c r="B14" s="307"/>
      <c r="C14" s="308"/>
      <c r="D14" s="295"/>
      <c r="E14" s="296"/>
      <c r="F14" s="762"/>
      <c r="G14" s="309"/>
      <c r="H14" s="769"/>
      <c r="I14" s="310"/>
      <c r="J14" s="332"/>
      <c r="K14" s="330"/>
      <c r="L14" s="322"/>
      <c r="M14" s="330"/>
      <c r="N14" s="324"/>
      <c r="O14" s="303"/>
      <c r="P14" s="199"/>
      <c r="Q14" s="38"/>
      <c r="R14" s="723"/>
      <c r="S14" s="292">
        <f>Q14+M14+K14</f>
        <v>0</v>
      </c>
      <c r="T14" s="292" t="e">
        <f>S14/H14+0.1</f>
        <v>#DIV/0!</v>
      </c>
      <c r="U14" s="313"/>
      <c r="W14" s="6"/>
      <c r="X14" s="6"/>
      <c r="Y14" s="317"/>
      <c r="Z14" s="318">
        <v>5.0000000000000001E-3</v>
      </c>
      <c r="AA14" s="317">
        <f t="shared" si="2"/>
        <v>0</v>
      </c>
      <c r="AB14" s="317">
        <f t="shared" si="3"/>
        <v>0</v>
      </c>
      <c r="AC14" s="317">
        <f t="shared" si="4"/>
        <v>0</v>
      </c>
    </row>
    <row r="15" spans="1:29" s="236" customFormat="1" ht="36" customHeight="1" x14ac:dyDescent="0.3">
      <c r="A15" s="214">
        <v>12</v>
      </c>
      <c r="B15" s="319"/>
      <c r="C15" s="308"/>
      <c r="D15" s="295"/>
      <c r="E15" s="296"/>
      <c r="F15" s="762"/>
      <c r="G15" s="309"/>
      <c r="H15" s="769"/>
      <c r="I15" s="310"/>
      <c r="J15" s="333"/>
      <c r="K15" s="330"/>
      <c r="L15" s="322"/>
      <c r="M15" s="330"/>
      <c r="N15" s="334"/>
      <c r="O15" s="34"/>
      <c r="P15" s="331"/>
      <c r="Q15" s="38"/>
      <c r="R15" s="723"/>
      <c r="S15" s="292">
        <f>Q15+M15+K15</f>
        <v>0</v>
      </c>
      <c r="T15" s="292" t="e">
        <f>S15/H15</f>
        <v>#DIV/0!</v>
      </c>
      <c r="U15" s="313"/>
      <c r="W15" s="6"/>
      <c r="X15" s="6"/>
      <c r="Y15" s="317"/>
      <c r="Z15" s="318">
        <v>5.0000000000000001E-3</v>
      </c>
      <c r="AA15" s="317">
        <f t="shared" si="2"/>
        <v>0</v>
      </c>
      <c r="AB15" s="317">
        <f t="shared" si="3"/>
        <v>0</v>
      </c>
      <c r="AC15" s="317">
        <f t="shared" si="4"/>
        <v>0</v>
      </c>
    </row>
    <row r="16" spans="1:29" s="236" customFormat="1" ht="36" customHeight="1" x14ac:dyDescent="0.3">
      <c r="A16" s="214">
        <v>13</v>
      </c>
      <c r="B16" s="320"/>
      <c r="C16" s="308"/>
      <c r="D16" s="295"/>
      <c r="E16" s="296"/>
      <c r="F16" s="762"/>
      <c r="G16" s="309"/>
      <c r="H16" s="769"/>
      <c r="I16" s="310"/>
      <c r="J16" s="335"/>
      <c r="K16" s="330"/>
      <c r="L16" s="300"/>
      <c r="M16" s="330"/>
      <c r="N16" s="334"/>
      <c r="O16" s="34"/>
      <c r="P16" s="304"/>
      <c r="Q16" s="305"/>
      <c r="R16" s="326"/>
      <c r="S16" s="292">
        <f t="shared" si="0"/>
        <v>0</v>
      </c>
      <c r="T16" s="292" t="e">
        <f t="shared" si="1"/>
        <v>#DIV/0!</v>
      </c>
      <c r="U16" s="313"/>
      <c r="W16" s="6"/>
      <c r="X16" s="6"/>
      <c r="Y16" s="317"/>
      <c r="Z16" s="318">
        <v>5.0000000000000001E-3</v>
      </c>
      <c r="AA16" s="317">
        <f t="shared" si="2"/>
        <v>0</v>
      </c>
      <c r="AB16" s="317">
        <f t="shared" si="3"/>
        <v>0</v>
      </c>
      <c r="AC16" s="317">
        <f t="shared" si="4"/>
        <v>0</v>
      </c>
    </row>
    <row r="17" spans="1:29" s="236" customFormat="1" ht="36" customHeight="1" x14ac:dyDescent="0.3">
      <c r="A17" s="214">
        <v>14</v>
      </c>
      <c r="B17" s="336"/>
      <c r="C17" s="308"/>
      <c r="D17" s="295"/>
      <c r="E17" s="296"/>
      <c r="F17" s="762"/>
      <c r="G17" s="309"/>
      <c r="H17" s="769"/>
      <c r="I17" s="310"/>
      <c r="J17" s="337"/>
      <c r="K17" s="330"/>
      <c r="L17" s="322"/>
      <c r="M17" s="330"/>
      <c r="N17" s="324"/>
      <c r="O17" s="34"/>
      <c r="P17" s="338"/>
      <c r="Q17" s="305"/>
      <c r="R17" s="326"/>
      <c r="S17" s="292">
        <f>Q17+M17+K17</f>
        <v>0</v>
      </c>
      <c r="T17" s="292" t="e">
        <f>S17/H17</f>
        <v>#DIV/0!</v>
      </c>
      <c r="U17" s="339"/>
      <c r="W17" s="6"/>
      <c r="X17" s="6"/>
      <c r="Y17" s="317"/>
      <c r="Z17" s="318">
        <v>5.0000000000000001E-3</v>
      </c>
      <c r="AA17" s="317">
        <f t="shared" si="2"/>
        <v>0</v>
      </c>
      <c r="AB17" s="317">
        <f t="shared" si="3"/>
        <v>0</v>
      </c>
      <c r="AC17" s="317">
        <f t="shared" si="4"/>
        <v>0</v>
      </c>
    </row>
    <row r="18" spans="1:29" s="236" customFormat="1" ht="36" customHeight="1" x14ac:dyDescent="0.3">
      <c r="A18" s="214">
        <v>15</v>
      </c>
      <c r="B18" s="319"/>
      <c r="C18" s="308"/>
      <c r="D18" s="295"/>
      <c r="E18" s="296"/>
      <c r="F18" s="762"/>
      <c r="G18" s="309"/>
      <c r="H18" s="769"/>
      <c r="I18" s="310"/>
      <c r="J18" s="340"/>
      <c r="K18" s="330"/>
      <c r="L18" s="322"/>
      <c r="M18" s="330"/>
      <c r="N18" s="334"/>
      <c r="O18" s="303"/>
      <c r="P18" s="130"/>
      <c r="Q18" s="305"/>
      <c r="R18" s="723"/>
      <c r="S18" s="292">
        <f>Q18+M18+K18</f>
        <v>0</v>
      </c>
      <c r="T18" s="292" t="e">
        <f t="shared" si="1"/>
        <v>#DIV/0!</v>
      </c>
      <c r="U18" s="341"/>
      <c r="W18" s="6"/>
      <c r="X18" s="6"/>
      <c r="Y18" s="317"/>
      <c r="Z18" s="318">
        <v>5.0000000000000001E-3</v>
      </c>
      <c r="AA18" s="317">
        <f t="shared" si="2"/>
        <v>0</v>
      </c>
      <c r="AB18" s="317">
        <f t="shared" si="3"/>
        <v>0</v>
      </c>
      <c r="AC18" s="317">
        <f t="shared" si="4"/>
        <v>0</v>
      </c>
    </row>
    <row r="19" spans="1:29" s="236" customFormat="1" ht="36" customHeight="1" x14ac:dyDescent="0.3">
      <c r="A19" s="214">
        <v>16</v>
      </c>
      <c r="B19" s="342"/>
      <c r="C19" s="343"/>
      <c r="D19" s="344"/>
      <c r="E19" s="345"/>
      <c r="F19" s="763"/>
      <c r="G19" s="139"/>
      <c r="H19" s="770"/>
      <c r="I19" s="346"/>
      <c r="J19" s="347"/>
      <c r="K19" s="330"/>
      <c r="L19" s="322"/>
      <c r="M19" s="330"/>
      <c r="N19" s="334"/>
      <c r="O19" s="303"/>
      <c r="P19" s="199"/>
      <c r="Q19" s="305"/>
      <c r="R19" s="316"/>
      <c r="S19" s="292">
        <f>Q19+M19+K19</f>
        <v>0</v>
      </c>
      <c r="T19" s="292" t="e">
        <f t="shared" si="1"/>
        <v>#DIV/0!</v>
      </c>
      <c r="W19" s="6"/>
      <c r="X19" s="6"/>
      <c r="Y19" s="317"/>
      <c r="Z19" s="318">
        <v>5.0000000000000001E-3</v>
      </c>
      <c r="AA19" s="317">
        <f t="shared" si="2"/>
        <v>0</v>
      </c>
      <c r="AB19" s="317">
        <f t="shared" si="3"/>
        <v>0</v>
      </c>
      <c r="AC19" s="317">
        <f t="shared" si="4"/>
        <v>0</v>
      </c>
    </row>
    <row r="20" spans="1:29" s="236" customFormat="1" ht="36" customHeight="1" x14ac:dyDescent="0.25">
      <c r="A20" s="214">
        <v>17</v>
      </c>
      <c r="B20" s="348"/>
      <c r="C20" s="343"/>
      <c r="D20" s="344"/>
      <c r="E20" s="345"/>
      <c r="F20" s="763"/>
      <c r="G20" s="139"/>
      <c r="H20" s="770"/>
      <c r="I20" s="346"/>
      <c r="J20" s="349"/>
      <c r="K20" s="330"/>
      <c r="L20" s="322"/>
      <c r="M20" s="330"/>
      <c r="N20" s="334"/>
      <c r="O20" s="303"/>
      <c r="P20" s="199"/>
      <c r="Q20" s="305"/>
      <c r="R20" s="316"/>
      <c r="S20" s="292">
        <f t="shared" si="0"/>
        <v>0</v>
      </c>
      <c r="T20" s="292" t="e">
        <f t="shared" si="1"/>
        <v>#DIV/0!</v>
      </c>
      <c r="W20" s="6"/>
      <c r="X20" s="6"/>
      <c r="Y20" s="317"/>
      <c r="Z20" s="318">
        <v>5.0000000000000001E-3</v>
      </c>
      <c r="AA20" s="317">
        <f t="shared" si="2"/>
        <v>0</v>
      </c>
      <c r="AB20" s="317">
        <f t="shared" si="3"/>
        <v>0</v>
      </c>
      <c r="AC20" s="317">
        <f t="shared" si="4"/>
        <v>0</v>
      </c>
    </row>
    <row r="21" spans="1:29" s="236" customFormat="1" ht="36" customHeight="1" x14ac:dyDescent="0.25">
      <c r="A21" s="214">
        <v>18</v>
      </c>
      <c r="B21" s="350"/>
      <c r="C21" s="351"/>
      <c r="D21" s="344"/>
      <c r="E21" s="345"/>
      <c r="F21" s="763"/>
      <c r="G21" s="139"/>
      <c r="H21" s="770"/>
      <c r="I21" s="346"/>
      <c r="J21" s="352"/>
      <c r="K21" s="330"/>
      <c r="L21" s="322"/>
      <c r="M21" s="330"/>
      <c r="N21" s="334"/>
      <c r="O21" s="303"/>
      <c r="P21" s="304"/>
      <c r="Q21" s="305"/>
      <c r="R21" s="316"/>
      <c r="S21" s="292">
        <f t="shared" si="0"/>
        <v>0</v>
      </c>
      <c r="T21" s="292" t="e">
        <f t="shared" si="1"/>
        <v>#DIV/0!</v>
      </c>
      <c r="W21" s="6"/>
      <c r="X21" s="6"/>
      <c r="Y21" s="317"/>
      <c r="Z21" s="318">
        <v>5.0000000000000001E-3</v>
      </c>
      <c r="AA21" s="317">
        <f t="shared" si="2"/>
        <v>0</v>
      </c>
      <c r="AB21" s="317">
        <f t="shared" si="3"/>
        <v>0</v>
      </c>
      <c r="AC21" s="317">
        <f t="shared" si="4"/>
        <v>0</v>
      </c>
    </row>
    <row r="22" spans="1:29" s="236" customFormat="1" ht="36" customHeight="1" x14ac:dyDescent="0.3">
      <c r="A22" s="214">
        <v>19</v>
      </c>
      <c r="B22" s="353"/>
      <c r="C22" s="343"/>
      <c r="D22" s="344"/>
      <c r="E22" s="345"/>
      <c r="F22" s="763"/>
      <c r="G22" s="139"/>
      <c r="H22" s="770"/>
      <c r="I22" s="346"/>
      <c r="J22" s="354"/>
      <c r="K22" s="330"/>
      <c r="L22" s="322"/>
      <c r="M22" s="330"/>
      <c r="N22" s="334"/>
      <c r="O22" s="34"/>
      <c r="P22" s="304"/>
      <c r="Q22" s="305"/>
      <c r="R22" s="316"/>
      <c r="S22" s="292">
        <f>Q22+M22+K22</f>
        <v>0</v>
      </c>
      <c r="T22" s="292" t="e">
        <f t="shared" si="1"/>
        <v>#DIV/0!</v>
      </c>
      <c r="W22" s="6"/>
      <c r="X22" s="6"/>
      <c r="Y22" s="317"/>
      <c r="Z22" s="318">
        <v>5.0000000000000001E-3</v>
      </c>
      <c r="AA22" s="317">
        <f t="shared" si="2"/>
        <v>0</v>
      </c>
      <c r="AB22" s="317">
        <f t="shared" si="3"/>
        <v>0</v>
      </c>
      <c r="AC22" s="317">
        <f t="shared" si="4"/>
        <v>0</v>
      </c>
    </row>
    <row r="23" spans="1:29" s="236" customFormat="1" ht="36" customHeight="1" x14ac:dyDescent="0.3">
      <c r="A23" s="214">
        <v>20</v>
      </c>
      <c r="B23" s="348"/>
      <c r="C23" s="343"/>
      <c r="D23" s="344"/>
      <c r="E23" s="345"/>
      <c r="F23" s="763"/>
      <c r="G23" s="139"/>
      <c r="H23" s="770"/>
      <c r="I23" s="346"/>
      <c r="J23" s="354"/>
      <c r="K23" s="330"/>
      <c r="L23" s="322"/>
      <c r="M23" s="330"/>
      <c r="N23" s="355"/>
      <c r="O23" s="34"/>
      <c r="P23" s="356"/>
      <c r="Q23" s="305"/>
      <c r="R23" s="316"/>
      <c r="S23" s="292">
        <f>Q23+M23+K23</f>
        <v>0</v>
      </c>
      <c r="T23" s="292" t="e">
        <f t="shared" si="1"/>
        <v>#DIV/0!</v>
      </c>
      <c r="W23" s="6"/>
      <c r="X23" s="6"/>
      <c r="Y23" s="317"/>
      <c r="Z23" s="318">
        <v>5.0000000000000001E-3</v>
      </c>
      <c r="AA23" s="317">
        <f t="shared" si="2"/>
        <v>0</v>
      </c>
      <c r="AB23" s="317">
        <f t="shared" si="3"/>
        <v>0</v>
      </c>
      <c r="AC23" s="317">
        <f t="shared" si="4"/>
        <v>0</v>
      </c>
    </row>
    <row r="24" spans="1:29" s="236" customFormat="1" ht="36" customHeight="1" x14ac:dyDescent="0.25">
      <c r="A24" s="214">
        <v>21</v>
      </c>
      <c r="B24" s="342"/>
      <c r="C24" s="343"/>
      <c r="D24" s="357"/>
      <c r="E24" s="345"/>
      <c r="F24" s="763"/>
      <c r="G24" s="139"/>
      <c r="H24" s="770"/>
      <c r="I24" s="346"/>
      <c r="J24" s="332"/>
      <c r="K24" s="330"/>
      <c r="L24" s="322"/>
      <c r="M24" s="330"/>
      <c r="N24" s="324"/>
      <c r="O24" s="303"/>
      <c r="P24" s="338"/>
      <c r="Q24" s="305"/>
      <c r="R24" s="316"/>
      <c r="S24" s="292">
        <f>Q24+M24+K24</f>
        <v>0</v>
      </c>
      <c r="T24" s="292" t="e">
        <f>S24/H24</f>
        <v>#DIV/0!</v>
      </c>
      <c r="W24" s="6"/>
      <c r="X24" s="6"/>
      <c r="Y24" s="317"/>
      <c r="Z24" s="318">
        <v>5.0000000000000001E-3</v>
      </c>
      <c r="AA24" s="317">
        <f t="shared" si="2"/>
        <v>0</v>
      </c>
      <c r="AB24" s="317">
        <f t="shared" si="3"/>
        <v>0</v>
      </c>
      <c r="AC24" s="317">
        <f t="shared" si="4"/>
        <v>0</v>
      </c>
    </row>
    <row r="25" spans="1:29" s="236" customFormat="1" ht="36" customHeight="1" x14ac:dyDescent="0.25">
      <c r="A25" s="214">
        <v>22</v>
      </c>
      <c r="B25" s="342"/>
      <c r="C25" s="330"/>
      <c r="D25" s="357"/>
      <c r="E25" s="345"/>
      <c r="F25" s="763"/>
      <c r="G25" s="139"/>
      <c r="H25" s="770"/>
      <c r="I25" s="346"/>
      <c r="J25" s="352"/>
      <c r="K25" s="330"/>
      <c r="L25" s="322"/>
      <c r="M25" s="330"/>
      <c r="N25" s="324"/>
      <c r="O25" s="303"/>
      <c r="P25" s="304"/>
      <c r="Q25" s="305"/>
      <c r="R25" s="316"/>
      <c r="S25" s="292">
        <f t="shared" si="0"/>
        <v>0</v>
      </c>
      <c r="T25" s="292" t="e">
        <f t="shared" si="1"/>
        <v>#DIV/0!</v>
      </c>
      <c r="W25" s="6"/>
      <c r="X25" s="6"/>
      <c r="Y25" s="317"/>
      <c r="Z25" s="318">
        <v>5.0000000000000001E-3</v>
      </c>
      <c r="AA25" s="317">
        <f t="shared" si="2"/>
        <v>0</v>
      </c>
      <c r="AB25" s="317">
        <f t="shared" si="3"/>
        <v>0</v>
      </c>
      <c r="AC25" s="317">
        <f t="shared" si="4"/>
        <v>0</v>
      </c>
    </row>
    <row r="26" spans="1:29" s="236" customFormat="1" ht="48.75" customHeight="1" x14ac:dyDescent="0.25">
      <c r="A26" s="214">
        <v>23</v>
      </c>
      <c r="B26" s="358"/>
      <c r="C26" s="343"/>
      <c r="D26" s="357"/>
      <c r="E26" s="345"/>
      <c r="F26" s="763"/>
      <c r="G26" s="359"/>
      <c r="H26" s="770"/>
      <c r="I26" s="346"/>
      <c r="J26" s="349"/>
      <c r="K26" s="330"/>
      <c r="L26" s="360"/>
      <c r="M26" s="330"/>
      <c r="N26" s="302"/>
      <c r="O26" s="303"/>
      <c r="P26" s="331"/>
      <c r="Q26" s="305"/>
      <c r="R26" s="316"/>
      <c r="S26" s="292">
        <f>Q26+M26+K26</f>
        <v>0</v>
      </c>
      <c r="T26" s="292" t="e">
        <f>S26/H26</f>
        <v>#DIV/0!</v>
      </c>
      <c r="W26" s="6"/>
      <c r="X26" s="6"/>
      <c r="Y26" s="317"/>
      <c r="Z26" s="318">
        <v>5.0000000000000001E-3</v>
      </c>
      <c r="AA26" s="317">
        <f t="shared" si="2"/>
        <v>0</v>
      </c>
      <c r="AB26" s="317">
        <f t="shared" si="3"/>
        <v>0</v>
      </c>
      <c r="AC26" s="317">
        <f t="shared" si="4"/>
        <v>0</v>
      </c>
    </row>
    <row r="27" spans="1:29" s="236" customFormat="1" ht="35.25" customHeight="1" x14ac:dyDescent="0.3">
      <c r="A27" s="214">
        <v>24</v>
      </c>
      <c r="B27" s="343"/>
      <c r="C27" s="343"/>
      <c r="D27" s="357"/>
      <c r="E27" s="345"/>
      <c r="F27" s="763"/>
      <c r="G27" s="359"/>
      <c r="H27" s="770"/>
      <c r="I27" s="346"/>
      <c r="J27" s="354"/>
      <c r="K27" s="86"/>
      <c r="L27" s="322"/>
      <c r="M27" s="330"/>
      <c r="N27" s="324"/>
      <c r="O27" s="303"/>
      <c r="P27" s="199"/>
      <c r="Q27" s="325"/>
      <c r="R27" s="316"/>
      <c r="S27" s="292">
        <f>Q27+M27+K27+P27</f>
        <v>0</v>
      </c>
      <c r="T27" s="292" t="e">
        <f t="shared" si="1"/>
        <v>#DIV/0!</v>
      </c>
      <c r="W27" s="6"/>
      <c r="Y27" s="317"/>
      <c r="Z27" s="318">
        <v>5.0000000000000001E-3</v>
      </c>
      <c r="AA27" s="317">
        <f t="shared" si="2"/>
        <v>0</v>
      </c>
      <c r="AB27" s="317">
        <f t="shared" si="3"/>
        <v>0</v>
      </c>
      <c r="AC27" s="317">
        <f t="shared" si="4"/>
        <v>0</v>
      </c>
    </row>
    <row r="28" spans="1:29" s="236" customFormat="1" ht="35.25" customHeight="1" x14ac:dyDescent="0.3">
      <c r="A28" s="214">
        <v>25</v>
      </c>
      <c r="B28" s="343"/>
      <c r="C28" s="343"/>
      <c r="D28" s="357"/>
      <c r="E28" s="345"/>
      <c r="F28" s="763"/>
      <c r="G28" s="359"/>
      <c r="H28" s="770"/>
      <c r="I28" s="346"/>
      <c r="J28" s="361"/>
      <c r="K28" s="165"/>
      <c r="L28" s="322"/>
      <c r="M28" s="362"/>
      <c r="N28" s="324"/>
      <c r="O28" s="363"/>
      <c r="P28" s="304"/>
      <c r="Q28" s="305"/>
      <c r="R28" s="316"/>
      <c r="S28" s="292">
        <f t="shared" si="0"/>
        <v>0</v>
      </c>
      <c r="T28" s="292" t="e">
        <f t="shared" si="1"/>
        <v>#DIV/0!</v>
      </c>
      <c r="W28" s="6"/>
      <c r="X28" s="6"/>
      <c r="Y28" s="317"/>
      <c r="Z28" s="318">
        <v>0</v>
      </c>
      <c r="AA28" s="317">
        <f t="shared" si="2"/>
        <v>0</v>
      </c>
      <c r="AB28" s="317">
        <f t="shared" si="3"/>
        <v>0</v>
      </c>
      <c r="AC28" s="317">
        <f t="shared" si="4"/>
        <v>0</v>
      </c>
    </row>
    <row r="29" spans="1:29" s="236" customFormat="1" ht="33.75" customHeight="1" x14ac:dyDescent="0.3">
      <c r="A29" s="214">
        <v>26</v>
      </c>
      <c r="B29" s="364"/>
      <c r="C29" s="343"/>
      <c r="D29" s="357"/>
      <c r="E29" s="345"/>
      <c r="F29" s="763"/>
      <c r="G29" s="359"/>
      <c r="H29" s="770"/>
      <c r="I29" s="346"/>
      <c r="J29" s="354"/>
      <c r="K29" s="140"/>
      <c r="L29" s="322"/>
      <c r="M29" s="330"/>
      <c r="N29" s="324"/>
      <c r="O29" s="365"/>
      <c r="P29" s="304"/>
      <c r="Q29" s="325"/>
      <c r="R29" s="316"/>
      <c r="S29" s="292">
        <f t="shared" si="0"/>
        <v>0</v>
      </c>
      <c r="T29" s="292" t="e">
        <f t="shared" si="1"/>
        <v>#DIV/0!</v>
      </c>
      <c r="W29" s="6"/>
      <c r="X29" s="6"/>
      <c r="Y29" s="317"/>
      <c r="Z29" s="318"/>
      <c r="AA29" s="317"/>
      <c r="AB29" s="317"/>
      <c r="AC29" s="317">
        <f>SUM(AC7:AC28)</f>
        <v>0</v>
      </c>
    </row>
    <row r="30" spans="1:29" s="236" customFormat="1" ht="42" customHeight="1" x14ac:dyDescent="0.3">
      <c r="A30" s="214">
        <v>27</v>
      </c>
      <c r="B30" s="343"/>
      <c r="C30" s="343"/>
      <c r="D30" s="357"/>
      <c r="E30" s="296"/>
      <c r="F30" s="762"/>
      <c r="G30" s="366"/>
      <c r="H30" s="769"/>
      <c r="I30" s="346"/>
      <c r="J30" s="349"/>
      <c r="K30" s="86"/>
      <c r="L30" s="322"/>
      <c r="M30" s="330"/>
      <c r="N30" s="302"/>
      <c r="O30" s="365"/>
      <c r="P30" s="304"/>
      <c r="Q30" s="305"/>
      <c r="R30" s="316"/>
      <c r="S30" s="292">
        <f>Q30+M30+K30</f>
        <v>0</v>
      </c>
      <c r="T30" s="292" t="e">
        <f t="shared" si="1"/>
        <v>#DIV/0!</v>
      </c>
      <c r="W30" s="6"/>
      <c r="X30" s="6"/>
      <c r="Y30" s="317"/>
      <c r="Z30" s="318"/>
      <c r="AA30" s="317"/>
      <c r="AB30" s="317"/>
      <c r="AC30" s="317"/>
    </row>
    <row r="31" spans="1:29" s="236" customFormat="1" ht="32.25" customHeight="1" x14ac:dyDescent="0.3">
      <c r="A31" s="214">
        <v>28</v>
      </c>
      <c r="B31" s="343"/>
      <c r="C31" s="367"/>
      <c r="D31" s="357"/>
      <c r="E31" s="296"/>
      <c r="F31" s="762"/>
      <c r="G31" s="366"/>
      <c r="H31" s="769"/>
      <c r="I31" s="346"/>
      <c r="J31" s="352"/>
      <c r="K31" s="86"/>
      <c r="L31" s="368"/>
      <c r="M31" s="330"/>
      <c r="N31" s="302"/>
      <c r="O31" s="365"/>
      <c r="P31" s="304"/>
      <c r="Q31" s="325"/>
      <c r="R31" s="316"/>
      <c r="S31" s="292">
        <f t="shared" si="0"/>
        <v>0</v>
      </c>
      <c r="T31" s="292" t="e">
        <f t="shared" si="1"/>
        <v>#DIV/0!</v>
      </c>
      <c r="W31" s="6"/>
      <c r="X31" s="6"/>
      <c r="Y31" s="317"/>
      <c r="Z31" s="318"/>
      <c r="AA31" s="317"/>
      <c r="AB31" s="317"/>
      <c r="AC31" s="317"/>
    </row>
    <row r="32" spans="1:29" s="236" customFormat="1" ht="38.25" customHeight="1" x14ac:dyDescent="0.3">
      <c r="A32" s="214">
        <v>29</v>
      </c>
      <c r="B32" s="343"/>
      <c r="C32" s="343"/>
      <c r="D32" s="357"/>
      <c r="E32" s="296"/>
      <c r="F32" s="762"/>
      <c r="G32" s="366"/>
      <c r="H32" s="769"/>
      <c r="I32" s="346"/>
      <c r="J32" s="369"/>
      <c r="K32" s="182"/>
      <c r="L32" s="370"/>
      <c r="M32" s="330"/>
      <c r="N32" s="302"/>
      <c r="O32" s="365"/>
      <c r="P32" s="304"/>
      <c r="Q32" s="305"/>
      <c r="R32" s="316"/>
      <c r="S32" s="292">
        <f>Q32+M32+K32+P32</f>
        <v>0</v>
      </c>
      <c r="T32" s="292" t="e">
        <f t="shared" si="1"/>
        <v>#DIV/0!</v>
      </c>
      <c r="W32" s="6"/>
      <c r="X32" s="6"/>
      <c r="Y32" s="317"/>
      <c r="Z32" s="318"/>
      <c r="AA32" s="317"/>
      <c r="AB32" s="317"/>
      <c r="AC32" s="317"/>
    </row>
    <row r="33" spans="1:29" s="236" customFormat="1" ht="37.5" customHeight="1" x14ac:dyDescent="0.3">
      <c r="A33" s="214">
        <v>30</v>
      </c>
      <c r="B33" s="371"/>
      <c r="C33" s="195"/>
      <c r="D33" s="372"/>
      <c r="E33" s="373"/>
      <c r="F33" s="761"/>
      <c r="G33" s="374"/>
      <c r="H33" s="768"/>
      <c r="I33" s="297"/>
      <c r="J33" s="369"/>
      <c r="K33" s="165"/>
      <c r="L33" s="322"/>
      <c r="M33" s="362"/>
      <c r="N33" s="334"/>
      <c r="O33" s="363"/>
      <c r="P33" s="304"/>
      <c r="Q33" s="325"/>
      <c r="R33" s="316"/>
      <c r="S33" s="292">
        <f>Q33+M33+K33+P33</f>
        <v>0</v>
      </c>
      <c r="T33" s="292" t="e">
        <f t="shared" si="1"/>
        <v>#DIV/0!</v>
      </c>
      <c r="W33" s="6"/>
      <c r="X33" s="6"/>
      <c r="Y33" s="317"/>
      <c r="Z33" s="318"/>
      <c r="AA33" s="317"/>
      <c r="AB33" s="317"/>
      <c r="AC33" s="317"/>
    </row>
    <row r="34" spans="1:29" s="236" customFormat="1" ht="28.5" customHeight="1" x14ac:dyDescent="0.3">
      <c r="A34" s="214">
        <v>31</v>
      </c>
      <c r="B34" s="195"/>
      <c r="C34" s="375"/>
      <c r="D34" s="372"/>
      <c r="E34" s="373"/>
      <c r="F34" s="761"/>
      <c r="G34" s="374"/>
      <c r="H34" s="768"/>
      <c r="I34" s="376"/>
      <c r="J34" s="377"/>
      <c r="K34" s="140"/>
      <c r="L34" s="322"/>
      <c r="M34" s="378"/>
      <c r="N34" s="302"/>
      <c r="O34" s="365"/>
      <c r="P34" s="304"/>
      <c r="Q34" s="73"/>
      <c r="R34" s="326"/>
      <c r="S34" s="292">
        <f>Q34+M34+K34+P34</f>
        <v>0</v>
      </c>
      <c r="T34" s="292" t="e">
        <f t="shared" si="1"/>
        <v>#DIV/0!</v>
      </c>
      <c r="W34" s="6"/>
      <c r="X34" s="6"/>
      <c r="Y34" s="317"/>
      <c r="Z34" s="318"/>
      <c r="AA34" s="317"/>
      <c r="AB34" s="317"/>
      <c r="AC34" s="317"/>
    </row>
    <row r="35" spans="1:29" s="236" customFormat="1" ht="28.5" customHeight="1" x14ac:dyDescent="0.3">
      <c r="A35" s="214">
        <v>32</v>
      </c>
      <c r="B35" s="195"/>
      <c r="C35" s="375"/>
      <c r="D35" s="372"/>
      <c r="E35" s="373"/>
      <c r="F35" s="761"/>
      <c r="G35" s="196"/>
      <c r="H35" s="768"/>
      <c r="I35" s="376"/>
      <c r="J35" s="354"/>
      <c r="K35" s="81"/>
      <c r="L35" s="322"/>
      <c r="M35" s="378"/>
      <c r="N35" s="302"/>
      <c r="O35" s="365"/>
      <c r="P35" s="304"/>
      <c r="Q35" s="38"/>
      <c r="R35" s="316"/>
      <c r="S35" s="292">
        <f>Q35+M35+K35</f>
        <v>0</v>
      </c>
      <c r="T35" s="292" t="e">
        <f t="shared" si="1"/>
        <v>#DIV/0!</v>
      </c>
      <c r="W35" s="6"/>
      <c r="X35" s="6"/>
      <c r="Y35" s="317"/>
      <c r="Z35" s="318"/>
      <c r="AA35" s="317"/>
      <c r="AB35" s="317"/>
      <c r="AC35" s="317"/>
    </row>
    <row r="36" spans="1:29" s="236" customFormat="1" x14ac:dyDescent="0.3">
      <c r="A36" s="214"/>
      <c r="B36" s="283"/>
      <c r="C36" s="379"/>
      <c r="D36" s="380"/>
      <c r="E36" s="381"/>
      <c r="F36" s="760"/>
      <c r="G36" s="382"/>
      <c r="H36" s="767"/>
      <c r="I36" s="285"/>
      <c r="J36" s="383"/>
      <c r="K36" s="330"/>
      <c r="L36" s="370"/>
      <c r="M36" s="330"/>
      <c r="N36" s="324"/>
      <c r="O36" s="365"/>
      <c r="P36" s="304"/>
      <c r="Q36" s="38"/>
      <c r="R36" s="724"/>
      <c r="S36" s="292">
        <f t="shared" ref="S36:S49" si="5">Q36+M36+K36</f>
        <v>0</v>
      </c>
      <c r="T36" s="101" t="e">
        <f t="shared" ref="T36:T37" si="6">S36/H36</f>
        <v>#DIV/0!</v>
      </c>
    </row>
    <row r="37" spans="1:29" s="236" customFormat="1" ht="20.25" customHeight="1" x14ac:dyDescent="0.25">
      <c r="A37" s="214"/>
      <c r="B37" s="283"/>
      <c r="C37" s="379"/>
      <c r="D37" s="380"/>
      <c r="E37" s="381"/>
      <c r="F37" s="760"/>
      <c r="G37" s="382"/>
      <c r="H37" s="767"/>
      <c r="I37" s="285"/>
      <c r="J37" s="384"/>
      <c r="K37" s="330"/>
      <c r="L37" s="370"/>
      <c r="M37" s="330"/>
      <c r="N37" s="324"/>
      <c r="O37" s="385"/>
      <c r="P37" s="311"/>
      <c r="Q37" s="386"/>
      <c r="R37" s="725"/>
      <c r="S37" s="292">
        <f t="shared" si="5"/>
        <v>0</v>
      </c>
      <c r="T37" s="101" t="e">
        <f t="shared" si="6"/>
        <v>#DIV/0!</v>
      </c>
    </row>
    <row r="38" spans="1:29" s="236" customFormat="1" ht="19.5" thickBot="1" x14ac:dyDescent="0.35">
      <c r="A38" s="214"/>
      <c r="B38" s="283"/>
      <c r="C38" s="387"/>
      <c r="D38" s="388"/>
      <c r="E38" s="381"/>
      <c r="F38" s="760"/>
      <c r="G38" s="99"/>
      <c r="H38" s="767"/>
      <c r="I38" s="285">
        <f t="shared" ref="I38:I50" si="7">H38-F38</f>
        <v>0</v>
      </c>
      <c r="J38" s="389"/>
      <c r="K38" s="287"/>
      <c r="L38" s="390"/>
      <c r="M38" s="391"/>
      <c r="N38" s="392"/>
      <c r="O38" s="269"/>
      <c r="P38" s="290"/>
      <c r="Q38" s="393"/>
      <c r="R38" s="726"/>
      <c r="S38" s="292">
        <f t="shared" si="5"/>
        <v>0</v>
      </c>
      <c r="T38" s="292" t="e">
        <f t="shared" ref="T38:T46" si="8">S38/H38+0.1</f>
        <v>#DIV/0!</v>
      </c>
    </row>
    <row r="39" spans="1:29" s="236" customFormat="1" ht="19.5" hidden="1" thickBot="1" x14ac:dyDescent="0.35">
      <c r="A39" s="214"/>
      <c r="B39" s="283"/>
      <c r="C39" s="283"/>
      <c r="D39" s="388"/>
      <c r="E39" s="381"/>
      <c r="F39" s="760"/>
      <c r="G39" s="99"/>
      <c r="H39" s="767"/>
      <c r="I39" s="285">
        <f t="shared" si="7"/>
        <v>0</v>
      </c>
      <c r="J39" s="389"/>
      <c r="K39" s="287"/>
      <c r="L39" s="390"/>
      <c r="M39" s="391"/>
      <c r="N39" s="392"/>
      <c r="O39" s="269"/>
      <c r="P39" s="290"/>
      <c r="Q39" s="394"/>
      <c r="R39" s="727"/>
      <c r="S39" s="292">
        <f t="shared" si="5"/>
        <v>0</v>
      </c>
      <c r="T39" s="292" t="e">
        <f t="shared" si="8"/>
        <v>#DIV/0!</v>
      </c>
    </row>
    <row r="40" spans="1:29" s="236" customFormat="1" ht="19.5" hidden="1" thickBot="1" x14ac:dyDescent="0.35">
      <c r="A40" s="214"/>
      <c r="B40" s="283"/>
      <c r="C40" s="283"/>
      <c r="D40" s="388"/>
      <c r="E40" s="381"/>
      <c r="F40" s="760"/>
      <c r="G40" s="99"/>
      <c r="H40" s="767"/>
      <c r="I40" s="285">
        <f t="shared" si="7"/>
        <v>0</v>
      </c>
      <c r="J40" s="389"/>
      <c r="K40" s="287"/>
      <c r="L40" s="390"/>
      <c r="M40" s="391"/>
      <c r="N40" s="392"/>
      <c r="O40" s="269"/>
      <c r="P40" s="290"/>
      <c r="Q40" s="394"/>
      <c r="R40" s="727"/>
      <c r="S40" s="292">
        <f t="shared" si="5"/>
        <v>0</v>
      </c>
      <c r="T40" s="292" t="e">
        <f t="shared" si="8"/>
        <v>#DIV/0!</v>
      </c>
    </row>
    <row r="41" spans="1:29" s="236" customFormat="1" ht="19.5" hidden="1" thickBot="1" x14ac:dyDescent="0.35">
      <c r="A41" s="214"/>
      <c r="B41" s="283"/>
      <c r="C41" s="283"/>
      <c r="D41" s="388"/>
      <c r="E41" s="381"/>
      <c r="F41" s="760"/>
      <c r="G41" s="99"/>
      <c r="H41" s="767"/>
      <c r="I41" s="285">
        <f t="shared" si="7"/>
        <v>0</v>
      </c>
      <c r="J41" s="389"/>
      <c r="K41" s="287"/>
      <c r="L41" s="390"/>
      <c r="M41" s="391"/>
      <c r="N41" s="392"/>
      <c r="O41" s="269"/>
      <c r="P41" s="290"/>
      <c r="Q41" s="394"/>
      <c r="R41" s="728"/>
      <c r="S41" s="292">
        <f t="shared" si="5"/>
        <v>0</v>
      </c>
      <c r="T41" s="292" t="e">
        <f t="shared" si="8"/>
        <v>#DIV/0!</v>
      </c>
    </row>
    <row r="42" spans="1:29" s="236" customFormat="1" ht="19.5" hidden="1" thickBot="1" x14ac:dyDescent="0.35">
      <c r="A42" s="214"/>
      <c r="B42" s="283"/>
      <c r="C42" s="283"/>
      <c r="D42" s="388"/>
      <c r="E42" s="381"/>
      <c r="F42" s="760"/>
      <c r="G42" s="99"/>
      <c r="H42" s="767"/>
      <c r="I42" s="285">
        <f t="shared" si="7"/>
        <v>0</v>
      </c>
      <c r="J42" s="389"/>
      <c r="K42" s="287"/>
      <c r="L42" s="390"/>
      <c r="M42" s="391"/>
      <c r="N42" s="392"/>
      <c r="O42" s="269"/>
      <c r="P42" s="290"/>
      <c r="Q42" s="394"/>
      <c r="R42" s="728"/>
      <c r="S42" s="292">
        <f t="shared" si="5"/>
        <v>0</v>
      </c>
      <c r="T42" s="292" t="e">
        <f t="shared" si="8"/>
        <v>#DIV/0!</v>
      </c>
    </row>
    <row r="43" spans="1:29" s="236" customFormat="1" ht="19.5" hidden="1" thickBot="1" x14ac:dyDescent="0.35">
      <c r="A43" s="214"/>
      <c r="B43" s="283"/>
      <c r="C43" s="387"/>
      <c r="D43" s="395"/>
      <c r="E43" s="381"/>
      <c r="F43" s="760"/>
      <c r="G43" s="99"/>
      <c r="H43" s="767"/>
      <c r="I43" s="285">
        <f t="shared" si="7"/>
        <v>0</v>
      </c>
      <c r="J43" s="389"/>
      <c r="K43" s="287"/>
      <c r="L43" s="390"/>
      <c r="M43" s="391"/>
      <c r="N43" s="392"/>
      <c r="O43" s="269"/>
      <c r="P43" s="290"/>
      <c r="Q43" s="396"/>
      <c r="R43" s="729"/>
      <c r="S43" s="292">
        <f t="shared" si="5"/>
        <v>0</v>
      </c>
      <c r="T43" s="292" t="e">
        <f t="shared" si="8"/>
        <v>#DIV/0!</v>
      </c>
    </row>
    <row r="44" spans="1:29" s="236" customFormat="1" ht="19.5" hidden="1" thickBot="1" x14ac:dyDescent="0.35">
      <c r="A44" s="214"/>
      <c r="B44" s="283"/>
      <c r="C44" s="387"/>
      <c r="D44" s="380"/>
      <c r="E44" s="381"/>
      <c r="F44" s="760"/>
      <c r="G44" s="99"/>
      <c r="H44" s="767"/>
      <c r="I44" s="285">
        <f t="shared" si="7"/>
        <v>0</v>
      </c>
      <c r="J44" s="389"/>
      <c r="K44" s="287"/>
      <c r="L44" s="390"/>
      <c r="M44" s="391"/>
      <c r="N44" s="392"/>
      <c r="O44" s="269"/>
      <c r="P44" s="290"/>
      <c r="Q44" s="396"/>
      <c r="R44" s="729"/>
      <c r="S44" s="292">
        <f t="shared" si="5"/>
        <v>0</v>
      </c>
      <c r="T44" s="292" t="e">
        <f t="shared" si="8"/>
        <v>#DIV/0!</v>
      </c>
    </row>
    <row r="45" spans="1:29" s="236" customFormat="1" ht="19.5" hidden="1" thickBot="1" x14ac:dyDescent="0.35">
      <c r="A45" s="214"/>
      <c r="B45" s="283"/>
      <c r="C45" s="379"/>
      <c r="D45" s="380"/>
      <c r="E45" s="381"/>
      <c r="F45" s="760"/>
      <c r="G45" s="99"/>
      <c r="H45" s="767"/>
      <c r="I45" s="285">
        <f t="shared" si="7"/>
        <v>0</v>
      </c>
      <c r="J45" s="389"/>
      <c r="K45" s="287"/>
      <c r="L45" s="390"/>
      <c r="M45" s="391"/>
      <c r="N45" s="392"/>
      <c r="O45" s="269"/>
      <c r="P45" s="290"/>
      <c r="Q45" s="396"/>
      <c r="R45" s="729"/>
      <c r="S45" s="292">
        <f t="shared" si="5"/>
        <v>0</v>
      </c>
      <c r="T45" s="292" t="e">
        <f t="shared" si="8"/>
        <v>#DIV/0!</v>
      </c>
    </row>
    <row r="46" spans="1:29" s="236" customFormat="1" ht="19.5" hidden="1" thickBot="1" x14ac:dyDescent="0.35">
      <c r="A46" s="214"/>
      <c r="B46" s="283"/>
      <c r="C46" s="379"/>
      <c r="D46" s="380"/>
      <c r="E46" s="381"/>
      <c r="F46" s="760"/>
      <c r="G46" s="99"/>
      <c r="H46" s="767"/>
      <c r="I46" s="285">
        <f t="shared" si="7"/>
        <v>0</v>
      </c>
      <c r="J46" s="389"/>
      <c r="K46" s="287"/>
      <c r="L46" s="390"/>
      <c r="M46" s="391"/>
      <c r="N46" s="392"/>
      <c r="O46" s="269"/>
      <c r="P46" s="290"/>
      <c r="Q46" s="396"/>
      <c r="R46" s="729"/>
      <c r="S46" s="292">
        <f t="shared" si="5"/>
        <v>0</v>
      </c>
      <c r="T46" s="292" t="e">
        <f t="shared" si="8"/>
        <v>#DIV/0!</v>
      </c>
    </row>
    <row r="47" spans="1:29" s="236" customFormat="1" ht="19.5" hidden="1" thickBot="1" x14ac:dyDescent="0.35">
      <c r="A47" s="214"/>
      <c r="B47" s="283"/>
      <c r="C47" s="379"/>
      <c r="D47" s="380"/>
      <c r="E47" s="381"/>
      <c r="F47" s="760"/>
      <c r="G47" s="99"/>
      <c r="H47" s="767"/>
      <c r="I47" s="285">
        <f t="shared" si="7"/>
        <v>0</v>
      </c>
      <c r="J47" s="389"/>
      <c r="K47" s="287"/>
      <c r="L47" s="390"/>
      <c r="M47" s="391"/>
      <c r="N47" s="392"/>
      <c r="O47" s="269"/>
      <c r="P47" s="290"/>
      <c r="Q47" s="396"/>
      <c r="R47" s="729"/>
      <c r="S47" s="292">
        <f t="shared" si="5"/>
        <v>0</v>
      </c>
      <c r="T47" s="292" t="e">
        <f>S47/H47</f>
        <v>#DIV/0!</v>
      </c>
    </row>
    <row r="48" spans="1:29" s="236" customFormat="1" ht="19.5" hidden="1" thickBot="1" x14ac:dyDescent="0.35">
      <c r="A48" s="214"/>
      <c r="B48" s="283"/>
      <c r="C48" s="379"/>
      <c r="D48" s="397"/>
      <c r="E48" s="381"/>
      <c r="F48" s="760"/>
      <c r="G48" s="99"/>
      <c r="H48" s="767"/>
      <c r="I48" s="285">
        <f t="shared" si="7"/>
        <v>0</v>
      </c>
      <c r="J48" s="389"/>
      <c r="K48" s="287"/>
      <c r="L48" s="390"/>
      <c r="M48" s="391"/>
      <c r="N48" s="392"/>
      <c r="O48" s="269"/>
      <c r="P48" s="290"/>
      <c r="Q48" s="398"/>
      <c r="R48" s="726"/>
      <c r="S48" s="292">
        <f t="shared" si="5"/>
        <v>0</v>
      </c>
      <c r="T48" s="292" t="e">
        <f>S48/H48</f>
        <v>#DIV/0!</v>
      </c>
    </row>
    <row r="49" spans="1:20" s="236" customFormat="1" ht="19.5" hidden="1" thickBot="1" x14ac:dyDescent="0.35">
      <c r="A49" s="214"/>
      <c r="B49" s="283"/>
      <c r="C49" s="379"/>
      <c r="D49" s="397"/>
      <c r="E49" s="381"/>
      <c r="F49" s="760"/>
      <c r="G49" s="99"/>
      <c r="H49" s="767"/>
      <c r="I49" s="285">
        <f t="shared" si="7"/>
        <v>0</v>
      </c>
      <c r="J49" s="389"/>
      <c r="K49" s="287"/>
      <c r="L49" s="390"/>
      <c r="M49" s="391"/>
      <c r="N49" s="392"/>
      <c r="O49" s="269"/>
      <c r="P49" s="290"/>
      <c r="Q49" s="398"/>
      <c r="R49" s="726"/>
      <c r="S49" s="292">
        <f t="shared" si="5"/>
        <v>0</v>
      </c>
      <c r="T49" s="292" t="e">
        <f>S49/H49</f>
        <v>#DIV/0!</v>
      </c>
    </row>
    <row r="50" spans="1:20" s="236" customFormat="1" ht="19.5" hidden="1" thickBot="1" x14ac:dyDescent="0.35">
      <c r="A50" s="214"/>
      <c r="B50" s="283"/>
      <c r="C50" s="399"/>
      <c r="D50" s="397"/>
      <c r="E50" s="400"/>
      <c r="F50" s="760"/>
      <c r="G50" s="99"/>
      <c r="H50" s="767"/>
      <c r="I50" s="285">
        <f t="shared" si="7"/>
        <v>0</v>
      </c>
      <c r="J50" s="401"/>
      <c r="K50" s="402"/>
      <c r="L50" s="403"/>
      <c r="M50" s="391"/>
      <c r="N50" s="404"/>
      <c r="O50" s="269"/>
      <c r="P50" s="290"/>
      <c r="Q50" s="396"/>
      <c r="R50" s="729"/>
      <c r="S50" s="292">
        <f>Q50+M50+K50</f>
        <v>0</v>
      </c>
      <c r="T50" s="292" t="e">
        <f>S50/H50+0.1</f>
        <v>#DIV/0!</v>
      </c>
    </row>
    <row r="51" spans="1:20" s="236" customFormat="1" ht="29.25" customHeight="1" thickTop="1" thickBot="1" x14ac:dyDescent="0.35">
      <c r="A51" s="214"/>
      <c r="B51" s="283"/>
      <c r="C51" s="399"/>
      <c r="D51" s="397"/>
      <c r="E51" s="381"/>
      <c r="F51" s="764" t="s">
        <v>38</v>
      </c>
      <c r="G51" s="405">
        <f>SUM(G5:G50)</f>
        <v>144</v>
      </c>
      <c r="H51" s="771">
        <f>SUM(H3:H50)</f>
        <v>150815.1</v>
      </c>
      <c r="I51" s="406">
        <f>'[1]CANALES    MARZO   2024   '!I37</f>
        <v>0</v>
      </c>
      <c r="J51" s="407"/>
      <c r="K51" s="408">
        <f>SUM(K5:K50)</f>
        <v>84817</v>
      </c>
      <c r="L51" s="409"/>
      <c r="M51" s="408">
        <f>SUM(M5:M50)</f>
        <v>250880</v>
      </c>
      <c r="N51" s="410"/>
      <c r="O51" s="411"/>
      <c r="P51" s="412"/>
      <c r="Q51" s="413">
        <f>SUM(Q5:Q50)</f>
        <v>4456424.2855099998</v>
      </c>
      <c r="R51" s="730"/>
      <c r="S51" s="414">
        <f>Q51+M51+K51</f>
        <v>4792121.2855099998</v>
      </c>
      <c r="T51" s="292"/>
    </row>
    <row r="52" spans="1:20" s="236" customFormat="1" ht="19.5" thickTop="1" x14ac:dyDescent="0.3">
      <c r="B52" s="283"/>
      <c r="C52" s="283"/>
      <c r="D52" s="99"/>
      <c r="E52" s="381"/>
      <c r="F52" s="765"/>
      <c r="G52" s="99"/>
      <c r="H52" s="765"/>
      <c r="I52" s="395"/>
      <c r="J52" s="401"/>
      <c r="L52" s="415"/>
      <c r="N52" s="416"/>
      <c r="O52" s="269"/>
      <c r="P52" s="290"/>
      <c r="Q52" s="396"/>
      <c r="R52" s="731" t="s">
        <v>39</v>
      </c>
      <c r="S52" s="271"/>
      <c r="T52" s="271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A43"/>
  <sheetViews>
    <sheetView topLeftCell="BR1" workbookViewId="0">
      <selection activeCell="BS12" sqref="BS12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0" width="11.42578125" style="283"/>
    <col min="11" max="11" width="31.28515625" style="283" bestFit="1" customWidth="1"/>
    <col min="12" max="12" width="21" style="283" customWidth="1"/>
    <col min="13" max="13" width="15.5703125" style="283" bestFit="1" customWidth="1"/>
    <col min="14" max="14" width="11.28515625" style="283" customWidth="1"/>
    <col min="15" max="16" width="11.42578125" style="283"/>
    <col min="17" max="17" width="11.85546875" style="283" bestFit="1" customWidth="1"/>
    <col min="18" max="18" width="11.42578125" style="283"/>
    <col min="19" max="19" width="15.5703125" style="283" bestFit="1" customWidth="1"/>
    <col min="20" max="20" width="11.42578125" style="283"/>
    <col min="21" max="21" width="28.5703125" style="283" bestFit="1" customWidth="1"/>
    <col min="22" max="22" width="17.42578125" style="283" bestFit="1" customWidth="1"/>
    <col min="23" max="23" width="16.85546875" style="283" bestFit="1" customWidth="1"/>
    <col min="24" max="24" width="11.28515625" style="283" customWidth="1"/>
    <col min="25" max="28" width="11.42578125" style="283"/>
    <col min="29" max="29" width="15.5703125" style="5" bestFit="1" customWidth="1"/>
    <col min="30" max="30" width="11.42578125" style="283"/>
    <col min="31" max="31" width="31.28515625" style="283" bestFit="1" customWidth="1"/>
    <col min="32" max="32" width="19" style="283" customWidth="1"/>
    <col min="33" max="33" width="15.5703125" style="283" bestFit="1" customWidth="1"/>
    <col min="34" max="35" width="11.42578125" style="283"/>
    <col min="36" max="36" width="10.42578125" style="283" customWidth="1"/>
    <col min="37" max="37" width="12.85546875" style="283" bestFit="1" customWidth="1"/>
    <col min="38" max="38" width="11.42578125" style="283"/>
    <col min="39" max="39" width="15.5703125" style="283" bestFit="1" customWidth="1"/>
    <col min="40" max="40" width="11.42578125" style="283"/>
    <col min="41" max="41" width="31.5703125" style="283" customWidth="1"/>
    <col min="42" max="42" width="19.140625" style="283" customWidth="1"/>
    <col min="43" max="43" width="16.7109375" style="283" customWidth="1"/>
    <col min="44" max="44" width="13.7109375" style="283" customWidth="1"/>
    <col min="45" max="45" width="13.28515625" style="283" customWidth="1"/>
    <col min="46" max="46" width="11.7109375" style="283" customWidth="1"/>
    <col min="47" max="47" width="13.85546875" style="283" customWidth="1"/>
    <col min="48" max="48" width="11.5703125" style="283" customWidth="1"/>
    <col min="49" max="49" width="17" style="5" customWidth="1"/>
    <col min="50" max="50" width="12.85546875" style="283" customWidth="1"/>
    <col min="51" max="51" width="34.7109375" style="283" customWidth="1"/>
    <col min="52" max="52" width="17.42578125" style="399" bestFit="1" customWidth="1"/>
    <col min="53" max="53" width="16.42578125" style="283" bestFit="1" customWidth="1"/>
    <col min="54" max="56" width="11.42578125" style="283" customWidth="1"/>
    <col min="57" max="57" width="12.85546875" style="283" bestFit="1" customWidth="1"/>
    <col min="58" max="58" width="14.5703125" style="283" customWidth="1"/>
    <col min="59" max="59" width="19.5703125" style="5" customWidth="1"/>
    <col min="60" max="60" width="11.42578125" style="283" customWidth="1"/>
    <col min="61" max="61" width="28.7109375" style="283" customWidth="1"/>
    <col min="62" max="62" width="19.85546875" style="283" customWidth="1"/>
    <col min="63" max="63" width="14.28515625" style="283" bestFit="1" customWidth="1"/>
    <col min="64" max="64" width="11.5703125" style="283" customWidth="1"/>
    <col min="65" max="65" width="12.5703125" style="283" customWidth="1"/>
    <col min="66" max="66" width="12" style="283" customWidth="1"/>
    <col min="67" max="67" width="12.85546875" style="283" bestFit="1" customWidth="1"/>
    <col min="68" max="68" width="9.5703125" style="283" bestFit="1" customWidth="1"/>
    <col min="69" max="69" width="16" style="5" customWidth="1"/>
    <col min="70" max="70" width="9.85546875" style="283" customWidth="1"/>
    <col min="71" max="71" width="28.5703125" style="283" bestFit="1" customWidth="1"/>
    <col min="72" max="72" width="18.42578125" style="283" customWidth="1"/>
    <col min="73" max="73" width="17.140625" style="283" bestFit="1" customWidth="1"/>
    <col min="74" max="76" width="11.42578125" style="283"/>
    <col min="77" max="77" width="12.85546875" style="283" bestFit="1" customWidth="1"/>
    <col min="78" max="78" width="11.42578125" style="283"/>
    <col min="79" max="79" width="15.5703125" style="5" bestFit="1" customWidth="1"/>
    <col min="80" max="80" width="13.85546875" style="5" customWidth="1"/>
    <col min="81" max="81" width="31" style="283" customWidth="1"/>
    <col min="82" max="82" width="18.42578125" style="283" customWidth="1"/>
    <col min="83" max="83" width="15" style="283" customWidth="1"/>
    <col min="84" max="85" width="11.5703125" style="283" customWidth="1"/>
    <col min="86" max="86" width="11.42578125" style="283"/>
    <col min="87" max="87" width="12.85546875" style="283" bestFit="1" customWidth="1"/>
    <col min="88" max="88" width="11.42578125" style="283"/>
    <col min="89" max="89" width="15.5703125" style="5" bestFit="1" customWidth="1"/>
    <col min="90" max="90" width="11.42578125" style="5"/>
    <col min="91" max="91" width="28.5703125" style="283" bestFit="1" customWidth="1"/>
    <col min="92" max="92" width="18.42578125" style="283" customWidth="1"/>
    <col min="93" max="93" width="15.5703125" style="283" bestFit="1" customWidth="1"/>
    <col min="94" max="94" width="14.85546875" style="283" bestFit="1" customWidth="1"/>
    <col min="95" max="95" width="13" style="283" bestFit="1" customWidth="1"/>
    <col min="96" max="96" width="14.42578125" style="283" bestFit="1" customWidth="1"/>
    <col min="97" max="97" width="13.5703125" style="283" bestFit="1" customWidth="1"/>
    <col min="98" max="98" width="11.42578125" style="283"/>
    <col min="99" max="99" width="15.5703125" style="5" bestFit="1" customWidth="1"/>
    <col min="100" max="100" width="11.42578125" style="283"/>
    <col min="101" max="101" width="28.5703125" style="283" bestFit="1" customWidth="1"/>
    <col min="102" max="102" width="18.42578125" style="283" customWidth="1"/>
    <col min="103" max="103" width="16.85546875" style="283" bestFit="1" customWidth="1"/>
    <col min="104" max="106" width="11.42578125" style="283"/>
    <col min="107" max="107" width="12.85546875" style="283" bestFit="1" customWidth="1"/>
    <col min="108" max="108" width="11.42578125" style="283"/>
    <col min="109" max="109" width="15.5703125" style="5" bestFit="1" customWidth="1"/>
    <col min="110" max="110" width="11.42578125" style="283"/>
    <col min="111" max="111" width="27.85546875" style="283" customWidth="1"/>
    <col min="112" max="112" width="19.7109375" style="283" customWidth="1"/>
    <col min="113" max="113" width="16.85546875" style="283" bestFit="1" customWidth="1"/>
    <col min="114" max="114" width="11.42578125" style="283" customWidth="1"/>
    <col min="115" max="115" width="12" style="283" customWidth="1"/>
    <col min="116" max="116" width="10.5703125" style="283" bestFit="1" customWidth="1"/>
    <col min="117" max="117" width="12.85546875" style="283" bestFit="1" customWidth="1"/>
    <col min="118" max="118" width="9.5703125" style="283" bestFit="1" customWidth="1"/>
    <col min="119" max="119" width="15.5703125" style="5" bestFit="1" customWidth="1"/>
    <col min="120" max="120" width="11.42578125" style="283"/>
    <col min="121" max="121" width="33" style="283" customWidth="1"/>
    <col min="122" max="122" width="18.42578125" style="283" customWidth="1"/>
    <col min="123" max="123" width="13.28515625" style="283" bestFit="1" customWidth="1"/>
    <col min="124" max="124" width="11.42578125" style="283"/>
    <col min="125" max="125" width="13" style="283" bestFit="1" customWidth="1"/>
    <col min="126" max="126" width="11.42578125" style="283"/>
    <col min="127" max="127" width="13.5703125" style="283" bestFit="1" customWidth="1"/>
    <col min="128" max="128" width="11.42578125" style="283"/>
    <col min="129" max="129" width="17.85546875" style="5" customWidth="1"/>
    <col min="130" max="130" width="11.42578125" style="283"/>
    <col min="131" max="131" width="29.140625" style="283" bestFit="1" customWidth="1"/>
    <col min="132" max="132" width="18.28515625" style="283" customWidth="1"/>
    <col min="133" max="133" width="13.7109375" style="283" bestFit="1" customWidth="1"/>
    <col min="134" max="134" width="11.42578125" style="283"/>
    <col min="135" max="135" width="12.42578125" style="283" customWidth="1"/>
    <col min="136" max="136" width="11.42578125" style="283"/>
    <col min="137" max="137" width="13.5703125" style="283" bestFit="1" customWidth="1"/>
    <col min="138" max="138" width="11.42578125" style="283"/>
    <col min="139" max="139" width="15.5703125" style="5" bestFit="1" customWidth="1"/>
    <col min="140" max="140" width="11.42578125" style="283"/>
    <col min="141" max="141" width="31.28515625" style="283" bestFit="1" customWidth="1"/>
    <col min="142" max="142" width="19.7109375" style="283" customWidth="1"/>
    <col min="143" max="143" width="15.5703125" style="283" bestFit="1" customWidth="1"/>
    <col min="144" max="146" width="11.28515625" style="283" customWidth="1"/>
    <col min="147" max="147" width="13.140625" style="283" bestFit="1" customWidth="1"/>
    <col min="148" max="148" width="11.42578125" style="283"/>
    <col min="149" max="149" width="16" style="5" customWidth="1"/>
    <col min="150" max="150" width="11.42578125" style="283"/>
    <col min="151" max="151" width="28.5703125" style="283" bestFit="1" customWidth="1"/>
    <col min="152" max="152" width="19.7109375" style="283" customWidth="1"/>
    <col min="153" max="153" width="16.85546875" style="283" bestFit="1" customWidth="1"/>
    <col min="154" max="155" width="11.28515625" style="283" customWidth="1"/>
    <col min="156" max="156" width="10.5703125" style="283" customWidth="1"/>
    <col min="157" max="157" width="11.28515625" style="283" customWidth="1"/>
    <col min="158" max="158" width="11.42578125" style="283"/>
    <col min="159" max="159" width="15.5703125" style="5" customWidth="1"/>
    <col min="160" max="160" width="11.42578125" style="283"/>
    <col min="161" max="161" width="31" style="283" customWidth="1"/>
    <col min="162" max="162" width="18.42578125" style="283" customWidth="1"/>
    <col min="163" max="163" width="14.28515625" style="283" bestFit="1" customWidth="1"/>
    <col min="164" max="166" width="11.42578125" style="283"/>
    <col min="167" max="167" width="12.85546875" style="283" bestFit="1" customWidth="1"/>
    <col min="168" max="168" width="11.42578125" style="283"/>
    <col min="169" max="169" width="15.5703125" style="5" customWidth="1"/>
    <col min="170" max="170" width="11.42578125" style="283"/>
    <col min="171" max="171" width="30.42578125" style="283" bestFit="1" customWidth="1"/>
    <col min="172" max="172" width="18.42578125" style="283" customWidth="1"/>
    <col min="173" max="173" width="14.28515625" style="283" bestFit="1" customWidth="1"/>
    <col min="174" max="176" width="11.42578125" style="283"/>
    <col min="177" max="177" width="12.85546875" style="283" bestFit="1" customWidth="1"/>
    <col min="178" max="178" width="11.42578125" style="283"/>
    <col min="179" max="179" width="15.5703125" style="5" bestFit="1" customWidth="1"/>
    <col min="180" max="180" width="12.42578125" style="283" bestFit="1" customWidth="1"/>
    <col min="181" max="181" width="27.28515625" style="283" customWidth="1"/>
    <col min="182" max="182" width="18.5703125" style="283" customWidth="1"/>
    <col min="183" max="183" width="16.140625" style="283" customWidth="1"/>
    <col min="184" max="184" width="11.42578125" style="283"/>
    <col min="185" max="185" width="14.140625" style="283" bestFit="1" customWidth="1"/>
    <col min="186" max="186" width="11.42578125" style="283"/>
    <col min="187" max="187" width="12.85546875" style="283" bestFit="1" customWidth="1"/>
    <col min="188" max="188" width="11.42578125" style="283"/>
    <col min="189" max="189" width="16" style="5" customWidth="1"/>
    <col min="190" max="190" width="11.42578125" style="283"/>
    <col min="191" max="191" width="28.5703125" style="283" bestFit="1" customWidth="1"/>
    <col min="192" max="192" width="18.42578125" style="283" customWidth="1"/>
    <col min="193" max="193" width="15.5703125" style="283" bestFit="1" customWidth="1"/>
    <col min="194" max="196" width="11.42578125" style="283"/>
    <col min="197" max="197" width="12.85546875" style="283" bestFit="1" customWidth="1"/>
    <col min="198" max="198" width="11.42578125" style="283"/>
    <col min="199" max="199" width="16" style="5" customWidth="1"/>
    <col min="200" max="200" width="11.42578125" style="283"/>
    <col min="201" max="201" width="31.28515625" style="283" bestFit="1" customWidth="1"/>
    <col min="202" max="202" width="18.140625" style="283" customWidth="1"/>
    <col min="203" max="203" width="16.85546875" style="283" bestFit="1" customWidth="1"/>
    <col min="204" max="206" width="11.42578125" style="283"/>
    <col min="207" max="207" width="13" style="283" bestFit="1" customWidth="1"/>
    <col min="208" max="208" width="11.42578125" style="283"/>
    <col min="209" max="209" width="16.5703125" style="5" customWidth="1"/>
    <col min="210" max="16384" width="11.42578125" style="283"/>
  </cols>
  <sheetData>
    <row r="1" spans="1:209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K1" s="1284" t="s">
        <v>56</v>
      </c>
      <c r="L1" s="1284"/>
      <c r="M1" s="1284"/>
      <c r="N1" s="1284"/>
      <c r="O1" s="1284"/>
      <c r="P1" s="1284"/>
      <c r="Q1" s="1284"/>
      <c r="R1" s="423">
        <f>I1+1</f>
        <v>1</v>
      </c>
      <c r="S1" s="423"/>
      <c r="U1" s="1283" t="str">
        <f>K1</f>
        <v>ENTRADAS DEL MES DE  ENERO  2024</v>
      </c>
      <c r="V1" s="1283"/>
      <c r="W1" s="1283"/>
      <c r="X1" s="1283"/>
      <c r="Y1" s="1283"/>
      <c r="Z1" s="1283"/>
      <c r="AA1" s="1283"/>
      <c r="AB1" s="423">
        <f>R1+1</f>
        <v>2</v>
      </c>
      <c r="AC1" s="424"/>
      <c r="AE1" s="1283" t="str">
        <f>U1</f>
        <v>ENTRADAS DEL MES DE  ENERO  2024</v>
      </c>
      <c r="AF1" s="1283"/>
      <c r="AG1" s="1283"/>
      <c r="AH1" s="1283"/>
      <c r="AI1" s="1283"/>
      <c r="AJ1" s="1283"/>
      <c r="AK1" s="1283"/>
      <c r="AL1" s="423">
        <f>AB1+1</f>
        <v>3</v>
      </c>
      <c r="AM1" s="423"/>
      <c r="AO1" s="1283" t="str">
        <f>AE1</f>
        <v>ENTRADAS DEL MES DE  ENERO  2024</v>
      </c>
      <c r="AP1" s="1283"/>
      <c r="AQ1" s="1283"/>
      <c r="AR1" s="1283"/>
      <c r="AS1" s="1283"/>
      <c r="AT1" s="1283"/>
      <c r="AU1" s="1283"/>
      <c r="AV1" s="423">
        <f>AL1+1</f>
        <v>4</v>
      </c>
      <c r="AW1" s="424"/>
      <c r="AY1" s="1283" t="str">
        <f>AO1</f>
        <v>ENTRADAS DEL MES DE  ENERO  2024</v>
      </c>
      <c r="AZ1" s="1283"/>
      <c r="BA1" s="1283"/>
      <c r="BB1" s="1283"/>
      <c r="BC1" s="1283"/>
      <c r="BD1" s="1283"/>
      <c r="BE1" s="1283"/>
      <c r="BF1" s="423">
        <f>AV1+1</f>
        <v>5</v>
      </c>
      <c r="BG1" s="424"/>
      <c r="BI1" s="1283" t="str">
        <f>AY1</f>
        <v>ENTRADAS DEL MES DE  ENERO  2024</v>
      </c>
      <c r="BJ1" s="1283"/>
      <c r="BK1" s="1283"/>
      <c r="BL1" s="1283"/>
      <c r="BM1" s="1283"/>
      <c r="BN1" s="1283"/>
      <c r="BO1" s="1283"/>
      <c r="BP1" s="423">
        <f>BF1+1</f>
        <v>6</v>
      </c>
      <c r="BQ1" s="424"/>
      <c r="BS1" s="1283" t="str">
        <f>BI1</f>
        <v>ENTRADAS DEL MES DE  ENERO  2024</v>
      </c>
      <c r="BT1" s="1283"/>
      <c r="BU1" s="1283"/>
      <c r="BV1" s="1283"/>
      <c r="BW1" s="1283"/>
      <c r="BX1" s="1283"/>
      <c r="BY1" s="1283"/>
      <c r="BZ1" s="423">
        <f>BP1+1</f>
        <v>7</v>
      </c>
      <c r="CA1" s="425"/>
      <c r="CC1" s="1283" t="str">
        <f>BS1</f>
        <v>ENTRADAS DEL MES DE  ENERO  2024</v>
      </c>
      <c r="CD1" s="1283"/>
      <c r="CE1" s="1283"/>
      <c r="CF1" s="1283"/>
      <c r="CG1" s="1283"/>
      <c r="CH1" s="1283"/>
      <c r="CI1" s="1283"/>
      <c r="CJ1" s="423">
        <f>BZ1+1</f>
        <v>8</v>
      </c>
      <c r="CK1" s="425"/>
      <c r="CM1" s="1283" t="str">
        <f>CC1</f>
        <v>ENTRADAS DEL MES DE  ENERO  2024</v>
      </c>
      <c r="CN1" s="1283"/>
      <c r="CO1" s="1283"/>
      <c r="CP1" s="1283"/>
      <c r="CQ1" s="1283"/>
      <c r="CR1" s="1283"/>
      <c r="CS1" s="1283"/>
      <c r="CT1" s="423">
        <f>CJ1+1</f>
        <v>9</v>
      </c>
      <c r="CU1" s="424"/>
      <c r="CW1" s="1283" t="str">
        <f>CM1</f>
        <v>ENTRADAS DEL MES DE  ENERO  2024</v>
      </c>
      <c r="CX1" s="1283"/>
      <c r="CY1" s="1283"/>
      <c r="CZ1" s="1283"/>
      <c r="DA1" s="1283"/>
      <c r="DB1" s="1283"/>
      <c r="DC1" s="1283"/>
      <c r="DD1" s="423">
        <f>CT1+1</f>
        <v>10</v>
      </c>
      <c r="DE1" s="424"/>
      <c r="DG1" s="1283" t="str">
        <f>CW1</f>
        <v>ENTRADAS DEL MES DE  ENERO  2024</v>
      </c>
      <c r="DH1" s="1283"/>
      <c r="DI1" s="1283"/>
      <c r="DJ1" s="1283"/>
      <c r="DK1" s="1283"/>
      <c r="DL1" s="1283"/>
      <c r="DM1" s="1283"/>
      <c r="DN1" s="423">
        <f>DD1+1</f>
        <v>11</v>
      </c>
      <c r="DO1" s="424"/>
      <c r="DQ1" s="1283" t="str">
        <f>DG1</f>
        <v>ENTRADAS DEL MES DE  ENERO  2024</v>
      </c>
      <c r="DR1" s="1283"/>
      <c r="DS1" s="1283"/>
      <c r="DT1" s="1283"/>
      <c r="DU1" s="1283"/>
      <c r="DV1" s="1283"/>
      <c r="DW1" s="1283"/>
      <c r="DX1" s="423">
        <f>DN1+1</f>
        <v>12</v>
      </c>
      <c r="DY1" s="425"/>
      <c r="EA1" s="1283" t="str">
        <f>DQ1</f>
        <v>ENTRADAS DEL MES DE  ENERO  2024</v>
      </c>
      <c r="EB1" s="1283"/>
      <c r="EC1" s="1283"/>
      <c r="ED1" s="1283"/>
      <c r="EE1" s="1283"/>
      <c r="EF1" s="1283"/>
      <c r="EG1" s="1283"/>
      <c r="EH1" s="423">
        <f>DX1+1</f>
        <v>13</v>
      </c>
      <c r="EI1" s="424"/>
      <c r="EK1" s="1283" t="str">
        <f>EA1</f>
        <v>ENTRADAS DEL MES DE  ENERO  2024</v>
      </c>
      <c r="EL1" s="1283"/>
      <c r="EM1" s="1283"/>
      <c r="EN1" s="1283"/>
      <c r="EO1" s="1283"/>
      <c r="EP1" s="1283"/>
      <c r="EQ1" s="1283"/>
      <c r="ER1" s="423">
        <f>EH1+1</f>
        <v>14</v>
      </c>
      <c r="ES1" s="424"/>
      <c r="EU1" s="1283" t="str">
        <f>EK1</f>
        <v>ENTRADAS DEL MES DE  ENERO  2024</v>
      </c>
      <c r="EV1" s="1283"/>
      <c r="EW1" s="1283"/>
      <c r="EX1" s="1283"/>
      <c r="EY1" s="1283"/>
      <c r="EZ1" s="1283"/>
      <c r="FA1" s="1283"/>
      <c r="FB1" s="423">
        <f>ER1+1</f>
        <v>15</v>
      </c>
      <c r="FC1" s="424"/>
      <c r="FE1" s="1283" t="str">
        <f>EU1</f>
        <v>ENTRADAS DEL MES DE  ENERO  2024</v>
      </c>
      <c r="FF1" s="1283"/>
      <c r="FG1" s="1283"/>
      <c r="FH1" s="1283"/>
      <c r="FI1" s="1283"/>
      <c r="FJ1" s="1283"/>
      <c r="FK1" s="1283"/>
      <c r="FL1" s="423">
        <f>FB1+1</f>
        <v>16</v>
      </c>
      <c r="FM1" s="424"/>
      <c r="FO1" s="1283" t="str">
        <f>FE1</f>
        <v>ENTRADAS DEL MES DE  ENERO  2024</v>
      </c>
      <c r="FP1" s="1283"/>
      <c r="FQ1" s="1283"/>
      <c r="FR1" s="1283"/>
      <c r="FS1" s="1283"/>
      <c r="FT1" s="1283"/>
      <c r="FU1" s="1283"/>
      <c r="FV1" s="423">
        <f>FL1+1</f>
        <v>17</v>
      </c>
      <c r="FW1" s="424"/>
      <c r="FY1" s="1283" t="str">
        <f>FO1</f>
        <v>ENTRADAS DEL MES DE  ENERO  2024</v>
      </c>
      <c r="FZ1" s="1283"/>
      <c r="GA1" s="1283"/>
      <c r="GB1" s="1283"/>
      <c r="GC1" s="1283"/>
      <c r="GD1" s="1283"/>
      <c r="GE1" s="1283"/>
      <c r="GF1" s="423">
        <f>FV1+1</f>
        <v>18</v>
      </c>
      <c r="GG1" s="424"/>
      <c r="GH1" s="283" t="s">
        <v>41</v>
      </c>
      <c r="GI1" s="1283" t="str">
        <f>FY1</f>
        <v>ENTRADAS DEL MES DE  ENERO  2024</v>
      </c>
      <c r="GJ1" s="1283"/>
      <c r="GK1" s="1283"/>
      <c r="GL1" s="1283"/>
      <c r="GM1" s="1283"/>
      <c r="GN1" s="1283"/>
      <c r="GO1" s="1283"/>
      <c r="GP1" s="423">
        <f>GF1+1</f>
        <v>19</v>
      </c>
      <c r="GQ1" s="424"/>
      <c r="GS1" s="1283" t="str">
        <f>GI1</f>
        <v>ENTRADAS DEL MES DE  ENERO  2024</v>
      </c>
      <c r="GT1" s="1283"/>
      <c r="GU1" s="1283"/>
      <c r="GV1" s="1283"/>
      <c r="GW1" s="1283"/>
      <c r="GX1" s="1283"/>
      <c r="GY1" s="1283"/>
      <c r="GZ1" s="423">
        <f>GP1+1</f>
        <v>20</v>
      </c>
      <c r="HA1" s="424"/>
    </row>
    <row r="2" spans="1:209" ht="17.25" thickTop="1" thickBot="1" x14ac:dyDescent="0.3">
      <c r="A2" s="426" t="s">
        <v>42</v>
      </c>
      <c r="B2" s="195" t="s">
        <v>4</v>
      </c>
      <c r="C2" s="274" t="s">
        <v>30</v>
      </c>
      <c r="D2" s="427"/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CC2" s="283" t="s">
        <v>22</v>
      </c>
    </row>
    <row r="3" spans="1:209" ht="17.25" thickTop="1" thickBot="1" x14ac:dyDescent="0.3">
      <c r="D3" s="431"/>
      <c r="F3" s="215"/>
      <c r="G3" s="6"/>
      <c r="H3" s="233"/>
      <c r="I3" s="433">
        <v>0</v>
      </c>
      <c r="K3" s="434" t="s">
        <v>4</v>
      </c>
      <c r="L3" s="434" t="s">
        <v>5</v>
      </c>
      <c r="M3" s="434"/>
      <c r="N3" s="434" t="s">
        <v>11</v>
      </c>
      <c r="O3" s="434" t="s">
        <v>32</v>
      </c>
      <c r="P3" s="434" t="s">
        <v>9</v>
      </c>
      <c r="Q3" s="435" t="s">
        <v>43</v>
      </c>
      <c r="R3" s="436" t="s">
        <v>35</v>
      </c>
      <c r="S3" s="437"/>
      <c r="U3" s="434" t="s">
        <v>41</v>
      </c>
      <c r="V3" s="434" t="s">
        <v>5</v>
      </c>
      <c r="W3" s="434"/>
      <c r="X3" s="434" t="s">
        <v>11</v>
      </c>
      <c r="Y3" s="434" t="s">
        <v>32</v>
      </c>
      <c r="Z3" s="434" t="s">
        <v>9</v>
      </c>
      <c r="AA3" s="435" t="s">
        <v>43</v>
      </c>
      <c r="AB3" s="436" t="s">
        <v>35</v>
      </c>
      <c r="AC3" s="438"/>
      <c r="AE3" s="434" t="s">
        <v>4</v>
      </c>
      <c r="AF3" s="434" t="s">
        <v>5</v>
      </c>
      <c r="AG3" s="434"/>
      <c r="AH3" s="434" t="s">
        <v>11</v>
      </c>
      <c r="AI3" s="434" t="s">
        <v>32</v>
      </c>
      <c r="AJ3" s="434" t="s">
        <v>9</v>
      </c>
      <c r="AK3" s="435" t="s">
        <v>43</v>
      </c>
      <c r="AL3" s="436" t="s">
        <v>35</v>
      </c>
      <c r="AM3" s="437"/>
      <c r="AO3" s="434" t="s">
        <v>4</v>
      </c>
      <c r="AP3" s="434" t="s">
        <v>5</v>
      </c>
      <c r="AQ3" s="434"/>
      <c r="AR3" s="434" t="s">
        <v>11</v>
      </c>
      <c r="AS3" s="434" t="s">
        <v>32</v>
      </c>
      <c r="AT3" s="434" t="s">
        <v>9</v>
      </c>
      <c r="AU3" s="435" t="s">
        <v>43</v>
      </c>
      <c r="AV3" s="436" t="s">
        <v>35</v>
      </c>
      <c r="AW3" s="438"/>
      <c r="AY3" s="434" t="s">
        <v>4</v>
      </c>
      <c r="AZ3" s="439" t="s">
        <v>5</v>
      </c>
      <c r="BA3" s="434"/>
      <c r="BB3" s="434" t="s">
        <v>11</v>
      </c>
      <c r="BC3" s="434" t="s">
        <v>32</v>
      </c>
      <c r="BD3" s="434" t="s">
        <v>9</v>
      </c>
      <c r="BE3" s="435" t="s">
        <v>43</v>
      </c>
      <c r="BF3" s="436" t="s">
        <v>35</v>
      </c>
      <c r="BG3" s="438"/>
      <c r="BI3" s="434" t="s">
        <v>4</v>
      </c>
      <c r="BJ3" s="434" t="s">
        <v>5</v>
      </c>
      <c r="BK3" s="434"/>
      <c r="BL3" s="434" t="s">
        <v>11</v>
      </c>
      <c r="BM3" s="434" t="s">
        <v>32</v>
      </c>
      <c r="BN3" s="434" t="s">
        <v>9</v>
      </c>
      <c r="BO3" s="435" t="s">
        <v>43</v>
      </c>
      <c r="BP3" s="436" t="s">
        <v>35</v>
      </c>
      <c r="BQ3" s="438"/>
      <c r="BS3" s="434" t="s">
        <v>4</v>
      </c>
      <c r="BT3" s="434" t="s">
        <v>5</v>
      </c>
      <c r="BU3" s="434"/>
      <c r="BV3" s="434" t="s">
        <v>11</v>
      </c>
      <c r="BW3" s="434" t="s">
        <v>32</v>
      </c>
      <c r="BX3" s="434" t="s">
        <v>9</v>
      </c>
      <c r="BY3" s="435" t="s">
        <v>43</v>
      </c>
      <c r="BZ3" s="436" t="s">
        <v>35</v>
      </c>
      <c r="CC3" s="434" t="s">
        <v>4</v>
      </c>
      <c r="CD3" s="434" t="s">
        <v>5</v>
      </c>
      <c r="CE3" s="434"/>
      <c r="CF3" s="434" t="s">
        <v>11</v>
      </c>
      <c r="CG3" s="434" t="s">
        <v>32</v>
      </c>
      <c r="CH3" s="434" t="s">
        <v>9</v>
      </c>
      <c r="CI3" s="435" t="s">
        <v>43</v>
      </c>
      <c r="CJ3" s="436" t="s">
        <v>35</v>
      </c>
      <c r="CM3" s="434" t="s">
        <v>4</v>
      </c>
      <c r="CN3" s="434" t="s">
        <v>5</v>
      </c>
      <c r="CO3" s="434"/>
      <c r="CP3" s="434" t="s">
        <v>11</v>
      </c>
      <c r="CQ3" s="434" t="s">
        <v>32</v>
      </c>
      <c r="CR3" s="434" t="s">
        <v>9</v>
      </c>
      <c r="CS3" s="435" t="s">
        <v>43</v>
      </c>
      <c r="CT3" s="436" t="s">
        <v>35</v>
      </c>
      <c r="CU3" s="438"/>
      <c r="CW3" s="434" t="s">
        <v>4</v>
      </c>
      <c r="CX3" s="434" t="s">
        <v>5</v>
      </c>
      <c r="CY3" s="434"/>
      <c r="CZ3" s="434" t="s">
        <v>11</v>
      </c>
      <c r="DA3" s="434" t="s">
        <v>32</v>
      </c>
      <c r="DB3" s="434" t="s">
        <v>9</v>
      </c>
      <c r="DC3" s="435" t="s">
        <v>43</v>
      </c>
      <c r="DD3" s="436" t="s">
        <v>35</v>
      </c>
      <c r="DE3" s="438"/>
      <c r="DG3" s="434" t="s">
        <v>4</v>
      </c>
      <c r="DH3" s="434" t="s">
        <v>5</v>
      </c>
      <c r="DI3" s="434"/>
      <c r="DJ3" s="434" t="s">
        <v>11</v>
      </c>
      <c r="DK3" s="434" t="s">
        <v>32</v>
      </c>
      <c r="DL3" s="434" t="s">
        <v>9</v>
      </c>
      <c r="DM3" s="435" t="s">
        <v>43</v>
      </c>
      <c r="DN3" s="436" t="s">
        <v>35</v>
      </c>
      <c r="DO3" s="438"/>
      <c r="DQ3" s="434" t="s">
        <v>4</v>
      </c>
      <c r="DR3" s="434" t="s">
        <v>5</v>
      </c>
      <c r="DS3" s="434"/>
      <c r="DT3" s="434" t="s">
        <v>11</v>
      </c>
      <c r="DU3" s="434" t="s">
        <v>32</v>
      </c>
      <c r="DV3" s="434" t="s">
        <v>9</v>
      </c>
      <c r="DW3" s="435" t="s">
        <v>43</v>
      </c>
      <c r="DX3" s="436" t="s">
        <v>35</v>
      </c>
      <c r="EA3" s="434" t="s">
        <v>4</v>
      </c>
      <c r="EB3" s="434" t="s">
        <v>5</v>
      </c>
      <c r="EC3" s="434"/>
      <c r="ED3" s="434" t="s">
        <v>11</v>
      </c>
      <c r="EE3" s="434" t="s">
        <v>32</v>
      </c>
      <c r="EF3" s="434" t="s">
        <v>9</v>
      </c>
      <c r="EG3" s="435" t="s">
        <v>43</v>
      </c>
      <c r="EH3" s="436" t="s">
        <v>35</v>
      </c>
      <c r="EI3" s="438"/>
      <c r="EK3" s="434" t="s">
        <v>4</v>
      </c>
      <c r="EL3" s="434" t="s">
        <v>5</v>
      </c>
      <c r="EM3" s="434"/>
      <c r="EN3" s="434" t="s">
        <v>11</v>
      </c>
      <c r="EO3" s="434" t="s">
        <v>32</v>
      </c>
      <c r="EP3" s="434" t="s">
        <v>9</v>
      </c>
      <c r="EQ3" s="435" t="s">
        <v>43</v>
      </c>
      <c r="ER3" s="436" t="s">
        <v>35</v>
      </c>
      <c r="ES3" s="438"/>
      <c r="EU3" s="434" t="s">
        <v>4</v>
      </c>
      <c r="EV3" s="434" t="s">
        <v>5</v>
      </c>
      <c r="EW3" s="434"/>
      <c r="EX3" s="434" t="s">
        <v>11</v>
      </c>
      <c r="EY3" s="434" t="s">
        <v>32</v>
      </c>
      <c r="EZ3" s="434" t="s">
        <v>9</v>
      </c>
      <c r="FA3" s="435" t="s">
        <v>43</v>
      </c>
      <c r="FB3" s="436" t="s">
        <v>35</v>
      </c>
      <c r="FC3" s="438"/>
      <c r="FE3" s="434" t="s">
        <v>4</v>
      </c>
      <c r="FF3" s="434" t="s">
        <v>5</v>
      </c>
      <c r="FG3" s="434"/>
      <c r="FH3" s="434" t="s">
        <v>11</v>
      </c>
      <c r="FI3" s="434" t="s">
        <v>32</v>
      </c>
      <c r="FJ3" s="434" t="s">
        <v>9</v>
      </c>
      <c r="FK3" s="435" t="s">
        <v>43</v>
      </c>
      <c r="FL3" s="436" t="s">
        <v>35</v>
      </c>
      <c r="FM3" s="438"/>
      <c r="FO3" s="434" t="s">
        <v>4</v>
      </c>
      <c r="FP3" s="434" t="s">
        <v>5</v>
      </c>
      <c r="FQ3" s="434"/>
      <c r="FR3" s="434" t="s">
        <v>11</v>
      </c>
      <c r="FS3" s="434" t="s">
        <v>32</v>
      </c>
      <c r="FT3" s="434" t="s">
        <v>9</v>
      </c>
      <c r="FU3" s="435" t="s">
        <v>43</v>
      </c>
      <c r="FV3" s="436" t="s">
        <v>35</v>
      </c>
      <c r="FW3" s="438"/>
      <c r="FY3" s="434" t="s">
        <v>4</v>
      </c>
      <c r="FZ3" s="434" t="s">
        <v>5</v>
      </c>
      <c r="GA3" s="434"/>
      <c r="GB3" s="434" t="s">
        <v>11</v>
      </c>
      <c r="GC3" s="434" t="s">
        <v>32</v>
      </c>
      <c r="GD3" s="434" t="s">
        <v>9</v>
      </c>
      <c r="GE3" s="435" t="s">
        <v>43</v>
      </c>
      <c r="GF3" s="436" t="s">
        <v>35</v>
      </c>
      <c r="GG3" s="438"/>
      <c r="GI3" s="434" t="s">
        <v>4</v>
      </c>
      <c r="GJ3" s="434" t="s">
        <v>5</v>
      </c>
      <c r="GK3" s="434"/>
      <c r="GL3" s="434" t="s">
        <v>11</v>
      </c>
      <c r="GM3" s="434" t="s">
        <v>32</v>
      </c>
      <c r="GN3" s="434" t="s">
        <v>9</v>
      </c>
      <c r="GO3" s="435" t="s">
        <v>43</v>
      </c>
      <c r="GP3" s="436" t="s">
        <v>35</v>
      </c>
      <c r="GQ3" s="438"/>
      <c r="GS3" s="434" t="s">
        <v>4</v>
      </c>
      <c r="GT3" s="434" t="s">
        <v>5</v>
      </c>
      <c r="GU3" s="434"/>
      <c r="GV3" s="434" t="s">
        <v>11</v>
      </c>
      <c r="GW3" s="434" t="s">
        <v>32</v>
      </c>
      <c r="GX3" s="434" t="s">
        <v>9</v>
      </c>
      <c r="GY3" s="435" t="s">
        <v>43</v>
      </c>
      <c r="GZ3" s="436" t="s">
        <v>35</v>
      </c>
      <c r="HA3" s="438"/>
    </row>
    <row r="4" spans="1:209" ht="22.5" customHeight="1" thickTop="1" thickBot="1" x14ac:dyDescent="0.3">
      <c r="A4" s="417">
        <v>1</v>
      </c>
      <c r="B4" s="567" t="str">
        <f t="shared" ref="B4:I4" si="0">K5</f>
        <v xml:space="preserve">SAM FARMS </v>
      </c>
      <c r="C4" s="567" t="str">
        <f t="shared" si="0"/>
        <v xml:space="preserve">I B P </v>
      </c>
      <c r="D4" s="571" t="str">
        <f t="shared" si="0"/>
        <v>PED. 108079099</v>
      </c>
      <c r="E4" s="568">
        <f t="shared" si="0"/>
        <v>45297</v>
      </c>
      <c r="F4" s="572">
        <f t="shared" si="0"/>
        <v>19070.05</v>
      </c>
      <c r="G4" s="570">
        <f t="shared" si="0"/>
        <v>20</v>
      </c>
      <c r="H4" s="573">
        <f t="shared" si="0"/>
        <v>19159.2</v>
      </c>
      <c r="I4" s="569">
        <f t="shared" si="0"/>
        <v>-89.150000000001455</v>
      </c>
      <c r="L4" s="283" t="s">
        <v>44</v>
      </c>
      <c r="Q4" s="440"/>
      <c r="V4" s="283" t="s">
        <v>44</v>
      </c>
      <c r="AA4" s="440"/>
      <c r="AF4" s="283" t="s">
        <v>44</v>
      </c>
      <c r="AK4" s="440"/>
      <c r="AP4" s="283" t="s">
        <v>44</v>
      </c>
      <c r="AU4" s="6"/>
      <c r="AZ4" s="283" t="s">
        <v>44</v>
      </c>
      <c r="BE4" s="440"/>
      <c r="BJ4" s="283" t="s">
        <v>44</v>
      </c>
      <c r="BO4" s="6"/>
      <c r="BT4" s="6" t="s">
        <v>45</v>
      </c>
      <c r="BY4" s="440"/>
      <c r="CD4" s="283" t="s">
        <v>44</v>
      </c>
      <c r="CI4" s="440"/>
      <c r="CN4" s="283" t="s">
        <v>44</v>
      </c>
      <c r="CS4" s="6"/>
      <c r="CX4" s="283" t="s">
        <v>44</v>
      </c>
      <c r="DC4" s="440"/>
      <c r="DH4" s="283" t="s">
        <v>44</v>
      </c>
      <c r="DM4" s="440"/>
      <c r="DR4" s="283" t="s">
        <v>44</v>
      </c>
      <c r="DW4" s="440"/>
      <c r="EB4" s="283" t="s">
        <v>44</v>
      </c>
      <c r="EG4" s="441"/>
      <c r="EL4" s="283" t="s">
        <v>46</v>
      </c>
      <c r="EQ4" s="441"/>
      <c r="EV4" s="6" t="s">
        <v>47</v>
      </c>
      <c r="FA4" s="6"/>
      <c r="FF4" s="6" t="s">
        <v>44</v>
      </c>
      <c r="FI4" s="399"/>
      <c r="FJ4" s="442"/>
      <c r="FK4" s="440"/>
      <c r="FP4" s="283" t="s">
        <v>44</v>
      </c>
      <c r="FU4" s="6"/>
      <c r="FZ4" s="283" t="s">
        <v>44</v>
      </c>
      <c r="GE4" s="6"/>
      <c r="GF4" s="379"/>
      <c r="GG4" s="443"/>
      <c r="GJ4" s="283" t="s">
        <v>44</v>
      </c>
      <c r="GO4" s="440"/>
      <c r="GT4" s="283" t="s">
        <v>44</v>
      </c>
      <c r="GY4" s="440"/>
    </row>
    <row r="5" spans="1:209" ht="22.5" customHeight="1" x14ac:dyDescent="0.3">
      <c r="A5" s="417">
        <v>2</v>
      </c>
      <c r="B5" s="567" t="str">
        <f t="shared" ref="B5:H5" si="1">U5</f>
        <v>SEABOARD FOODS</v>
      </c>
      <c r="C5" s="567" t="str">
        <f t="shared" si="1"/>
        <v>Seaboard</v>
      </c>
      <c r="D5" s="571" t="str">
        <f t="shared" si="1"/>
        <v>PED. 108139656</v>
      </c>
      <c r="E5" s="568">
        <f t="shared" si="1"/>
        <v>45300</v>
      </c>
      <c r="F5" s="572">
        <f t="shared" si="1"/>
        <v>18756.12</v>
      </c>
      <c r="G5" s="570">
        <f t="shared" si="1"/>
        <v>21</v>
      </c>
      <c r="H5" s="573">
        <f t="shared" si="1"/>
        <v>18773.099999999999</v>
      </c>
      <c r="I5" s="569">
        <f>AB5</f>
        <v>-16.979999999999563</v>
      </c>
      <c r="K5" s="459" t="s">
        <v>62</v>
      </c>
      <c r="L5" s="643" t="s">
        <v>63</v>
      </c>
      <c r="M5" s="445" t="s">
        <v>64</v>
      </c>
      <c r="N5" s="446">
        <v>45297</v>
      </c>
      <c r="O5" s="447">
        <v>19070.05</v>
      </c>
      <c r="P5" s="448">
        <v>20</v>
      </c>
      <c r="Q5" s="449">
        <v>19159.2</v>
      </c>
      <c r="R5" s="450">
        <f>O5-Q5</f>
        <v>-89.150000000001455</v>
      </c>
      <c r="S5" s="451"/>
      <c r="U5" s="444" t="s">
        <v>69</v>
      </c>
      <c r="V5" s="677" t="s">
        <v>70</v>
      </c>
      <c r="W5" s="454" t="s">
        <v>71</v>
      </c>
      <c r="X5" s="446">
        <v>45300</v>
      </c>
      <c r="Y5" s="447">
        <v>18756.12</v>
      </c>
      <c r="Z5" s="448">
        <v>21</v>
      </c>
      <c r="AA5" s="449">
        <v>18773.099999999999</v>
      </c>
      <c r="AB5" s="450">
        <f>Y5-AA5</f>
        <v>-16.979999999999563</v>
      </c>
      <c r="AC5" s="451"/>
      <c r="AE5" s="459" t="s">
        <v>62</v>
      </c>
      <c r="AF5" s="700" t="s">
        <v>63</v>
      </c>
      <c r="AG5" s="454" t="s">
        <v>79</v>
      </c>
      <c r="AH5" s="455">
        <v>45303</v>
      </c>
      <c r="AI5" s="456">
        <v>18583.88</v>
      </c>
      <c r="AJ5" s="457">
        <v>20</v>
      </c>
      <c r="AK5" s="458">
        <v>18501.04</v>
      </c>
      <c r="AL5" s="450">
        <f>AI5-AK5</f>
        <v>82.840000000000146</v>
      </c>
      <c r="AM5" s="450"/>
      <c r="AO5" s="459" t="s">
        <v>69</v>
      </c>
      <c r="AP5" s="719" t="s">
        <v>70</v>
      </c>
      <c r="AQ5" s="454" t="s">
        <v>98</v>
      </c>
      <c r="AR5" s="455">
        <v>45307</v>
      </c>
      <c r="AS5" s="456">
        <v>18870.66</v>
      </c>
      <c r="AT5" s="457">
        <v>21</v>
      </c>
      <c r="AU5" s="458">
        <v>18950.599999999999</v>
      </c>
      <c r="AV5" s="450">
        <f>AS5-AU5</f>
        <v>-79.93999999999869</v>
      </c>
      <c r="AW5" s="450"/>
      <c r="AY5" s="459" t="s">
        <v>62</v>
      </c>
      <c r="AZ5" s="734" t="s">
        <v>63</v>
      </c>
      <c r="BA5" s="454" t="s">
        <v>108</v>
      </c>
      <c r="BB5" s="460">
        <v>45311</v>
      </c>
      <c r="BC5" s="456">
        <v>18523.68</v>
      </c>
      <c r="BD5" s="457">
        <v>20</v>
      </c>
      <c r="BE5" s="458">
        <v>18577.16</v>
      </c>
      <c r="BF5" s="450">
        <f>BC5-BE5</f>
        <v>-53.479999999999563</v>
      </c>
      <c r="BG5" s="451"/>
      <c r="BI5" s="444" t="s">
        <v>69</v>
      </c>
      <c r="BJ5" s="736" t="s">
        <v>70</v>
      </c>
      <c r="BK5" s="452" t="s">
        <v>109</v>
      </c>
      <c r="BL5" s="446">
        <v>45314</v>
      </c>
      <c r="BM5" s="447">
        <v>19011.88</v>
      </c>
      <c r="BN5" s="448">
        <v>21</v>
      </c>
      <c r="BO5" s="449">
        <v>19064.2</v>
      </c>
      <c r="BP5" s="450">
        <f>BM5-BO5</f>
        <v>-52.319999999999709</v>
      </c>
      <c r="BQ5" s="451"/>
      <c r="BS5" s="461" t="s">
        <v>62</v>
      </c>
      <c r="BT5" s="734" t="s">
        <v>63</v>
      </c>
      <c r="BU5" s="454" t="s">
        <v>115</v>
      </c>
      <c r="BV5" s="460">
        <v>45317</v>
      </c>
      <c r="BW5" s="456">
        <v>18620.18</v>
      </c>
      <c r="BX5" s="457">
        <v>20</v>
      </c>
      <c r="BY5" s="458">
        <v>18667.900000000001</v>
      </c>
      <c r="BZ5" s="742">
        <f>BW5-BY5</f>
        <v>-47.720000000001164</v>
      </c>
      <c r="CA5" s="451"/>
      <c r="CB5" s="462"/>
      <c r="CC5" s="754" t="s">
        <v>69</v>
      </c>
      <c r="CD5" s="457" t="s">
        <v>70</v>
      </c>
      <c r="CE5" s="454" t="s">
        <v>139</v>
      </c>
      <c r="CF5" s="460">
        <v>45321</v>
      </c>
      <c r="CG5" s="456">
        <v>19090.259999999998</v>
      </c>
      <c r="CH5" s="457">
        <v>21</v>
      </c>
      <c r="CI5" s="458">
        <v>19121.900000000001</v>
      </c>
      <c r="CJ5" s="742">
        <f>CG5-CI5</f>
        <v>-31.640000000003056</v>
      </c>
      <c r="CK5" s="755"/>
      <c r="CL5" s="462"/>
      <c r="CM5" s="465"/>
      <c r="CN5" s="464"/>
      <c r="CO5" s="445"/>
      <c r="CP5" s="446"/>
      <c r="CQ5" s="447"/>
      <c r="CR5" s="448"/>
      <c r="CS5" s="449"/>
      <c r="CT5" s="450">
        <f>CQ5-CS5</f>
        <v>0</v>
      </c>
      <c r="CU5" s="451"/>
      <c r="CW5" s="463"/>
      <c r="CX5" s="448"/>
      <c r="CY5" s="445"/>
      <c r="CZ5" s="446"/>
      <c r="DA5" s="447"/>
      <c r="DB5" s="448"/>
      <c r="DC5" s="449"/>
      <c r="DD5" s="450">
        <f>DA5-DC5</f>
        <v>0</v>
      </c>
      <c r="DE5" s="451"/>
      <c r="DG5" s="463"/>
      <c r="DH5" s="448"/>
      <c r="DI5" s="445"/>
      <c r="DJ5" s="446"/>
      <c r="DK5" s="447"/>
      <c r="DL5" s="448"/>
      <c r="DM5" s="449"/>
      <c r="DN5" s="450">
        <f>DK5-DM5</f>
        <v>0</v>
      </c>
      <c r="DO5" s="451"/>
      <c r="DQ5" s="466"/>
      <c r="DR5" s="457"/>
      <c r="DS5" s="452"/>
      <c r="DT5" s="446"/>
      <c r="DU5" s="447"/>
      <c r="DV5" s="448"/>
      <c r="DW5" s="449"/>
      <c r="DX5" s="450">
        <f>DU5-DW5</f>
        <v>0</v>
      </c>
      <c r="DY5" s="462"/>
      <c r="EA5" s="463"/>
      <c r="EB5" s="457"/>
      <c r="EC5" s="452"/>
      <c r="ED5" s="446"/>
      <c r="EE5" s="447"/>
      <c r="EF5" s="448"/>
      <c r="EG5" s="449"/>
      <c r="EH5" s="450">
        <f>EE5-EG5</f>
        <v>0</v>
      </c>
      <c r="EI5" s="451"/>
      <c r="EJ5" s="283" t="s">
        <v>48</v>
      </c>
      <c r="EK5" s="453"/>
      <c r="EL5" s="457"/>
      <c r="EM5" s="452"/>
      <c r="EN5" s="446"/>
      <c r="EO5" s="447"/>
      <c r="EP5" s="448"/>
      <c r="EQ5" s="449"/>
      <c r="ER5" s="450">
        <f>EO5-EQ5</f>
        <v>0</v>
      </c>
      <c r="ES5" s="451"/>
      <c r="ET5" s="283" t="s">
        <v>48</v>
      </c>
      <c r="EU5" s="463"/>
      <c r="EV5" s="457"/>
      <c r="EW5" s="445"/>
      <c r="EX5" s="446"/>
      <c r="EY5" s="447"/>
      <c r="EZ5" s="448"/>
      <c r="FA5" s="467"/>
      <c r="FB5" s="450">
        <f>EY5-FA5</f>
        <v>0</v>
      </c>
      <c r="FC5" s="451"/>
      <c r="FE5" s="444"/>
      <c r="FF5" s="457"/>
      <c r="FG5" s="452"/>
      <c r="FH5" s="446"/>
      <c r="FI5" s="447"/>
      <c r="FJ5" s="448"/>
      <c r="FK5" s="467"/>
      <c r="FL5" s="450">
        <f>FI5-FK5</f>
        <v>0</v>
      </c>
      <c r="FM5" s="451"/>
      <c r="FO5" s="444"/>
      <c r="FP5" s="448"/>
      <c r="FQ5" s="452"/>
      <c r="FR5" s="446"/>
      <c r="FS5" s="447"/>
      <c r="FT5" s="448"/>
      <c r="FU5" s="467"/>
      <c r="FV5" s="450">
        <f>FS5-FU5</f>
        <v>0</v>
      </c>
      <c r="FW5" s="451"/>
      <c r="FY5" s="466"/>
      <c r="FZ5" s="448"/>
      <c r="GA5" s="452"/>
      <c r="GB5" s="446"/>
      <c r="GC5" s="447"/>
      <c r="GD5" s="448"/>
      <c r="GE5" s="449"/>
      <c r="GF5" s="450">
        <f>GC5-GE5</f>
        <v>0</v>
      </c>
      <c r="GG5" s="451"/>
      <c r="GI5" s="468"/>
      <c r="GJ5" s="457"/>
      <c r="GK5" s="452"/>
      <c r="GL5" s="469"/>
      <c r="GM5" s="447"/>
      <c r="GN5" s="448"/>
      <c r="GO5" s="449"/>
      <c r="GP5" s="450">
        <f>GM5-GO5</f>
        <v>0</v>
      </c>
      <c r="GQ5" s="451"/>
      <c r="GS5" s="470"/>
      <c r="GT5" s="448"/>
      <c r="GU5" s="448"/>
      <c r="GV5" s="469"/>
      <c r="GW5" s="447"/>
      <c r="GX5" s="448"/>
      <c r="GY5" s="449"/>
      <c r="GZ5" s="450">
        <f>GW5-GY5</f>
        <v>0</v>
      </c>
      <c r="HA5" s="451"/>
    </row>
    <row r="6" spans="1:209" ht="22.5" customHeight="1" thickBot="1" x14ac:dyDescent="0.35">
      <c r="A6" s="417">
        <v>3</v>
      </c>
      <c r="B6" s="567" t="str">
        <f t="shared" ref="B6:H6" si="2">AE5</f>
        <v xml:space="preserve">SAM FARMS </v>
      </c>
      <c r="C6" s="567" t="str">
        <f t="shared" si="2"/>
        <v xml:space="preserve">I B P </v>
      </c>
      <c r="D6" s="571" t="str">
        <f t="shared" si="2"/>
        <v>PED. 108305693</v>
      </c>
      <c r="E6" s="568">
        <f t="shared" si="2"/>
        <v>45303</v>
      </c>
      <c r="F6" s="572">
        <f t="shared" si="2"/>
        <v>18583.88</v>
      </c>
      <c r="G6" s="570">
        <f t="shared" si="2"/>
        <v>20</v>
      </c>
      <c r="H6" s="573">
        <f t="shared" si="2"/>
        <v>18501.04</v>
      </c>
      <c r="I6" s="569">
        <f>AL5</f>
        <v>82.840000000000146</v>
      </c>
      <c r="K6" s="471">
        <v>12028</v>
      </c>
      <c r="L6" s="472"/>
      <c r="M6" s="444"/>
      <c r="N6" s="444"/>
      <c r="O6" s="444"/>
      <c r="P6" s="444"/>
      <c r="Q6" s="448"/>
      <c r="S6" s="5"/>
      <c r="U6" s="471" t="s">
        <v>100</v>
      </c>
      <c r="V6" s="472"/>
      <c r="W6" s="444"/>
      <c r="X6" s="444"/>
      <c r="Y6" s="444"/>
      <c r="Z6" s="444"/>
      <c r="AA6" s="448"/>
      <c r="AE6" s="473">
        <v>12031</v>
      </c>
      <c r="AF6" s="472"/>
      <c r="AG6" s="444"/>
      <c r="AH6" s="444"/>
      <c r="AI6" s="444"/>
      <c r="AJ6" s="444"/>
      <c r="AK6" s="448"/>
      <c r="AO6" s="473" t="s">
        <v>99</v>
      </c>
      <c r="AP6" s="474"/>
      <c r="AQ6" s="453"/>
      <c r="AR6" s="453"/>
      <c r="AS6" s="453"/>
      <c r="AT6" s="453"/>
      <c r="AU6" s="457"/>
      <c r="AW6" s="283"/>
      <c r="AY6" s="475">
        <v>12034</v>
      </c>
      <c r="AZ6" s="472"/>
      <c r="BA6" s="444"/>
      <c r="BB6" s="444"/>
      <c r="BC6" s="444"/>
      <c r="BD6" s="444"/>
      <c r="BE6" s="448"/>
      <c r="BI6" s="475" t="s">
        <v>110</v>
      </c>
      <c r="BJ6" s="472"/>
      <c r="BK6" s="444"/>
      <c r="BL6" s="444"/>
      <c r="BM6" s="444"/>
      <c r="BN6" s="444"/>
      <c r="BO6" s="448"/>
      <c r="BQ6" s="462"/>
      <c r="BS6" s="772">
        <v>12037</v>
      </c>
      <c r="BT6" s="472"/>
      <c r="BU6" s="444"/>
      <c r="BV6" s="444"/>
      <c r="BW6" s="444"/>
      <c r="BX6" s="444"/>
      <c r="BY6" s="448"/>
      <c r="CA6" s="462"/>
      <c r="CB6" s="462"/>
      <c r="CC6" s="756" t="s">
        <v>140</v>
      </c>
      <c r="CD6" s="444"/>
      <c r="CE6" s="444"/>
      <c r="CF6" s="444"/>
      <c r="CG6" s="444"/>
      <c r="CH6" s="444"/>
      <c r="CI6" s="448"/>
      <c r="CK6" s="462"/>
      <c r="CL6" s="462"/>
      <c r="CM6" s="476"/>
      <c r="CN6" s="478"/>
      <c r="CO6" s="444"/>
      <c r="CP6" s="444"/>
      <c r="CQ6" s="444"/>
      <c r="CR6" s="444"/>
      <c r="CS6" s="448"/>
      <c r="CU6" s="462"/>
      <c r="CW6" s="477"/>
      <c r="CX6" s="472"/>
      <c r="CY6" s="444"/>
      <c r="CZ6" s="444"/>
      <c r="DA6" s="444"/>
      <c r="DB6" s="444"/>
      <c r="DC6" s="448"/>
      <c r="DE6" s="462"/>
      <c r="DG6" s="477"/>
      <c r="DH6" s="472"/>
      <c r="DI6" s="444"/>
      <c r="DJ6" s="444"/>
      <c r="DK6" s="444"/>
      <c r="DL6" s="444"/>
      <c r="DM6" s="448"/>
      <c r="DO6" s="462"/>
      <c r="DQ6" s="477"/>
      <c r="DR6" s="472"/>
      <c r="DS6" s="444"/>
      <c r="DT6" s="444"/>
      <c r="DU6" s="444"/>
      <c r="DV6" s="444"/>
      <c r="DW6" s="448"/>
      <c r="DY6" s="462"/>
      <c r="EA6" s="479"/>
      <c r="EB6" s="472"/>
      <c r="EC6" s="444"/>
      <c r="ED6" s="444"/>
      <c r="EE6" s="444"/>
      <c r="EF6" s="444"/>
      <c r="EG6" s="448"/>
      <c r="EI6" s="462"/>
      <c r="EK6" s="473"/>
      <c r="EL6" s="472"/>
      <c r="EM6" s="444"/>
      <c r="EN6" s="444"/>
      <c r="EO6" s="444"/>
      <c r="EP6" s="444"/>
      <c r="EQ6" s="448"/>
      <c r="ES6" s="462"/>
      <c r="EU6" s="473"/>
      <c r="EV6" s="472"/>
      <c r="EW6" s="444"/>
      <c r="EX6" s="444"/>
      <c r="EY6" s="444"/>
      <c r="EZ6" s="444"/>
      <c r="FA6" s="448"/>
      <c r="FC6" s="462"/>
      <c r="FE6" s="473"/>
      <c r="FF6" s="472"/>
      <c r="FG6" s="444"/>
      <c r="FH6" s="444"/>
      <c r="FI6" s="444"/>
      <c r="FJ6" s="444"/>
      <c r="FK6" s="448"/>
      <c r="FM6" s="462"/>
      <c r="FO6" s="473"/>
      <c r="FP6" s="472"/>
      <c r="FQ6" s="444"/>
      <c r="FR6" s="444"/>
      <c r="FS6" s="444"/>
      <c r="FT6" s="444"/>
      <c r="FU6" s="448"/>
      <c r="FW6" s="462"/>
      <c r="FY6" s="479"/>
      <c r="FZ6" s="472"/>
      <c r="GA6" s="444"/>
      <c r="GB6" s="444"/>
      <c r="GC6" s="444"/>
      <c r="GD6" s="444"/>
      <c r="GE6" s="448"/>
      <c r="GG6" s="462"/>
      <c r="GI6" s="476"/>
      <c r="GJ6" s="480"/>
      <c r="GK6" s="444"/>
      <c r="GL6" s="444"/>
      <c r="GM6" s="444"/>
      <c r="GN6" s="444"/>
      <c r="GO6" s="448"/>
      <c r="GQ6" s="462"/>
      <c r="GS6" s="476"/>
      <c r="GT6" s="474"/>
      <c r="GU6" s="444"/>
      <c r="GV6" s="444"/>
      <c r="GW6" s="444"/>
      <c r="GX6" s="444"/>
      <c r="GY6" s="448"/>
      <c r="HA6" s="462"/>
    </row>
    <row r="7" spans="1:209" ht="22.5" customHeight="1" thickTop="1" thickBot="1" x14ac:dyDescent="0.3">
      <c r="A7" s="417">
        <v>4</v>
      </c>
      <c r="B7" s="574" t="str">
        <f>AO5</f>
        <v>SEABOARD FOODS</v>
      </c>
      <c r="C7" s="567" t="str">
        <f t="shared" ref="C7:I7" si="3">AP5</f>
        <v>Seaboard</v>
      </c>
      <c r="D7" s="571" t="str">
        <f t="shared" si="3"/>
        <v>PED. 108436344</v>
      </c>
      <c r="E7" s="568">
        <f t="shared" si="3"/>
        <v>45307</v>
      </c>
      <c r="F7" s="572">
        <f t="shared" si="3"/>
        <v>18870.66</v>
      </c>
      <c r="G7" s="570">
        <f t="shared" si="3"/>
        <v>21</v>
      </c>
      <c r="H7" s="573">
        <f t="shared" si="3"/>
        <v>18950.599999999999</v>
      </c>
      <c r="I7" s="569">
        <f t="shared" si="3"/>
        <v>-79.93999999999869</v>
      </c>
      <c r="L7" s="481" t="s">
        <v>49</v>
      </c>
      <c r="M7" s="482" t="s">
        <v>33</v>
      </c>
      <c r="N7" s="483" t="s">
        <v>50</v>
      </c>
      <c r="O7" s="484" t="s">
        <v>11</v>
      </c>
      <c r="P7" s="435" t="s">
        <v>51</v>
      </c>
      <c r="Q7" s="485" t="s">
        <v>52</v>
      </c>
      <c r="R7" s="486"/>
      <c r="S7" s="487"/>
      <c r="V7" s="481" t="s">
        <v>49</v>
      </c>
      <c r="W7" s="482" t="s">
        <v>33</v>
      </c>
      <c r="X7" s="483" t="s">
        <v>50</v>
      </c>
      <c r="Y7" s="484" t="s">
        <v>11</v>
      </c>
      <c r="Z7" s="435" t="s">
        <v>51</v>
      </c>
      <c r="AA7" s="485" t="s">
        <v>52</v>
      </c>
      <c r="AB7" s="486"/>
      <c r="AC7" s="487"/>
      <c r="AF7" s="481" t="s">
        <v>49</v>
      </c>
      <c r="AG7" s="482" t="s">
        <v>33</v>
      </c>
      <c r="AH7" s="483" t="s">
        <v>50</v>
      </c>
      <c r="AI7" s="484" t="s">
        <v>11</v>
      </c>
      <c r="AJ7" s="435" t="s">
        <v>51</v>
      </c>
      <c r="AK7" s="485" t="s">
        <v>52</v>
      </c>
      <c r="AL7" s="486"/>
      <c r="AP7" s="481" t="s">
        <v>49</v>
      </c>
      <c r="AQ7" s="482" t="s">
        <v>33</v>
      </c>
      <c r="AR7" s="483" t="s">
        <v>50</v>
      </c>
      <c r="AS7" s="484" t="s">
        <v>11</v>
      </c>
      <c r="AT7" s="435" t="s">
        <v>51</v>
      </c>
      <c r="AU7" s="485" t="s">
        <v>52</v>
      </c>
      <c r="AV7" s="486"/>
      <c r="AW7" s="283"/>
      <c r="AZ7" s="481" t="s">
        <v>49</v>
      </c>
      <c r="BA7" s="482" t="s">
        <v>33</v>
      </c>
      <c r="BB7" s="483" t="s">
        <v>50</v>
      </c>
      <c r="BC7" s="484" t="s">
        <v>11</v>
      </c>
      <c r="BD7" s="435" t="s">
        <v>51</v>
      </c>
      <c r="BE7" s="485" t="s">
        <v>52</v>
      </c>
      <c r="BF7" s="486"/>
      <c r="BG7" s="487"/>
      <c r="BJ7" s="481" t="s">
        <v>49</v>
      </c>
      <c r="BK7" s="482" t="s">
        <v>33</v>
      </c>
      <c r="BL7" s="483" t="s">
        <v>50</v>
      </c>
      <c r="BM7" s="484" t="s">
        <v>11</v>
      </c>
      <c r="BN7" s="435" t="s">
        <v>51</v>
      </c>
      <c r="BO7" s="485" t="s">
        <v>52</v>
      </c>
      <c r="BP7" s="486"/>
      <c r="BQ7" s="487"/>
      <c r="BR7" s="5"/>
      <c r="BT7" s="481" t="s">
        <v>49</v>
      </c>
      <c r="BU7" s="482" t="s">
        <v>33</v>
      </c>
      <c r="BV7" s="483" t="s">
        <v>50</v>
      </c>
      <c r="BW7" s="484" t="s">
        <v>11</v>
      </c>
      <c r="BX7" s="435" t="s">
        <v>51</v>
      </c>
      <c r="BY7" s="485" t="s">
        <v>52</v>
      </c>
      <c r="BZ7" s="486"/>
      <c r="CD7" s="757" t="s">
        <v>49</v>
      </c>
      <c r="CE7" s="482" t="s">
        <v>33</v>
      </c>
      <c r="CF7" s="483" t="s">
        <v>50</v>
      </c>
      <c r="CG7" s="484" t="s">
        <v>11</v>
      </c>
      <c r="CH7" s="435" t="s">
        <v>141</v>
      </c>
      <c r="CI7" s="485" t="s">
        <v>52</v>
      </c>
      <c r="CJ7" s="486"/>
      <c r="CK7" s="487"/>
      <c r="CN7" s="481" t="s">
        <v>49</v>
      </c>
      <c r="CO7" s="482" t="s">
        <v>33</v>
      </c>
      <c r="CP7" s="483" t="s">
        <v>50</v>
      </c>
      <c r="CQ7" s="484" t="s">
        <v>11</v>
      </c>
      <c r="CR7" s="435" t="s">
        <v>51</v>
      </c>
      <c r="CS7" s="485" t="s">
        <v>52</v>
      </c>
      <c r="CT7" s="486"/>
      <c r="CU7" s="487"/>
      <c r="CX7" s="481" t="s">
        <v>49</v>
      </c>
      <c r="CY7" s="482" t="s">
        <v>33</v>
      </c>
      <c r="CZ7" s="483" t="s">
        <v>50</v>
      </c>
      <c r="DA7" s="484" t="s">
        <v>11</v>
      </c>
      <c r="DB7" s="435" t="s">
        <v>51</v>
      </c>
      <c r="DC7" s="485" t="s">
        <v>52</v>
      </c>
      <c r="DD7" s="486"/>
      <c r="DE7" s="487"/>
      <c r="DH7" s="481" t="s">
        <v>49</v>
      </c>
      <c r="DI7" s="482" t="s">
        <v>33</v>
      </c>
      <c r="DJ7" s="483" t="s">
        <v>50</v>
      </c>
      <c r="DK7" s="484" t="s">
        <v>11</v>
      </c>
      <c r="DL7" s="435" t="s">
        <v>51</v>
      </c>
      <c r="DM7" s="485" t="s">
        <v>52</v>
      </c>
      <c r="DN7" s="486"/>
      <c r="DO7" s="487"/>
      <c r="DR7" s="481" t="s">
        <v>49</v>
      </c>
      <c r="DS7" s="482" t="s">
        <v>33</v>
      </c>
      <c r="DT7" s="483" t="s">
        <v>50</v>
      </c>
      <c r="DU7" s="484" t="s">
        <v>11</v>
      </c>
      <c r="DV7" s="435" t="s">
        <v>51</v>
      </c>
      <c r="DW7" s="485" t="s">
        <v>52</v>
      </c>
      <c r="DX7" s="486"/>
      <c r="EB7" s="481" t="s">
        <v>49</v>
      </c>
      <c r="EC7" s="482" t="s">
        <v>33</v>
      </c>
      <c r="ED7" s="483" t="s">
        <v>50</v>
      </c>
      <c r="EE7" s="484" t="s">
        <v>11</v>
      </c>
      <c r="EF7" s="435" t="s">
        <v>51</v>
      </c>
      <c r="EG7" s="485" t="s">
        <v>52</v>
      </c>
      <c r="EH7" s="486"/>
      <c r="EI7" s="487"/>
      <c r="EL7" s="481" t="s">
        <v>49</v>
      </c>
      <c r="EM7" s="482" t="s">
        <v>33</v>
      </c>
      <c r="EN7" s="483" t="s">
        <v>50</v>
      </c>
      <c r="EO7" s="484" t="s">
        <v>11</v>
      </c>
      <c r="EP7" s="435" t="s">
        <v>51</v>
      </c>
      <c r="EQ7" s="485" t="s">
        <v>52</v>
      </c>
      <c r="ER7" s="486"/>
      <c r="ES7" s="487"/>
      <c r="EV7" s="481" t="s">
        <v>49</v>
      </c>
      <c r="EW7" s="482" t="s">
        <v>33</v>
      </c>
      <c r="EX7" s="483" t="s">
        <v>50</v>
      </c>
      <c r="EY7" s="484" t="s">
        <v>11</v>
      </c>
      <c r="EZ7" s="435" t="s">
        <v>51</v>
      </c>
      <c r="FA7" s="485" t="s">
        <v>52</v>
      </c>
      <c r="FB7" s="486"/>
      <c r="FC7" s="487"/>
      <c r="FF7" s="481" t="s">
        <v>49</v>
      </c>
      <c r="FG7" s="482" t="s">
        <v>33</v>
      </c>
      <c r="FH7" s="483" t="s">
        <v>50</v>
      </c>
      <c r="FI7" s="484" t="s">
        <v>11</v>
      </c>
      <c r="FJ7" s="435" t="s">
        <v>51</v>
      </c>
      <c r="FK7" s="485" t="s">
        <v>52</v>
      </c>
      <c r="FL7" s="486"/>
      <c r="FM7" s="487"/>
      <c r="FP7" s="481" t="s">
        <v>49</v>
      </c>
      <c r="FQ7" s="482" t="s">
        <v>33</v>
      </c>
      <c r="FR7" s="483" t="s">
        <v>50</v>
      </c>
      <c r="FS7" s="484" t="s">
        <v>11</v>
      </c>
      <c r="FT7" s="435" t="s">
        <v>51</v>
      </c>
      <c r="FU7" s="485" t="s">
        <v>52</v>
      </c>
      <c r="FV7" s="486"/>
      <c r="FW7" s="487"/>
      <c r="FZ7" s="481" t="s">
        <v>49</v>
      </c>
      <c r="GA7" s="482" t="s">
        <v>33</v>
      </c>
      <c r="GB7" s="483" t="s">
        <v>50</v>
      </c>
      <c r="GC7" s="484" t="s">
        <v>11</v>
      </c>
      <c r="GD7" s="435" t="s">
        <v>51</v>
      </c>
      <c r="GE7" s="485" t="s">
        <v>52</v>
      </c>
      <c r="GF7" s="486"/>
      <c r="GG7" s="487"/>
      <c r="GJ7" s="481" t="s">
        <v>49</v>
      </c>
      <c r="GK7" s="482" t="s">
        <v>33</v>
      </c>
      <c r="GL7" s="483" t="s">
        <v>50</v>
      </c>
      <c r="GM7" s="484" t="s">
        <v>11</v>
      </c>
      <c r="GN7" s="435" t="s">
        <v>51</v>
      </c>
      <c r="GO7" s="485" t="s">
        <v>52</v>
      </c>
      <c r="GP7" s="486"/>
      <c r="GQ7" s="487"/>
      <c r="GT7" s="481" t="s">
        <v>49</v>
      </c>
      <c r="GU7" s="482" t="s">
        <v>33</v>
      </c>
      <c r="GV7" s="483" t="s">
        <v>50</v>
      </c>
      <c r="GW7" s="484" t="s">
        <v>11</v>
      </c>
      <c r="GX7" s="435" t="s">
        <v>51</v>
      </c>
      <c r="GY7" s="485" t="s">
        <v>52</v>
      </c>
      <c r="GZ7" s="486"/>
      <c r="HA7" s="487"/>
    </row>
    <row r="8" spans="1:209" ht="22.5" customHeight="1" thickTop="1" x14ac:dyDescent="0.25">
      <c r="A8" s="417">
        <v>5</v>
      </c>
      <c r="B8" s="567" t="str">
        <f>AY5</f>
        <v xml:space="preserve">SAM FARMS </v>
      </c>
      <c r="C8" s="567" t="str">
        <f t="shared" ref="C8:I8" si="4">AZ5</f>
        <v xml:space="preserve">I B P </v>
      </c>
      <c r="D8" s="571" t="str">
        <f t="shared" si="4"/>
        <v>PED. 108662369</v>
      </c>
      <c r="E8" s="568">
        <f t="shared" si="4"/>
        <v>45311</v>
      </c>
      <c r="F8" s="572">
        <f t="shared" si="4"/>
        <v>18523.68</v>
      </c>
      <c r="G8" s="570">
        <f t="shared" si="4"/>
        <v>20</v>
      </c>
      <c r="H8" s="573">
        <f t="shared" si="4"/>
        <v>18577.16</v>
      </c>
      <c r="I8" s="569">
        <f t="shared" si="4"/>
        <v>-53.479999999999563</v>
      </c>
      <c r="K8" s="258"/>
      <c r="L8" s="488"/>
      <c r="M8" s="489">
        <v>1</v>
      </c>
      <c r="N8" s="490">
        <v>929.41</v>
      </c>
      <c r="O8" s="491"/>
      <c r="P8" s="492"/>
      <c r="Q8" s="493"/>
      <c r="R8" s="494"/>
      <c r="S8" s="495">
        <f>R8*P8</f>
        <v>0</v>
      </c>
      <c r="U8" s="258"/>
      <c r="V8" s="496"/>
      <c r="W8" s="489">
        <v>1</v>
      </c>
      <c r="X8" s="497">
        <v>930.8</v>
      </c>
      <c r="Y8" s="498"/>
      <c r="Z8" s="497"/>
      <c r="AA8" s="499"/>
      <c r="AB8" s="500"/>
      <c r="AC8" s="462">
        <f>AB8*Z8</f>
        <v>0</v>
      </c>
      <c r="AD8" s="444"/>
      <c r="AE8" s="258"/>
      <c r="AF8" s="488"/>
      <c r="AG8" s="489">
        <v>1</v>
      </c>
      <c r="AH8" s="501">
        <v>917.16</v>
      </c>
      <c r="AI8" s="502"/>
      <c r="AJ8" s="501"/>
      <c r="AK8" s="399"/>
      <c r="AL8" s="391"/>
      <c r="AM8" s="391">
        <f>AL8*AJ8</f>
        <v>0</v>
      </c>
      <c r="AO8" s="258"/>
      <c r="AP8" s="488"/>
      <c r="AQ8" s="489">
        <v>1</v>
      </c>
      <c r="AR8" s="490">
        <v>927.1</v>
      </c>
      <c r="AS8" s="502"/>
      <c r="AT8" s="490"/>
      <c r="AU8" s="399"/>
      <c r="AV8" s="391"/>
      <c r="AW8" s="391">
        <f>AV8*AT8</f>
        <v>0</v>
      </c>
      <c r="AY8" s="258"/>
      <c r="AZ8" s="503"/>
      <c r="BA8" s="735">
        <v>1</v>
      </c>
      <c r="BB8" s="490">
        <v>937.12</v>
      </c>
      <c r="BC8" s="502"/>
      <c r="BD8" s="490"/>
      <c r="BE8" s="399"/>
      <c r="BF8" s="391"/>
      <c r="BG8" s="5">
        <f>BF8*BD8</f>
        <v>0</v>
      </c>
      <c r="BI8" s="258"/>
      <c r="BJ8" s="488"/>
      <c r="BK8" s="489">
        <v>1</v>
      </c>
      <c r="BL8" s="490">
        <v>894</v>
      </c>
      <c r="BM8" s="502"/>
      <c r="BN8" s="490"/>
      <c r="BO8" s="399"/>
      <c r="BP8" s="391"/>
      <c r="BQ8" s="504">
        <f>BP8*BN8</f>
        <v>0</v>
      </c>
      <c r="BR8" s="5"/>
      <c r="BS8" s="258"/>
      <c r="BT8" s="488"/>
      <c r="BU8" s="489">
        <v>1</v>
      </c>
      <c r="BV8" s="490">
        <v>971.59</v>
      </c>
      <c r="BW8" s="505"/>
      <c r="BX8" s="490"/>
      <c r="BY8" s="506"/>
      <c r="BZ8" s="507"/>
      <c r="CA8" s="462">
        <f t="shared" ref="CA8:CA28" si="5">BZ8*BX8</f>
        <v>0</v>
      </c>
      <c r="CC8" s="258"/>
      <c r="CD8" s="488"/>
      <c r="CE8" s="489">
        <v>1</v>
      </c>
      <c r="CF8" s="490">
        <v>907.2</v>
      </c>
      <c r="CG8" s="512"/>
      <c r="CH8" s="490"/>
      <c r="CI8" s="514"/>
      <c r="CJ8" s="391"/>
      <c r="CK8" s="5">
        <f t="shared" ref="CK8:CK28" si="6">CJ8*CH8</f>
        <v>0</v>
      </c>
      <c r="CM8" s="258"/>
      <c r="CN8" s="496"/>
      <c r="CO8" s="489">
        <v>1</v>
      </c>
      <c r="CP8" s="490"/>
      <c r="CQ8" s="505"/>
      <c r="CR8" s="490"/>
      <c r="CS8" s="508"/>
      <c r="CT8" s="507"/>
      <c r="CU8" s="509">
        <f>CT8*CR8</f>
        <v>0</v>
      </c>
      <c r="CW8" s="258"/>
      <c r="CX8" s="510"/>
      <c r="CY8" s="489">
        <v>1</v>
      </c>
      <c r="CZ8" s="490"/>
      <c r="DA8" s="502"/>
      <c r="DB8" s="490"/>
      <c r="DC8" s="399"/>
      <c r="DD8" s="391"/>
      <c r="DE8" s="5">
        <f>DD8*DB8</f>
        <v>0</v>
      </c>
      <c r="DG8" s="258"/>
      <c r="DH8" s="510"/>
      <c r="DI8" s="489">
        <v>1</v>
      </c>
      <c r="DJ8" s="490"/>
      <c r="DK8" s="502"/>
      <c r="DL8" s="490"/>
      <c r="DM8" s="399"/>
      <c r="DN8" s="391"/>
      <c r="DO8" s="5">
        <f>DN8*DL8</f>
        <v>0</v>
      </c>
      <c r="DQ8" s="258"/>
      <c r="DR8" s="511"/>
      <c r="DS8" s="489">
        <v>1</v>
      </c>
      <c r="DT8" s="490"/>
      <c r="DU8" s="505"/>
      <c r="DV8" s="490"/>
      <c r="DW8" s="508"/>
      <c r="DX8" s="507"/>
      <c r="DY8" s="5">
        <f>DX8*DV8</f>
        <v>0</v>
      </c>
      <c r="EA8" s="258"/>
      <c r="EB8" s="488"/>
      <c r="EC8" s="489">
        <v>1</v>
      </c>
      <c r="ED8" s="490"/>
      <c r="EE8" s="512"/>
      <c r="EF8" s="490"/>
      <c r="EG8" s="513"/>
      <c r="EH8" s="391"/>
      <c r="EI8" s="5">
        <f>EH8*EF8</f>
        <v>0</v>
      </c>
      <c r="EK8" s="258"/>
      <c r="EL8" s="488"/>
      <c r="EM8" s="489">
        <v>1</v>
      </c>
      <c r="EN8" s="490"/>
      <c r="EO8" s="512"/>
      <c r="EP8" s="490"/>
      <c r="EQ8" s="514"/>
      <c r="ER8" s="391"/>
      <c r="ES8" s="5">
        <f>ER8*EP8</f>
        <v>0</v>
      </c>
      <c r="EU8" s="258"/>
      <c r="EV8" s="515"/>
      <c r="EW8" s="489">
        <v>1</v>
      </c>
      <c r="EX8" s="490"/>
      <c r="EY8" s="502"/>
      <c r="EZ8" s="490"/>
      <c r="FA8" s="514"/>
      <c r="FB8" s="391"/>
      <c r="FC8" s="5">
        <f>FB8*EZ8</f>
        <v>0</v>
      </c>
      <c r="FE8" s="258"/>
      <c r="FF8" s="515"/>
      <c r="FG8" s="489">
        <v>1</v>
      </c>
      <c r="FH8" s="497"/>
      <c r="FI8" s="498"/>
      <c r="FJ8" s="497"/>
      <c r="FK8" s="513"/>
      <c r="FL8" s="500"/>
      <c r="FM8" s="462">
        <f>FL8*FJ8</f>
        <v>0</v>
      </c>
      <c r="FO8" s="258"/>
      <c r="FP8" s="516"/>
      <c r="FQ8" s="489">
        <v>1</v>
      </c>
      <c r="FR8" s="490"/>
      <c r="FS8" s="502"/>
      <c r="FT8" s="490"/>
      <c r="FU8" s="514"/>
      <c r="FV8" s="391"/>
      <c r="FW8" s="462">
        <f>FV8*FT8</f>
        <v>0</v>
      </c>
      <c r="FY8" s="258"/>
      <c r="FZ8" s="515"/>
      <c r="GA8" s="517">
        <v>1</v>
      </c>
      <c r="GB8" s="490"/>
      <c r="GC8" s="502"/>
      <c r="GD8" s="490"/>
      <c r="GE8" s="514"/>
      <c r="GF8" s="391"/>
      <c r="GG8" s="5">
        <f>GF8*GD8</f>
        <v>0</v>
      </c>
      <c r="GI8" s="258"/>
      <c r="GJ8" s="488"/>
      <c r="GK8" s="489">
        <v>1</v>
      </c>
      <c r="GL8" s="518"/>
      <c r="GM8" s="502"/>
      <c r="GN8" s="518"/>
      <c r="GO8" s="399"/>
      <c r="GP8" s="391"/>
      <c r="GQ8" s="5">
        <f>GP8*GN8</f>
        <v>0</v>
      </c>
      <c r="GS8" s="258"/>
      <c r="GT8" s="488"/>
      <c r="GU8" s="489">
        <v>1</v>
      </c>
      <c r="GV8" s="519"/>
      <c r="GW8" s="502"/>
      <c r="GX8" s="519"/>
      <c r="GY8" s="399"/>
      <c r="GZ8" s="391"/>
      <c r="HA8" s="5">
        <f>GZ8*GX8</f>
        <v>0</v>
      </c>
    </row>
    <row r="9" spans="1:209" ht="22.5" customHeight="1" x14ac:dyDescent="0.25">
      <c r="A9" s="417">
        <v>6</v>
      </c>
      <c r="B9" s="283" t="str">
        <f>BI5</f>
        <v>SEABOARD FOODS</v>
      </c>
      <c r="C9" s="283" t="str">
        <f t="shared" ref="C9:H9" si="7">BJ5</f>
        <v>Seaboard</v>
      </c>
      <c r="D9" s="431" t="str">
        <f t="shared" si="7"/>
        <v>PED. 108735871</v>
      </c>
      <c r="E9" s="432">
        <f t="shared" si="7"/>
        <v>45314</v>
      </c>
      <c r="F9" s="215">
        <f t="shared" si="7"/>
        <v>19011.88</v>
      </c>
      <c r="G9" s="6">
        <f t="shared" si="7"/>
        <v>21</v>
      </c>
      <c r="H9" s="233">
        <f t="shared" si="7"/>
        <v>19064.2</v>
      </c>
      <c r="I9" s="433">
        <f>BP5</f>
        <v>-52.319999999999709</v>
      </c>
      <c r="L9" s="515"/>
      <c r="M9" s="489">
        <v>2</v>
      </c>
      <c r="N9" s="490">
        <v>968.41</v>
      </c>
      <c r="O9" s="491"/>
      <c r="P9" s="492"/>
      <c r="Q9" s="493"/>
      <c r="R9" s="494"/>
      <c r="S9" s="520">
        <f t="shared" ref="S9:S29" si="8">R9*P9</f>
        <v>0</v>
      </c>
      <c r="V9" s="496"/>
      <c r="W9" s="489">
        <v>2</v>
      </c>
      <c r="X9" s="497">
        <v>871.8</v>
      </c>
      <c r="Y9" s="498"/>
      <c r="Z9" s="497"/>
      <c r="AA9" s="499"/>
      <c r="AB9" s="500"/>
      <c r="AC9" s="462">
        <f t="shared" ref="AC9:AC29" si="9">AB9*Z9</f>
        <v>0</v>
      </c>
      <c r="AD9" s="444"/>
      <c r="AF9" s="515"/>
      <c r="AG9" s="489">
        <v>2</v>
      </c>
      <c r="AH9" s="521">
        <v>962.52</v>
      </c>
      <c r="AI9" s="502"/>
      <c r="AJ9" s="521"/>
      <c r="AK9" s="399"/>
      <c r="AL9" s="391"/>
      <c r="AM9" s="391">
        <f t="shared" ref="AM9:AM28" si="10">AL9*AJ9</f>
        <v>0</v>
      </c>
      <c r="AP9" s="515"/>
      <c r="AQ9" s="489">
        <v>2</v>
      </c>
      <c r="AR9" s="490">
        <v>879.1</v>
      </c>
      <c r="AS9" s="502"/>
      <c r="AT9" s="490"/>
      <c r="AU9" s="399"/>
      <c r="AV9" s="391"/>
      <c r="AW9" s="391">
        <f t="shared" ref="AW9:AW28" si="11">AV9*AT9</f>
        <v>0</v>
      </c>
      <c r="AZ9" s="503"/>
      <c r="BA9" s="735">
        <v>2</v>
      </c>
      <c r="BB9" s="490">
        <v>961.61</v>
      </c>
      <c r="BC9" s="502"/>
      <c r="BD9" s="490"/>
      <c r="BE9" s="399"/>
      <c r="BF9" s="391"/>
      <c r="BG9" s="5">
        <f t="shared" ref="BG9:BG29" si="12">BF9*BD9</f>
        <v>0</v>
      </c>
      <c r="BJ9" s="515"/>
      <c r="BK9" s="489">
        <v>2</v>
      </c>
      <c r="BL9" s="490">
        <v>920.8</v>
      </c>
      <c r="BM9" s="502"/>
      <c r="BN9" s="490"/>
      <c r="BO9" s="399"/>
      <c r="BP9" s="391"/>
      <c r="BQ9" s="504">
        <f t="shared" ref="BQ9:BQ29" si="13">BP9*BN9</f>
        <v>0</v>
      </c>
      <c r="BR9" s="5"/>
      <c r="BT9" s="488"/>
      <c r="BU9" s="489">
        <v>2</v>
      </c>
      <c r="BV9" s="490">
        <v>895.34</v>
      </c>
      <c r="BW9" s="505"/>
      <c r="BX9" s="490"/>
      <c r="BY9" s="506"/>
      <c r="BZ9" s="507"/>
      <c r="CA9" s="462">
        <f t="shared" si="5"/>
        <v>0</v>
      </c>
      <c r="CD9" s="488"/>
      <c r="CE9" s="489">
        <v>2</v>
      </c>
      <c r="CF9" s="249">
        <v>931.2</v>
      </c>
      <c r="CG9" s="512"/>
      <c r="CH9" s="249"/>
      <c r="CI9" s="514"/>
      <c r="CJ9" s="391"/>
      <c r="CK9" s="5">
        <f t="shared" si="6"/>
        <v>0</v>
      </c>
      <c r="CN9" s="496"/>
      <c r="CO9" s="489">
        <v>2</v>
      </c>
      <c r="CP9" s="490"/>
      <c r="CQ9" s="505"/>
      <c r="CR9" s="490"/>
      <c r="CS9" s="508"/>
      <c r="CT9" s="507"/>
      <c r="CU9" s="509">
        <f>CT9*CR9</f>
        <v>0</v>
      </c>
      <c r="CX9" s="510"/>
      <c r="CY9" s="489">
        <v>2</v>
      </c>
      <c r="CZ9" s="490"/>
      <c r="DA9" s="502"/>
      <c r="DB9" s="490"/>
      <c r="DC9" s="399"/>
      <c r="DD9" s="391"/>
      <c r="DE9" s="5">
        <f t="shared" ref="DE9:DE31" si="14">DD9*DB9</f>
        <v>0</v>
      </c>
      <c r="DH9" s="510"/>
      <c r="DI9" s="489">
        <v>2</v>
      </c>
      <c r="DJ9" s="490"/>
      <c r="DK9" s="502"/>
      <c r="DL9" s="490"/>
      <c r="DM9" s="399"/>
      <c r="DN9" s="391"/>
      <c r="DO9" s="5">
        <f t="shared" ref="DO9:DO31" si="15">DN9*DL9</f>
        <v>0</v>
      </c>
      <c r="DR9" s="511"/>
      <c r="DS9" s="489">
        <v>2</v>
      </c>
      <c r="DT9" s="490"/>
      <c r="DU9" s="505"/>
      <c r="DV9" s="490"/>
      <c r="DW9" s="508"/>
      <c r="DX9" s="507"/>
      <c r="DY9" s="5">
        <f t="shared" ref="DY9:DY29" si="16">DX9*DV9</f>
        <v>0</v>
      </c>
      <c r="EB9" s="515"/>
      <c r="EC9" s="489">
        <v>2</v>
      </c>
      <c r="ED9" s="490"/>
      <c r="EE9" s="512"/>
      <c r="EF9" s="490"/>
      <c r="EG9" s="513"/>
      <c r="EH9" s="391"/>
      <c r="EI9" s="5">
        <f t="shared" ref="EI9:EI28" si="17">EH9*EF9</f>
        <v>0</v>
      </c>
      <c r="EL9" s="515"/>
      <c r="EM9" s="489">
        <v>2</v>
      </c>
      <c r="EN9" s="249"/>
      <c r="EO9" s="512"/>
      <c r="EP9" s="249"/>
      <c r="EQ9" s="514"/>
      <c r="ER9" s="391"/>
      <c r="ES9" s="5">
        <f t="shared" ref="ES9:ES28" si="18">ER9*EP9</f>
        <v>0</v>
      </c>
      <c r="EV9" s="515"/>
      <c r="EW9" s="489">
        <v>2</v>
      </c>
      <c r="EX9" s="490"/>
      <c r="EY9" s="502"/>
      <c r="EZ9" s="490"/>
      <c r="FA9" s="514"/>
      <c r="FB9" s="391"/>
      <c r="FC9" s="5">
        <f t="shared" ref="FC9:FC29" si="19">FB9*EZ9</f>
        <v>0</v>
      </c>
      <c r="FF9" s="515"/>
      <c r="FG9" s="489">
        <v>2</v>
      </c>
      <c r="FH9" s="497"/>
      <c r="FI9" s="498"/>
      <c r="FJ9" s="497"/>
      <c r="FK9" s="513"/>
      <c r="FL9" s="500"/>
      <c r="FM9" s="462">
        <f t="shared" ref="FM9:FM29" si="20">FL9*FJ9</f>
        <v>0</v>
      </c>
      <c r="FP9" s="516"/>
      <c r="FQ9" s="489">
        <v>2</v>
      </c>
      <c r="FR9" s="490"/>
      <c r="FS9" s="502"/>
      <c r="FT9" s="490"/>
      <c r="FU9" s="514"/>
      <c r="FV9" s="391"/>
      <c r="FW9" s="462">
        <f t="shared" ref="FW9:FW29" si="21">FV9*FT9</f>
        <v>0</v>
      </c>
      <c r="FZ9" s="515"/>
      <c r="GA9" s="517">
        <v>2</v>
      </c>
      <c r="GB9" s="490"/>
      <c r="GC9" s="502"/>
      <c r="GD9" s="490"/>
      <c r="GE9" s="514"/>
      <c r="GF9" s="391"/>
      <c r="GG9" s="5">
        <f t="shared" ref="GG9:GG29" si="22">GF9*GD9</f>
        <v>0</v>
      </c>
      <c r="GJ9" s="515"/>
      <c r="GK9" s="489">
        <v>2</v>
      </c>
      <c r="GL9" s="522"/>
      <c r="GM9" s="502"/>
      <c r="GN9" s="522"/>
      <c r="GO9" s="399"/>
      <c r="GP9" s="391"/>
      <c r="GQ9" s="5">
        <f t="shared" ref="GQ9:GQ29" si="23">GP9*GN9</f>
        <v>0</v>
      </c>
      <c r="GT9" s="515"/>
      <c r="GU9" s="489">
        <v>2</v>
      </c>
      <c r="GV9" s="523"/>
      <c r="GW9" s="502"/>
      <c r="GX9" s="523"/>
      <c r="GY9" s="399"/>
      <c r="GZ9" s="391"/>
      <c r="HA9" s="5">
        <f t="shared" ref="HA9:HA28" si="24">GZ9*GX9</f>
        <v>0</v>
      </c>
    </row>
    <row r="10" spans="1:209" ht="22.5" customHeight="1" x14ac:dyDescent="0.25">
      <c r="A10" s="417">
        <v>7</v>
      </c>
      <c r="B10" s="283" t="str">
        <f t="shared" ref="B10:I10" si="25">BS5</f>
        <v xml:space="preserve">SAM FARMS </v>
      </c>
      <c r="C10" s="283" t="str">
        <f t="shared" si="25"/>
        <v xml:space="preserve">I B P </v>
      </c>
      <c r="D10" s="431" t="str">
        <f t="shared" si="25"/>
        <v>PED. -108929373</v>
      </c>
      <c r="E10" s="432">
        <f t="shared" si="25"/>
        <v>45317</v>
      </c>
      <c r="F10" s="215">
        <f t="shared" si="25"/>
        <v>18620.18</v>
      </c>
      <c r="G10" s="6">
        <f t="shared" si="25"/>
        <v>20</v>
      </c>
      <c r="H10" s="233">
        <f t="shared" si="25"/>
        <v>18667.900000000001</v>
      </c>
      <c r="I10" s="433">
        <f t="shared" si="25"/>
        <v>-47.720000000001164</v>
      </c>
      <c r="L10" s="515"/>
      <c r="M10" s="489">
        <v>3</v>
      </c>
      <c r="N10" s="490">
        <v>977.49</v>
      </c>
      <c r="O10" s="502"/>
      <c r="P10" s="490"/>
      <c r="Q10" s="399"/>
      <c r="R10" s="391"/>
      <c r="S10" s="462">
        <f t="shared" si="8"/>
        <v>0</v>
      </c>
      <c r="V10" s="496"/>
      <c r="W10" s="489">
        <v>3</v>
      </c>
      <c r="X10" s="497">
        <v>938</v>
      </c>
      <c r="Y10" s="498"/>
      <c r="Z10" s="497"/>
      <c r="AA10" s="499"/>
      <c r="AB10" s="500"/>
      <c r="AC10" s="462">
        <f t="shared" si="9"/>
        <v>0</v>
      </c>
      <c r="AD10" s="444"/>
      <c r="AF10" s="515"/>
      <c r="AG10" s="489">
        <v>3</v>
      </c>
      <c r="AH10" s="521">
        <v>905.37</v>
      </c>
      <c r="AI10" s="502"/>
      <c r="AJ10" s="521"/>
      <c r="AK10" s="399"/>
      <c r="AL10" s="391"/>
      <c r="AM10" s="391">
        <f t="shared" si="10"/>
        <v>0</v>
      </c>
      <c r="AP10" s="515"/>
      <c r="AQ10" s="489">
        <v>3</v>
      </c>
      <c r="AR10" s="490">
        <v>926.7</v>
      </c>
      <c r="AS10" s="502"/>
      <c r="AT10" s="490"/>
      <c r="AU10" s="399"/>
      <c r="AV10" s="391"/>
      <c r="AW10" s="391">
        <f t="shared" si="11"/>
        <v>0</v>
      </c>
      <c r="AZ10" s="503"/>
      <c r="BA10" s="735">
        <v>3</v>
      </c>
      <c r="BB10" s="490">
        <v>938.02</v>
      </c>
      <c r="BC10" s="502"/>
      <c r="BD10" s="490"/>
      <c r="BE10" s="399"/>
      <c r="BF10" s="391"/>
      <c r="BG10" s="5">
        <f t="shared" si="12"/>
        <v>0</v>
      </c>
      <c r="BJ10" s="515"/>
      <c r="BK10" s="489">
        <v>3</v>
      </c>
      <c r="BL10" s="490">
        <v>906.7</v>
      </c>
      <c r="BM10" s="502"/>
      <c r="BN10" s="490"/>
      <c r="BO10" s="399"/>
      <c r="BP10" s="391"/>
      <c r="BQ10" s="504">
        <f t="shared" si="13"/>
        <v>0</v>
      </c>
      <c r="BR10" s="5"/>
      <c r="BT10" s="488"/>
      <c r="BU10" s="489">
        <v>3</v>
      </c>
      <c r="BV10" s="490">
        <v>932.58</v>
      </c>
      <c r="BW10" s="505"/>
      <c r="BX10" s="490"/>
      <c r="BY10" s="506"/>
      <c r="BZ10" s="507"/>
      <c r="CA10" s="462">
        <f t="shared" si="5"/>
        <v>0</v>
      </c>
      <c r="CD10" s="488"/>
      <c r="CE10" s="489">
        <v>3</v>
      </c>
      <c r="CF10" s="249">
        <v>929.4</v>
      </c>
      <c r="CG10" s="512"/>
      <c r="CH10" s="249"/>
      <c r="CI10" s="514"/>
      <c r="CJ10" s="391"/>
      <c r="CK10" s="5">
        <f t="shared" si="6"/>
        <v>0</v>
      </c>
      <c r="CN10" s="496"/>
      <c r="CO10" s="489">
        <v>3</v>
      </c>
      <c r="CP10" s="490"/>
      <c r="CQ10" s="505"/>
      <c r="CR10" s="490"/>
      <c r="CS10" s="508"/>
      <c r="CT10" s="507"/>
      <c r="CU10" s="509">
        <f t="shared" ref="CU10:CU30" si="26">CT10*CR10</f>
        <v>0</v>
      </c>
      <c r="CX10" s="510"/>
      <c r="CY10" s="489">
        <v>3</v>
      </c>
      <c r="CZ10" s="490"/>
      <c r="DA10" s="502"/>
      <c r="DB10" s="490"/>
      <c r="DC10" s="399"/>
      <c r="DD10" s="391"/>
      <c r="DE10" s="5">
        <f t="shared" si="14"/>
        <v>0</v>
      </c>
      <c r="DH10" s="510"/>
      <c r="DI10" s="489">
        <v>3</v>
      </c>
      <c r="DJ10" s="490"/>
      <c r="DK10" s="502"/>
      <c r="DL10" s="490"/>
      <c r="DM10" s="399"/>
      <c r="DN10" s="391"/>
      <c r="DO10" s="5">
        <f t="shared" si="15"/>
        <v>0</v>
      </c>
      <c r="DR10" s="511"/>
      <c r="DS10" s="489">
        <v>3</v>
      </c>
      <c r="DT10" s="490"/>
      <c r="DU10" s="505"/>
      <c r="DV10" s="490"/>
      <c r="DW10" s="508"/>
      <c r="DX10" s="507"/>
      <c r="DY10" s="5">
        <f t="shared" si="16"/>
        <v>0</v>
      </c>
      <c r="EB10" s="515"/>
      <c r="EC10" s="489">
        <v>3</v>
      </c>
      <c r="ED10" s="249"/>
      <c r="EE10" s="512"/>
      <c r="EF10" s="249"/>
      <c r="EG10" s="513"/>
      <c r="EH10" s="391"/>
      <c r="EI10" s="5">
        <f t="shared" si="17"/>
        <v>0</v>
      </c>
      <c r="EL10" s="515"/>
      <c r="EM10" s="489">
        <v>3</v>
      </c>
      <c r="EN10" s="249"/>
      <c r="EO10" s="512"/>
      <c r="EP10" s="249"/>
      <c r="EQ10" s="514"/>
      <c r="ER10" s="391"/>
      <c r="ES10" s="5">
        <f t="shared" si="18"/>
        <v>0</v>
      </c>
      <c r="EV10" s="515"/>
      <c r="EW10" s="489">
        <v>3</v>
      </c>
      <c r="EX10" s="490"/>
      <c r="EY10" s="502"/>
      <c r="EZ10" s="490"/>
      <c r="FA10" s="514"/>
      <c r="FB10" s="391"/>
      <c r="FC10" s="5">
        <f t="shared" si="19"/>
        <v>0</v>
      </c>
      <c r="FF10" s="515"/>
      <c r="FG10" s="489">
        <v>3</v>
      </c>
      <c r="FH10" s="497"/>
      <c r="FI10" s="498"/>
      <c r="FJ10" s="497"/>
      <c r="FK10" s="513"/>
      <c r="FL10" s="500"/>
      <c r="FM10" s="462">
        <f t="shared" si="20"/>
        <v>0</v>
      </c>
      <c r="FP10" s="516"/>
      <c r="FQ10" s="489">
        <v>3</v>
      </c>
      <c r="FR10" s="490"/>
      <c r="FS10" s="502"/>
      <c r="FT10" s="490"/>
      <c r="FU10" s="514"/>
      <c r="FV10" s="391"/>
      <c r="FW10" s="462">
        <f t="shared" si="21"/>
        <v>0</v>
      </c>
      <c r="FZ10" s="515"/>
      <c r="GA10" s="517">
        <v>3</v>
      </c>
      <c r="GB10" s="490"/>
      <c r="GC10" s="502"/>
      <c r="GD10" s="490"/>
      <c r="GE10" s="514"/>
      <c r="GF10" s="391"/>
      <c r="GG10" s="5">
        <f t="shared" si="22"/>
        <v>0</v>
      </c>
      <c r="GJ10" s="515"/>
      <c r="GK10" s="489">
        <v>3</v>
      </c>
      <c r="GL10" s="522"/>
      <c r="GM10" s="502"/>
      <c r="GN10" s="522"/>
      <c r="GO10" s="399"/>
      <c r="GP10" s="391"/>
      <c r="GQ10" s="5">
        <f t="shared" si="23"/>
        <v>0</v>
      </c>
      <c r="GT10" s="515"/>
      <c r="GU10" s="489">
        <v>3</v>
      </c>
      <c r="GV10" s="490"/>
      <c r="GW10" s="502"/>
      <c r="GX10" s="490"/>
      <c r="GY10" s="399"/>
      <c r="GZ10" s="391"/>
      <c r="HA10" s="5">
        <f t="shared" si="24"/>
        <v>0</v>
      </c>
    </row>
    <row r="11" spans="1:209" ht="22.5" customHeight="1" x14ac:dyDescent="0.25">
      <c r="A11" s="417">
        <v>8</v>
      </c>
      <c r="B11" s="283" t="str">
        <f t="shared" ref="B11:I11" si="27">CC5</f>
        <v>SEABOARD FOODS</v>
      </c>
      <c r="C11" s="283" t="str">
        <f t="shared" si="27"/>
        <v>Seaboard</v>
      </c>
      <c r="D11" s="431" t="str">
        <f t="shared" si="27"/>
        <v>PED. 109071283</v>
      </c>
      <c r="E11" s="432">
        <f t="shared" si="27"/>
        <v>45321</v>
      </c>
      <c r="F11" s="215">
        <f t="shared" si="27"/>
        <v>19090.259999999998</v>
      </c>
      <c r="G11" s="6">
        <f t="shared" si="27"/>
        <v>21</v>
      </c>
      <c r="H11" s="233">
        <f t="shared" si="27"/>
        <v>19121.900000000001</v>
      </c>
      <c r="I11" s="433">
        <f t="shared" si="27"/>
        <v>-31.640000000003056</v>
      </c>
      <c r="K11" s="258"/>
      <c r="L11" s="488"/>
      <c r="M11" s="489">
        <v>4</v>
      </c>
      <c r="N11" s="490">
        <v>966.6</v>
      </c>
      <c r="O11" s="491"/>
      <c r="P11" s="492"/>
      <c r="Q11" s="493"/>
      <c r="R11" s="494"/>
      <c r="S11" s="520">
        <f t="shared" si="8"/>
        <v>0</v>
      </c>
      <c r="U11" s="258"/>
      <c r="V11" s="496"/>
      <c r="W11" s="489">
        <v>4</v>
      </c>
      <c r="X11" s="497">
        <v>922.1</v>
      </c>
      <c r="Y11" s="498"/>
      <c r="Z11" s="497"/>
      <c r="AA11" s="499"/>
      <c r="AB11" s="500"/>
      <c r="AC11" s="462">
        <f t="shared" si="9"/>
        <v>0</v>
      </c>
      <c r="AD11" s="444"/>
      <c r="AE11" s="258"/>
      <c r="AF11" s="488"/>
      <c r="AG11" s="489">
        <v>4</v>
      </c>
      <c r="AH11" s="521">
        <v>951.63</v>
      </c>
      <c r="AI11" s="502"/>
      <c r="AJ11" s="521"/>
      <c r="AK11" s="399"/>
      <c r="AL11" s="391"/>
      <c r="AM11" s="391">
        <f t="shared" si="10"/>
        <v>0</v>
      </c>
      <c r="AO11" s="258"/>
      <c r="AP11" s="488"/>
      <c r="AQ11" s="489">
        <v>4</v>
      </c>
      <c r="AR11" s="490">
        <v>905.8</v>
      </c>
      <c r="AS11" s="502"/>
      <c r="AT11" s="490"/>
      <c r="AU11" s="399"/>
      <c r="AV11" s="391"/>
      <c r="AW11" s="391">
        <f t="shared" si="11"/>
        <v>0</v>
      </c>
      <c r="AY11" s="258"/>
      <c r="AZ11" s="503"/>
      <c r="BA11" s="735">
        <v>4</v>
      </c>
      <c r="BB11" s="490">
        <v>902.64</v>
      </c>
      <c r="BC11" s="502"/>
      <c r="BD11" s="490"/>
      <c r="BE11" s="399"/>
      <c r="BF11" s="391"/>
      <c r="BG11" s="5">
        <f t="shared" si="12"/>
        <v>0</v>
      </c>
      <c r="BI11" s="258"/>
      <c r="BJ11" s="488"/>
      <c r="BK11" s="489">
        <v>4</v>
      </c>
      <c r="BL11" s="490">
        <v>868.2</v>
      </c>
      <c r="BM11" s="502"/>
      <c r="BN11" s="490"/>
      <c r="BO11" s="399"/>
      <c r="BP11" s="391"/>
      <c r="BQ11" s="504">
        <f t="shared" si="13"/>
        <v>0</v>
      </c>
      <c r="BR11" s="5"/>
      <c r="BS11" s="258"/>
      <c r="BT11" s="488"/>
      <c r="BU11" s="489">
        <v>4</v>
      </c>
      <c r="BV11" s="490">
        <v>948</v>
      </c>
      <c r="BW11" s="505"/>
      <c r="BX11" s="490"/>
      <c r="BY11" s="506"/>
      <c r="BZ11" s="507"/>
      <c r="CA11" s="462">
        <f t="shared" si="5"/>
        <v>0</v>
      </c>
      <c r="CC11" s="258"/>
      <c r="CD11" s="488"/>
      <c r="CE11" s="489">
        <v>4</v>
      </c>
      <c r="CF11" s="249">
        <v>924.9</v>
      </c>
      <c r="CG11" s="512"/>
      <c r="CH11" s="249"/>
      <c r="CI11" s="514"/>
      <c r="CJ11" s="391"/>
      <c r="CK11" s="5">
        <f t="shared" si="6"/>
        <v>0</v>
      </c>
      <c r="CM11" s="258"/>
      <c r="CN11" s="496"/>
      <c r="CO11" s="489">
        <v>4</v>
      </c>
      <c r="CP11" s="490"/>
      <c r="CQ11" s="505"/>
      <c r="CR11" s="490"/>
      <c r="CS11" s="508"/>
      <c r="CT11" s="507"/>
      <c r="CU11" s="509">
        <f t="shared" si="26"/>
        <v>0</v>
      </c>
      <c r="CW11" s="258"/>
      <c r="CX11" s="510"/>
      <c r="CY11" s="489">
        <v>4</v>
      </c>
      <c r="CZ11" s="490"/>
      <c r="DA11" s="502"/>
      <c r="DB11" s="490"/>
      <c r="DC11" s="399"/>
      <c r="DD11" s="391"/>
      <c r="DE11" s="5">
        <f t="shared" si="14"/>
        <v>0</v>
      </c>
      <c r="DG11" s="258"/>
      <c r="DH11" s="510"/>
      <c r="DI11" s="489">
        <v>4</v>
      </c>
      <c r="DJ11" s="490"/>
      <c r="DK11" s="502"/>
      <c r="DL11" s="490"/>
      <c r="DM11" s="399"/>
      <c r="DN11" s="391"/>
      <c r="DO11" s="5">
        <f t="shared" si="15"/>
        <v>0</v>
      </c>
      <c r="DQ11" s="258"/>
      <c r="DR11" s="511"/>
      <c r="DS11" s="489">
        <v>4</v>
      </c>
      <c r="DT11" s="490"/>
      <c r="DU11" s="505"/>
      <c r="DV11" s="490"/>
      <c r="DW11" s="508"/>
      <c r="DX11" s="507"/>
      <c r="DY11" s="5">
        <f t="shared" si="16"/>
        <v>0</v>
      </c>
      <c r="EA11" s="258"/>
      <c r="EB11" s="488"/>
      <c r="EC11" s="489">
        <v>4</v>
      </c>
      <c r="ED11" s="249"/>
      <c r="EE11" s="512"/>
      <c r="EF11" s="249"/>
      <c r="EG11" s="513"/>
      <c r="EH11" s="391"/>
      <c r="EI11" s="5">
        <f t="shared" si="17"/>
        <v>0</v>
      </c>
      <c r="EK11" s="258"/>
      <c r="EL11" s="488"/>
      <c r="EM11" s="489">
        <v>4</v>
      </c>
      <c r="EN11" s="249"/>
      <c r="EO11" s="512"/>
      <c r="EP11" s="249"/>
      <c r="EQ11" s="514"/>
      <c r="ER11" s="391"/>
      <c r="ES11" s="5">
        <f t="shared" si="18"/>
        <v>0</v>
      </c>
      <c r="EU11" s="524"/>
      <c r="EV11" s="515"/>
      <c r="EW11" s="489">
        <v>4</v>
      </c>
      <c r="EX11" s="490"/>
      <c r="EY11" s="502"/>
      <c r="EZ11" s="490"/>
      <c r="FA11" s="514"/>
      <c r="FB11" s="391"/>
      <c r="FC11" s="5">
        <f t="shared" si="19"/>
        <v>0</v>
      </c>
      <c r="FE11" s="258"/>
      <c r="FF11" s="515"/>
      <c r="FG11" s="489">
        <v>4</v>
      </c>
      <c r="FH11" s="497"/>
      <c r="FI11" s="498"/>
      <c r="FJ11" s="497"/>
      <c r="FK11" s="513"/>
      <c r="FL11" s="500"/>
      <c r="FM11" s="462">
        <f t="shared" si="20"/>
        <v>0</v>
      </c>
      <c r="FO11" s="258"/>
      <c r="FP11" s="516"/>
      <c r="FQ11" s="489">
        <v>4</v>
      </c>
      <c r="FR11" s="490"/>
      <c r="FS11" s="502"/>
      <c r="FT11" s="490"/>
      <c r="FU11" s="514"/>
      <c r="FV11" s="391"/>
      <c r="FW11" s="462">
        <f t="shared" si="21"/>
        <v>0</v>
      </c>
      <c r="FY11" s="258"/>
      <c r="FZ11" s="515"/>
      <c r="GA11" s="517">
        <v>4</v>
      </c>
      <c r="GB11" s="490"/>
      <c r="GC11" s="502"/>
      <c r="GD11" s="490"/>
      <c r="GE11" s="514"/>
      <c r="GF11" s="391"/>
      <c r="GG11" s="5">
        <f t="shared" si="22"/>
        <v>0</v>
      </c>
      <c r="GI11" s="258"/>
      <c r="GJ11" s="488"/>
      <c r="GK11" s="489">
        <v>4</v>
      </c>
      <c r="GL11" s="522"/>
      <c r="GM11" s="502"/>
      <c r="GN11" s="522"/>
      <c r="GO11" s="399"/>
      <c r="GP11" s="391"/>
      <c r="GQ11" s="5">
        <f t="shared" si="23"/>
        <v>0</v>
      </c>
      <c r="GS11" s="258"/>
      <c r="GT11" s="488"/>
      <c r="GU11" s="489">
        <v>4</v>
      </c>
      <c r="GV11" s="490"/>
      <c r="GW11" s="502"/>
      <c r="GX11" s="490"/>
      <c r="GY11" s="399"/>
      <c r="GZ11" s="391"/>
      <c r="HA11" s="5">
        <f t="shared" si="24"/>
        <v>0</v>
      </c>
    </row>
    <row r="12" spans="1:209" ht="22.5" customHeight="1" x14ac:dyDescent="0.25">
      <c r="A12" s="417">
        <v>9</v>
      </c>
      <c r="B12" s="283">
        <f t="shared" ref="B12:I12" si="28">CM5</f>
        <v>0</v>
      </c>
      <c r="C12" s="283">
        <f t="shared" si="28"/>
        <v>0</v>
      </c>
      <c r="D12" s="431">
        <f t="shared" si="28"/>
        <v>0</v>
      </c>
      <c r="E12" s="432">
        <f t="shared" si="28"/>
        <v>0</v>
      </c>
      <c r="F12" s="215">
        <f t="shared" si="28"/>
        <v>0</v>
      </c>
      <c r="G12" s="6">
        <f t="shared" si="28"/>
        <v>0</v>
      </c>
      <c r="H12" s="233">
        <f t="shared" si="28"/>
        <v>0</v>
      </c>
      <c r="I12" s="433">
        <f t="shared" si="28"/>
        <v>0</v>
      </c>
      <c r="L12" s="488"/>
      <c r="M12" s="489">
        <v>5</v>
      </c>
      <c r="N12" s="490">
        <v>933.94</v>
      </c>
      <c r="O12" s="491"/>
      <c r="P12" s="492"/>
      <c r="Q12" s="493"/>
      <c r="R12" s="494"/>
      <c r="S12" s="520">
        <f t="shared" si="8"/>
        <v>0</v>
      </c>
      <c r="V12" s="496"/>
      <c r="W12" s="489">
        <v>5</v>
      </c>
      <c r="X12" s="497">
        <v>908.1</v>
      </c>
      <c r="Y12" s="498"/>
      <c r="Z12" s="497"/>
      <c r="AA12" s="499"/>
      <c r="AB12" s="500"/>
      <c r="AC12" s="462">
        <f t="shared" si="9"/>
        <v>0</v>
      </c>
      <c r="AD12" s="444"/>
      <c r="AF12" s="488"/>
      <c r="AG12" s="489">
        <v>5</v>
      </c>
      <c r="AH12" s="521">
        <v>911.72</v>
      </c>
      <c r="AI12" s="502"/>
      <c r="AJ12" s="521"/>
      <c r="AK12" s="399"/>
      <c r="AL12" s="391"/>
      <c r="AM12" s="391">
        <f t="shared" si="10"/>
        <v>0</v>
      </c>
      <c r="AP12" s="488"/>
      <c r="AQ12" s="489">
        <v>5</v>
      </c>
      <c r="AR12" s="490">
        <v>906.3</v>
      </c>
      <c r="AS12" s="502"/>
      <c r="AT12" s="490"/>
      <c r="AU12" s="399"/>
      <c r="AV12" s="391"/>
      <c r="AW12" s="391">
        <f t="shared" si="11"/>
        <v>0</v>
      </c>
      <c r="AZ12" s="503"/>
      <c r="BA12" s="735">
        <v>5</v>
      </c>
      <c r="BB12" s="490">
        <v>900.83</v>
      </c>
      <c r="BC12" s="502"/>
      <c r="BD12" s="490"/>
      <c r="BE12" s="399"/>
      <c r="BF12" s="391"/>
      <c r="BG12" s="5">
        <f t="shared" si="12"/>
        <v>0</v>
      </c>
      <c r="BJ12" s="488"/>
      <c r="BK12" s="489">
        <v>5</v>
      </c>
      <c r="BL12" s="490">
        <v>907.2</v>
      </c>
      <c r="BM12" s="502"/>
      <c r="BN12" s="497"/>
      <c r="BO12" s="399"/>
      <c r="BP12" s="391"/>
      <c r="BQ12" s="504">
        <f t="shared" si="13"/>
        <v>0</v>
      </c>
      <c r="BR12" s="5"/>
      <c r="BT12" s="488"/>
      <c r="BU12" s="489">
        <v>5</v>
      </c>
      <c r="BV12" s="490">
        <v>950.72</v>
      </c>
      <c r="BW12" s="505"/>
      <c r="BX12" s="490"/>
      <c r="BY12" s="506"/>
      <c r="BZ12" s="507"/>
      <c r="CA12" s="462">
        <f t="shared" si="5"/>
        <v>0</v>
      </c>
      <c r="CD12" s="488"/>
      <c r="CE12" s="489">
        <v>5</v>
      </c>
      <c r="CF12" s="249">
        <v>928</v>
      </c>
      <c r="CG12" s="512"/>
      <c r="CH12" s="249"/>
      <c r="CI12" s="514"/>
      <c r="CJ12" s="391"/>
      <c r="CK12" s="5">
        <f t="shared" si="6"/>
        <v>0</v>
      </c>
      <c r="CN12" s="496"/>
      <c r="CO12" s="489">
        <v>5</v>
      </c>
      <c r="CP12" s="490"/>
      <c r="CQ12" s="505"/>
      <c r="CR12" s="490"/>
      <c r="CS12" s="508"/>
      <c r="CT12" s="507"/>
      <c r="CU12" s="509">
        <f t="shared" si="26"/>
        <v>0</v>
      </c>
      <c r="CX12" s="510"/>
      <c r="CY12" s="489">
        <v>5</v>
      </c>
      <c r="CZ12" s="490"/>
      <c r="DA12" s="502"/>
      <c r="DB12" s="490"/>
      <c r="DC12" s="399"/>
      <c r="DD12" s="391"/>
      <c r="DE12" s="5">
        <f t="shared" si="14"/>
        <v>0</v>
      </c>
      <c r="DH12" s="510"/>
      <c r="DI12" s="489">
        <v>5</v>
      </c>
      <c r="DJ12" s="490"/>
      <c r="DK12" s="502"/>
      <c r="DL12" s="490"/>
      <c r="DM12" s="399"/>
      <c r="DN12" s="391"/>
      <c r="DO12" s="5">
        <f t="shared" si="15"/>
        <v>0</v>
      </c>
      <c r="DR12" s="488"/>
      <c r="DS12" s="489">
        <v>5</v>
      </c>
      <c r="DT12" s="490"/>
      <c r="DU12" s="505"/>
      <c r="DV12" s="490"/>
      <c r="DW12" s="508"/>
      <c r="DX12" s="507"/>
      <c r="DY12" s="5">
        <f t="shared" si="16"/>
        <v>0</v>
      </c>
      <c r="EB12" s="488"/>
      <c r="EC12" s="489">
        <v>5</v>
      </c>
      <c r="ED12" s="249"/>
      <c r="EE12" s="512"/>
      <c r="EF12" s="249"/>
      <c r="EG12" s="513"/>
      <c r="EH12" s="391"/>
      <c r="EI12" s="5">
        <f t="shared" si="17"/>
        <v>0</v>
      </c>
      <c r="EL12" s="488"/>
      <c r="EM12" s="489">
        <v>5</v>
      </c>
      <c r="EN12" s="249"/>
      <c r="EO12" s="512"/>
      <c r="EP12" s="249"/>
      <c r="EQ12" s="514"/>
      <c r="ER12" s="391"/>
      <c r="ES12" s="5">
        <f t="shared" si="18"/>
        <v>0</v>
      </c>
      <c r="EV12" s="515"/>
      <c r="EW12" s="489">
        <v>5</v>
      </c>
      <c r="EX12" s="490"/>
      <c r="EY12" s="502"/>
      <c r="EZ12" s="490"/>
      <c r="FA12" s="514"/>
      <c r="FB12" s="391"/>
      <c r="FC12" s="5">
        <f t="shared" si="19"/>
        <v>0</v>
      </c>
      <c r="FF12" s="515"/>
      <c r="FG12" s="489">
        <v>5</v>
      </c>
      <c r="FH12" s="497"/>
      <c r="FI12" s="498"/>
      <c r="FJ12" s="497"/>
      <c r="FK12" s="513"/>
      <c r="FL12" s="500"/>
      <c r="FM12" s="462">
        <f t="shared" si="20"/>
        <v>0</v>
      </c>
      <c r="FN12" s="283" t="s">
        <v>22</v>
      </c>
      <c r="FP12" s="516"/>
      <c r="FQ12" s="489">
        <v>5</v>
      </c>
      <c r="FR12" s="490"/>
      <c r="FS12" s="502"/>
      <c r="FT12" s="490"/>
      <c r="FU12" s="514"/>
      <c r="FV12" s="391"/>
      <c r="FW12" s="462">
        <f t="shared" si="21"/>
        <v>0</v>
      </c>
      <c r="FZ12" s="515"/>
      <c r="GA12" s="517">
        <v>5</v>
      </c>
      <c r="GB12" s="490"/>
      <c r="GC12" s="502"/>
      <c r="GD12" s="490"/>
      <c r="GE12" s="514"/>
      <c r="GF12" s="391"/>
      <c r="GG12" s="5">
        <f t="shared" si="22"/>
        <v>0</v>
      </c>
      <c r="GJ12" s="488"/>
      <c r="GK12" s="489">
        <v>5</v>
      </c>
      <c r="GL12" s="522"/>
      <c r="GM12" s="502"/>
      <c r="GN12" s="522"/>
      <c r="GO12" s="399"/>
      <c r="GP12" s="391"/>
      <c r="GQ12" s="5">
        <f t="shared" si="23"/>
        <v>0</v>
      </c>
      <c r="GT12" s="488"/>
      <c r="GU12" s="489">
        <v>5</v>
      </c>
      <c r="GV12" s="490"/>
      <c r="GW12" s="502"/>
      <c r="GX12" s="490"/>
      <c r="GY12" s="399"/>
      <c r="GZ12" s="391"/>
      <c r="HA12" s="5">
        <f t="shared" si="24"/>
        <v>0</v>
      </c>
    </row>
    <row r="13" spans="1:209" ht="22.5" customHeight="1" x14ac:dyDescent="0.25">
      <c r="A13" s="417">
        <v>10</v>
      </c>
      <c r="B13" s="283">
        <f t="shared" ref="B13:I13" si="29">CW5</f>
        <v>0</v>
      </c>
      <c r="C13" s="283">
        <f t="shared" si="29"/>
        <v>0</v>
      </c>
      <c r="D13" s="431">
        <f t="shared" si="29"/>
        <v>0</v>
      </c>
      <c r="E13" s="432">
        <f t="shared" si="29"/>
        <v>0</v>
      </c>
      <c r="F13" s="215">
        <f t="shared" si="29"/>
        <v>0</v>
      </c>
      <c r="G13" s="6">
        <f t="shared" si="29"/>
        <v>0</v>
      </c>
      <c r="H13" s="233">
        <f t="shared" si="29"/>
        <v>0</v>
      </c>
      <c r="I13" s="433">
        <f t="shared" si="29"/>
        <v>0</v>
      </c>
      <c r="L13" s="488"/>
      <c r="M13" s="489">
        <v>6</v>
      </c>
      <c r="N13" s="490">
        <v>987.47</v>
      </c>
      <c r="O13" s="502"/>
      <c r="P13" s="490"/>
      <c r="Q13" s="399"/>
      <c r="R13" s="391"/>
      <c r="S13" s="462">
        <f t="shared" si="8"/>
        <v>0</v>
      </c>
      <c r="V13" s="496"/>
      <c r="W13" s="489">
        <v>6</v>
      </c>
      <c r="X13" s="497">
        <v>872.7</v>
      </c>
      <c r="Y13" s="498"/>
      <c r="Z13" s="497"/>
      <c r="AA13" s="499"/>
      <c r="AB13" s="500"/>
      <c r="AC13" s="462">
        <f t="shared" si="9"/>
        <v>0</v>
      </c>
      <c r="AD13" s="444"/>
      <c r="AF13" s="488"/>
      <c r="AG13" s="489">
        <v>6</v>
      </c>
      <c r="AH13" s="521">
        <v>943.47</v>
      </c>
      <c r="AI13" s="502"/>
      <c r="AJ13" s="521"/>
      <c r="AK13" s="399"/>
      <c r="AL13" s="391"/>
      <c r="AM13" s="391">
        <f t="shared" si="10"/>
        <v>0</v>
      </c>
      <c r="AP13" s="488"/>
      <c r="AQ13" s="489">
        <v>6</v>
      </c>
      <c r="AR13" s="490">
        <v>867.3</v>
      </c>
      <c r="AS13" s="502"/>
      <c r="AT13" s="490"/>
      <c r="AU13" s="399"/>
      <c r="AV13" s="391"/>
      <c r="AW13" s="391">
        <f t="shared" si="11"/>
        <v>0</v>
      </c>
      <c r="AZ13" s="503"/>
      <c r="BA13" s="735">
        <v>6</v>
      </c>
      <c r="BB13" s="490">
        <v>923.5</v>
      </c>
      <c r="BC13" s="502"/>
      <c r="BD13" s="490"/>
      <c r="BE13" s="399"/>
      <c r="BF13" s="391"/>
      <c r="BG13" s="5">
        <f t="shared" si="12"/>
        <v>0</v>
      </c>
      <c r="BJ13" s="488"/>
      <c r="BK13" s="489">
        <v>6</v>
      </c>
      <c r="BL13" s="490">
        <v>894.9</v>
      </c>
      <c r="BM13" s="502"/>
      <c r="BN13" s="497"/>
      <c r="BO13" s="399"/>
      <c r="BP13" s="391"/>
      <c r="BQ13" s="504">
        <f t="shared" si="13"/>
        <v>0</v>
      </c>
      <c r="BR13" s="5"/>
      <c r="BT13" s="488"/>
      <c r="BU13" s="489">
        <v>6</v>
      </c>
      <c r="BV13" s="490">
        <v>938.02</v>
      </c>
      <c r="BW13" s="505"/>
      <c r="BX13" s="490"/>
      <c r="BY13" s="506"/>
      <c r="BZ13" s="507"/>
      <c r="CA13" s="462">
        <f t="shared" si="5"/>
        <v>0</v>
      </c>
      <c r="CD13" s="488"/>
      <c r="CE13" s="489">
        <v>6</v>
      </c>
      <c r="CF13" s="249">
        <v>902.6</v>
      </c>
      <c r="CG13" s="512"/>
      <c r="CH13" s="249"/>
      <c r="CI13" s="514"/>
      <c r="CJ13" s="391"/>
      <c r="CK13" s="5">
        <f t="shared" si="6"/>
        <v>0</v>
      </c>
      <c r="CN13" s="496"/>
      <c r="CO13" s="489">
        <v>6</v>
      </c>
      <c r="CP13" s="490"/>
      <c r="CQ13" s="505"/>
      <c r="CR13" s="490"/>
      <c r="CS13" s="508"/>
      <c r="CT13" s="507"/>
      <c r="CU13" s="509">
        <f t="shared" si="26"/>
        <v>0</v>
      </c>
      <c r="CX13" s="488"/>
      <c r="CY13" s="489">
        <v>6</v>
      </c>
      <c r="CZ13" s="490"/>
      <c r="DA13" s="502"/>
      <c r="DB13" s="490"/>
      <c r="DC13" s="399"/>
      <c r="DD13" s="391"/>
      <c r="DE13" s="462">
        <f t="shared" si="14"/>
        <v>0</v>
      </c>
      <c r="DH13" s="488"/>
      <c r="DI13" s="489">
        <v>6</v>
      </c>
      <c r="DJ13" s="490"/>
      <c r="DK13" s="502"/>
      <c r="DL13" s="490"/>
      <c r="DM13" s="399"/>
      <c r="DN13" s="391"/>
      <c r="DO13" s="462">
        <f t="shared" si="15"/>
        <v>0</v>
      </c>
      <c r="DR13" s="488"/>
      <c r="DS13" s="489">
        <v>6</v>
      </c>
      <c r="DT13" s="490"/>
      <c r="DU13" s="505"/>
      <c r="DV13" s="490"/>
      <c r="DW13" s="508"/>
      <c r="DX13" s="507"/>
      <c r="DY13" s="5">
        <f t="shared" si="16"/>
        <v>0</v>
      </c>
      <c r="EB13" s="488"/>
      <c r="EC13" s="489">
        <v>6</v>
      </c>
      <c r="ED13" s="249"/>
      <c r="EE13" s="512"/>
      <c r="EF13" s="249"/>
      <c r="EG13" s="513"/>
      <c r="EH13" s="391"/>
      <c r="EI13" s="5">
        <f t="shared" si="17"/>
        <v>0</v>
      </c>
      <c r="EL13" s="488"/>
      <c r="EM13" s="489">
        <v>6</v>
      </c>
      <c r="EN13" s="249"/>
      <c r="EO13" s="512"/>
      <c r="EP13" s="249"/>
      <c r="EQ13" s="514"/>
      <c r="ER13" s="391"/>
      <c r="ES13" s="5">
        <f t="shared" si="18"/>
        <v>0</v>
      </c>
      <c r="EV13" s="515"/>
      <c r="EW13" s="489">
        <v>6</v>
      </c>
      <c r="EX13" s="490"/>
      <c r="EY13" s="502"/>
      <c r="EZ13" s="490"/>
      <c r="FA13" s="514"/>
      <c r="FB13" s="391"/>
      <c r="FC13" s="5">
        <f t="shared" si="19"/>
        <v>0</v>
      </c>
      <c r="FF13" s="515"/>
      <c r="FG13" s="489">
        <v>6</v>
      </c>
      <c r="FH13" s="497"/>
      <c r="FI13" s="498"/>
      <c r="FJ13" s="497"/>
      <c r="FK13" s="513"/>
      <c r="FL13" s="500"/>
      <c r="FM13" s="462">
        <f t="shared" si="20"/>
        <v>0</v>
      </c>
      <c r="FP13" s="516"/>
      <c r="FQ13" s="489">
        <v>6</v>
      </c>
      <c r="FR13" s="490"/>
      <c r="FS13" s="502"/>
      <c r="FT13" s="490"/>
      <c r="FU13" s="514"/>
      <c r="FV13" s="391"/>
      <c r="FW13" s="462">
        <f t="shared" si="21"/>
        <v>0</v>
      </c>
      <c r="FZ13" s="488"/>
      <c r="GA13" s="517">
        <v>6</v>
      </c>
      <c r="GB13" s="490"/>
      <c r="GC13" s="502"/>
      <c r="GD13" s="490"/>
      <c r="GE13" s="514"/>
      <c r="GF13" s="391"/>
      <c r="GG13" s="5">
        <f t="shared" si="22"/>
        <v>0</v>
      </c>
      <c r="GJ13" s="488"/>
      <c r="GK13" s="489">
        <v>6</v>
      </c>
      <c r="GL13" s="522"/>
      <c r="GM13" s="502"/>
      <c r="GN13" s="522"/>
      <c r="GO13" s="399"/>
      <c r="GP13" s="391"/>
      <c r="GQ13" s="5">
        <f t="shared" si="23"/>
        <v>0</v>
      </c>
      <c r="GT13" s="488"/>
      <c r="GU13" s="489">
        <v>6</v>
      </c>
      <c r="GV13" s="490"/>
      <c r="GW13" s="502"/>
      <c r="GX13" s="490"/>
      <c r="GY13" s="399"/>
      <c r="GZ13" s="391"/>
      <c r="HA13" s="5">
        <f t="shared" si="24"/>
        <v>0</v>
      </c>
    </row>
    <row r="14" spans="1:209" ht="22.5" customHeight="1" x14ac:dyDescent="0.25">
      <c r="A14" s="417">
        <v>11</v>
      </c>
      <c r="B14" s="283">
        <f t="shared" ref="B14:I14" si="30">DG5</f>
        <v>0</v>
      </c>
      <c r="C14" s="283">
        <f t="shared" si="30"/>
        <v>0</v>
      </c>
      <c r="D14" s="431">
        <f t="shared" si="30"/>
        <v>0</v>
      </c>
      <c r="E14" s="432">
        <f t="shared" si="30"/>
        <v>0</v>
      </c>
      <c r="F14" s="215">
        <f t="shared" si="30"/>
        <v>0</v>
      </c>
      <c r="G14" s="6">
        <f t="shared" si="30"/>
        <v>0</v>
      </c>
      <c r="H14" s="233">
        <f t="shared" si="30"/>
        <v>0</v>
      </c>
      <c r="I14" s="433">
        <f t="shared" si="30"/>
        <v>0</v>
      </c>
      <c r="L14" s="488"/>
      <c r="M14" s="489">
        <v>7</v>
      </c>
      <c r="N14" s="490">
        <v>969.32</v>
      </c>
      <c r="O14" s="491"/>
      <c r="P14" s="492"/>
      <c r="Q14" s="493"/>
      <c r="R14" s="494"/>
      <c r="S14" s="520">
        <f t="shared" si="8"/>
        <v>0</v>
      </c>
      <c r="V14" s="496"/>
      <c r="W14" s="489">
        <v>7</v>
      </c>
      <c r="X14" s="497">
        <v>908.5</v>
      </c>
      <c r="Y14" s="498"/>
      <c r="Z14" s="497"/>
      <c r="AA14" s="499"/>
      <c r="AB14" s="500"/>
      <c r="AC14" s="462">
        <f t="shared" si="9"/>
        <v>0</v>
      </c>
      <c r="AD14" s="444"/>
      <c r="AF14" s="488"/>
      <c r="AG14" s="489">
        <v>7</v>
      </c>
      <c r="AH14" s="521">
        <v>904.46</v>
      </c>
      <c r="AI14" s="502"/>
      <c r="AJ14" s="521"/>
      <c r="AK14" s="399"/>
      <c r="AL14" s="391"/>
      <c r="AM14" s="391">
        <f t="shared" si="10"/>
        <v>0</v>
      </c>
      <c r="AP14" s="488"/>
      <c r="AQ14" s="489">
        <v>7</v>
      </c>
      <c r="AR14" s="490">
        <v>897.2</v>
      </c>
      <c r="AS14" s="502"/>
      <c r="AT14" s="490"/>
      <c r="AU14" s="399"/>
      <c r="AV14" s="391"/>
      <c r="AW14" s="391">
        <f t="shared" si="11"/>
        <v>0</v>
      </c>
      <c r="AZ14" s="503"/>
      <c r="BA14" s="735">
        <v>7</v>
      </c>
      <c r="BB14" s="490">
        <v>928</v>
      </c>
      <c r="BC14" s="502"/>
      <c r="BD14" s="490"/>
      <c r="BE14" s="399"/>
      <c r="BF14" s="391"/>
      <c r="BG14" s="5">
        <f t="shared" si="12"/>
        <v>0</v>
      </c>
      <c r="BJ14" s="488"/>
      <c r="BK14" s="489">
        <v>7</v>
      </c>
      <c r="BL14" s="490">
        <v>925.3</v>
      </c>
      <c r="BM14" s="502"/>
      <c r="BN14" s="497"/>
      <c r="BO14" s="399"/>
      <c r="BP14" s="391"/>
      <c r="BQ14" s="504">
        <f t="shared" si="13"/>
        <v>0</v>
      </c>
      <c r="BR14" s="5"/>
      <c r="BT14" s="488"/>
      <c r="BU14" s="489">
        <v>7</v>
      </c>
      <c r="BV14" s="249">
        <v>926.23</v>
      </c>
      <c r="BW14" s="505"/>
      <c r="BX14" s="249"/>
      <c r="BY14" s="506"/>
      <c r="BZ14" s="507"/>
      <c r="CA14" s="462">
        <f t="shared" si="5"/>
        <v>0</v>
      </c>
      <c r="CD14" s="488"/>
      <c r="CE14" s="489">
        <v>7</v>
      </c>
      <c r="CF14" s="249">
        <v>924</v>
      </c>
      <c r="CG14" s="512"/>
      <c r="CH14" s="249"/>
      <c r="CI14" s="514"/>
      <c r="CJ14" s="391"/>
      <c r="CK14" s="5">
        <f t="shared" si="6"/>
        <v>0</v>
      </c>
      <c r="CN14" s="496"/>
      <c r="CO14" s="489">
        <v>7</v>
      </c>
      <c r="CP14" s="490"/>
      <c r="CQ14" s="505"/>
      <c r="CR14" s="490"/>
      <c r="CS14" s="508"/>
      <c r="CT14" s="507"/>
      <c r="CU14" s="509">
        <f t="shared" si="26"/>
        <v>0</v>
      </c>
      <c r="CX14" s="510"/>
      <c r="CY14" s="489">
        <v>7</v>
      </c>
      <c r="CZ14" s="490"/>
      <c r="DA14" s="502"/>
      <c r="DB14" s="490"/>
      <c r="DC14" s="399"/>
      <c r="DD14" s="391"/>
      <c r="DE14" s="5">
        <f t="shared" si="14"/>
        <v>0</v>
      </c>
      <c r="DH14" s="510"/>
      <c r="DI14" s="489">
        <v>7</v>
      </c>
      <c r="DJ14" s="490"/>
      <c r="DK14" s="502"/>
      <c r="DL14" s="490"/>
      <c r="DM14" s="399"/>
      <c r="DN14" s="391"/>
      <c r="DO14" s="5">
        <f t="shared" si="15"/>
        <v>0</v>
      </c>
      <c r="DR14" s="488"/>
      <c r="DS14" s="489">
        <v>7</v>
      </c>
      <c r="DT14" s="490"/>
      <c r="DU14" s="505"/>
      <c r="DV14" s="490"/>
      <c r="DW14" s="508"/>
      <c r="DX14" s="507"/>
      <c r="DY14" s="5">
        <f t="shared" si="16"/>
        <v>0</v>
      </c>
      <c r="EB14" s="488"/>
      <c r="EC14" s="489">
        <v>7</v>
      </c>
      <c r="ED14" s="249"/>
      <c r="EE14" s="512"/>
      <c r="EF14" s="249"/>
      <c r="EG14" s="513"/>
      <c r="EH14" s="391"/>
      <c r="EI14" s="5">
        <f t="shared" si="17"/>
        <v>0</v>
      </c>
      <c r="EL14" s="488"/>
      <c r="EM14" s="489">
        <v>7</v>
      </c>
      <c r="EN14" s="249"/>
      <c r="EO14" s="512"/>
      <c r="EP14" s="249"/>
      <c r="EQ14" s="514"/>
      <c r="ER14" s="391"/>
      <c r="ES14" s="5">
        <f t="shared" si="18"/>
        <v>0</v>
      </c>
      <c r="EV14" s="515"/>
      <c r="EW14" s="489">
        <v>7</v>
      </c>
      <c r="EX14" s="490"/>
      <c r="EY14" s="502"/>
      <c r="EZ14" s="490"/>
      <c r="FA14" s="514"/>
      <c r="FB14" s="391"/>
      <c r="FC14" s="5">
        <f t="shared" si="19"/>
        <v>0</v>
      </c>
      <c r="FF14" s="515"/>
      <c r="FG14" s="489">
        <v>7</v>
      </c>
      <c r="FH14" s="497"/>
      <c r="FI14" s="498"/>
      <c r="FJ14" s="497"/>
      <c r="FK14" s="513"/>
      <c r="FL14" s="500"/>
      <c r="FM14" s="462">
        <f t="shared" si="20"/>
        <v>0</v>
      </c>
      <c r="FP14" s="516"/>
      <c r="FQ14" s="489">
        <v>7</v>
      </c>
      <c r="FR14" s="490"/>
      <c r="FS14" s="502"/>
      <c r="FT14" s="490"/>
      <c r="FU14" s="514"/>
      <c r="FV14" s="391"/>
      <c r="FW14" s="462">
        <f t="shared" si="21"/>
        <v>0</v>
      </c>
      <c r="FZ14" s="488"/>
      <c r="GA14" s="517">
        <v>7</v>
      </c>
      <c r="GB14" s="490"/>
      <c r="GC14" s="502"/>
      <c r="GD14" s="490"/>
      <c r="GE14" s="514"/>
      <c r="GF14" s="391"/>
      <c r="GG14" s="5">
        <f t="shared" si="22"/>
        <v>0</v>
      </c>
      <c r="GJ14" s="488"/>
      <c r="GK14" s="489">
        <v>7</v>
      </c>
      <c r="GL14" s="522"/>
      <c r="GM14" s="502"/>
      <c r="GN14" s="522"/>
      <c r="GO14" s="399"/>
      <c r="GP14" s="391"/>
      <c r="GQ14" s="5">
        <f t="shared" si="23"/>
        <v>0</v>
      </c>
      <c r="GT14" s="488"/>
      <c r="GU14" s="489">
        <v>7</v>
      </c>
      <c r="GV14" s="490"/>
      <c r="GW14" s="502"/>
      <c r="GX14" s="490"/>
      <c r="GY14" s="399"/>
      <c r="GZ14" s="391"/>
      <c r="HA14" s="5">
        <f t="shared" si="24"/>
        <v>0</v>
      </c>
    </row>
    <row r="15" spans="1:209" ht="22.5" customHeight="1" x14ac:dyDescent="0.25">
      <c r="A15" s="417">
        <v>12</v>
      </c>
      <c r="B15" s="283">
        <f t="shared" ref="B15:I15" si="31">DQ5</f>
        <v>0</v>
      </c>
      <c r="C15" s="283">
        <f t="shared" si="31"/>
        <v>0</v>
      </c>
      <c r="D15" s="431">
        <f t="shared" si="31"/>
        <v>0</v>
      </c>
      <c r="E15" s="432">
        <f t="shared" si="31"/>
        <v>0</v>
      </c>
      <c r="F15" s="215">
        <f t="shared" si="31"/>
        <v>0</v>
      </c>
      <c r="G15" s="6">
        <f t="shared" si="31"/>
        <v>0</v>
      </c>
      <c r="H15" s="233">
        <f t="shared" si="31"/>
        <v>0</v>
      </c>
      <c r="I15" s="433">
        <f t="shared" si="31"/>
        <v>0</v>
      </c>
      <c r="L15" s="488"/>
      <c r="M15" s="489">
        <v>8</v>
      </c>
      <c r="N15" s="490">
        <v>987.47</v>
      </c>
      <c r="O15" s="502"/>
      <c r="P15" s="490"/>
      <c r="Q15" s="399"/>
      <c r="R15" s="391"/>
      <c r="S15" s="462">
        <f t="shared" si="8"/>
        <v>0</v>
      </c>
      <c r="V15" s="496"/>
      <c r="W15" s="489">
        <v>8</v>
      </c>
      <c r="X15" s="497">
        <v>916.7</v>
      </c>
      <c r="Y15" s="498"/>
      <c r="Z15" s="497"/>
      <c r="AA15" s="499"/>
      <c r="AB15" s="500"/>
      <c r="AC15" s="462">
        <f t="shared" si="9"/>
        <v>0</v>
      </c>
      <c r="AD15" s="444"/>
      <c r="AF15" s="488"/>
      <c r="AG15" s="489">
        <v>8</v>
      </c>
      <c r="AH15" s="521">
        <v>923.51</v>
      </c>
      <c r="AI15" s="502"/>
      <c r="AJ15" s="521"/>
      <c r="AK15" s="399"/>
      <c r="AL15" s="391"/>
      <c r="AM15" s="391">
        <f t="shared" si="10"/>
        <v>0</v>
      </c>
      <c r="AP15" s="488"/>
      <c r="AQ15" s="489">
        <v>8</v>
      </c>
      <c r="AR15" s="490">
        <v>921.2</v>
      </c>
      <c r="AS15" s="502"/>
      <c r="AT15" s="490"/>
      <c r="AU15" s="399"/>
      <c r="AV15" s="391"/>
      <c r="AW15" s="391">
        <f t="shared" si="11"/>
        <v>0</v>
      </c>
      <c r="AZ15" s="503"/>
      <c r="BA15" s="735">
        <v>8</v>
      </c>
      <c r="BB15" s="490">
        <v>938.93</v>
      </c>
      <c r="BC15" s="502"/>
      <c r="BD15" s="490"/>
      <c r="BE15" s="399"/>
      <c r="BF15" s="391"/>
      <c r="BG15" s="5">
        <f t="shared" si="12"/>
        <v>0</v>
      </c>
      <c r="BJ15" s="488"/>
      <c r="BK15" s="489">
        <v>8</v>
      </c>
      <c r="BL15" s="490">
        <v>915.3</v>
      </c>
      <c r="BM15" s="502"/>
      <c r="BN15" s="497"/>
      <c r="BO15" s="399"/>
      <c r="BP15" s="391"/>
      <c r="BQ15" s="504">
        <f t="shared" si="13"/>
        <v>0</v>
      </c>
      <c r="BR15" s="5"/>
      <c r="BT15" s="488"/>
      <c r="BU15" s="489">
        <v>8</v>
      </c>
      <c r="BV15" s="490">
        <v>923.51</v>
      </c>
      <c r="BW15" s="505"/>
      <c r="BX15" s="490"/>
      <c r="BY15" s="506"/>
      <c r="BZ15" s="507"/>
      <c r="CA15" s="462">
        <f t="shared" si="5"/>
        <v>0</v>
      </c>
      <c r="CD15" s="515"/>
      <c r="CE15" s="489">
        <v>8</v>
      </c>
      <c r="CF15" s="249">
        <v>929.4</v>
      </c>
      <c r="CG15" s="512"/>
      <c r="CH15" s="249"/>
      <c r="CI15" s="514"/>
      <c r="CJ15" s="391"/>
      <c r="CK15" s="5">
        <f t="shared" si="6"/>
        <v>0</v>
      </c>
      <c r="CN15" s="496"/>
      <c r="CO15" s="489">
        <v>8</v>
      </c>
      <c r="CP15" s="490"/>
      <c r="CQ15" s="505"/>
      <c r="CR15" s="490"/>
      <c r="CS15" s="508"/>
      <c r="CT15" s="507"/>
      <c r="CU15" s="509">
        <f t="shared" si="26"/>
        <v>0</v>
      </c>
      <c r="CX15" s="510"/>
      <c r="CY15" s="489">
        <v>8</v>
      </c>
      <c r="CZ15" s="490"/>
      <c r="DA15" s="502"/>
      <c r="DB15" s="490"/>
      <c r="DC15" s="399"/>
      <c r="DD15" s="391"/>
      <c r="DE15" s="5">
        <f t="shared" si="14"/>
        <v>0</v>
      </c>
      <c r="DH15" s="510"/>
      <c r="DI15" s="489">
        <v>8</v>
      </c>
      <c r="DJ15" s="490"/>
      <c r="DK15" s="502"/>
      <c r="DL15" s="490"/>
      <c r="DM15" s="399"/>
      <c r="DN15" s="391"/>
      <c r="DO15" s="5">
        <f t="shared" si="15"/>
        <v>0</v>
      </c>
      <c r="DR15" s="488"/>
      <c r="DS15" s="489">
        <v>8</v>
      </c>
      <c r="DT15" s="490"/>
      <c r="DU15" s="505"/>
      <c r="DV15" s="490"/>
      <c r="DW15" s="508"/>
      <c r="DX15" s="507"/>
      <c r="DY15" s="5">
        <f t="shared" si="16"/>
        <v>0</v>
      </c>
      <c r="EB15" s="488"/>
      <c r="EC15" s="489">
        <v>8</v>
      </c>
      <c r="ED15" s="249"/>
      <c r="EE15" s="512"/>
      <c r="EF15" s="249"/>
      <c r="EG15" s="513"/>
      <c r="EH15" s="391"/>
      <c r="EI15" s="5">
        <f t="shared" si="17"/>
        <v>0</v>
      </c>
      <c r="EL15" s="488"/>
      <c r="EM15" s="489">
        <v>8</v>
      </c>
      <c r="EN15" s="249"/>
      <c r="EO15" s="512"/>
      <c r="EP15" s="249"/>
      <c r="EQ15" s="514"/>
      <c r="ER15" s="391"/>
      <c r="ES15" s="5">
        <f t="shared" si="18"/>
        <v>0</v>
      </c>
      <c r="EV15" s="515"/>
      <c r="EW15" s="489">
        <v>8</v>
      </c>
      <c r="EX15" s="490"/>
      <c r="EY15" s="502"/>
      <c r="EZ15" s="490"/>
      <c r="FA15" s="514"/>
      <c r="FB15" s="391"/>
      <c r="FC15" s="5">
        <f t="shared" si="19"/>
        <v>0</v>
      </c>
      <c r="FF15" s="515"/>
      <c r="FG15" s="489">
        <v>8</v>
      </c>
      <c r="FH15" s="497"/>
      <c r="FI15" s="498"/>
      <c r="FJ15" s="497"/>
      <c r="FK15" s="513"/>
      <c r="FL15" s="500"/>
      <c r="FM15" s="462">
        <f t="shared" si="20"/>
        <v>0</v>
      </c>
      <c r="FP15" s="516"/>
      <c r="FQ15" s="489">
        <v>8</v>
      </c>
      <c r="FR15" s="490"/>
      <c r="FS15" s="502"/>
      <c r="FT15" s="490"/>
      <c r="FU15" s="514"/>
      <c r="FV15" s="391"/>
      <c r="FW15" s="462">
        <f t="shared" si="21"/>
        <v>0</v>
      </c>
      <c r="FZ15" s="515"/>
      <c r="GA15" s="517">
        <v>8</v>
      </c>
      <c r="GB15" s="490"/>
      <c r="GC15" s="502"/>
      <c r="GD15" s="490"/>
      <c r="GE15" s="514"/>
      <c r="GF15" s="391"/>
      <c r="GG15" s="5">
        <f t="shared" si="22"/>
        <v>0</v>
      </c>
      <c r="GJ15" s="488"/>
      <c r="GK15" s="489">
        <v>8</v>
      </c>
      <c r="GL15" s="522"/>
      <c r="GM15" s="502"/>
      <c r="GN15" s="522"/>
      <c r="GO15" s="399"/>
      <c r="GP15" s="391"/>
      <c r="GQ15" s="5">
        <f t="shared" si="23"/>
        <v>0</v>
      </c>
      <c r="GT15" s="488"/>
      <c r="GU15" s="489">
        <v>8</v>
      </c>
      <c r="GV15" s="490"/>
      <c r="GW15" s="502"/>
      <c r="GX15" s="490"/>
      <c r="GY15" s="399"/>
      <c r="GZ15" s="391"/>
      <c r="HA15" s="5">
        <f t="shared" si="24"/>
        <v>0</v>
      </c>
    </row>
    <row r="16" spans="1:209" ht="22.5" customHeight="1" x14ac:dyDescent="0.25">
      <c r="A16" s="417">
        <v>13</v>
      </c>
      <c r="B16" s="283">
        <f t="shared" ref="B16:I16" si="32">EA5</f>
        <v>0</v>
      </c>
      <c r="C16" s="283">
        <f t="shared" si="32"/>
        <v>0</v>
      </c>
      <c r="D16" s="431">
        <f t="shared" si="32"/>
        <v>0</v>
      </c>
      <c r="E16" s="432">
        <f t="shared" si="32"/>
        <v>0</v>
      </c>
      <c r="F16" s="215">
        <f t="shared" si="32"/>
        <v>0</v>
      </c>
      <c r="G16" s="6">
        <f t="shared" si="32"/>
        <v>0</v>
      </c>
      <c r="H16" s="233">
        <f t="shared" si="32"/>
        <v>0</v>
      </c>
      <c r="I16" s="433">
        <f t="shared" si="32"/>
        <v>0</v>
      </c>
      <c r="L16" s="488"/>
      <c r="M16" s="489">
        <v>9</v>
      </c>
      <c r="N16" s="490">
        <v>984.74</v>
      </c>
      <c r="O16" s="502"/>
      <c r="P16" s="490"/>
      <c r="Q16" s="399"/>
      <c r="R16" s="391"/>
      <c r="S16" s="462">
        <f t="shared" si="8"/>
        <v>0</v>
      </c>
      <c r="V16" s="496"/>
      <c r="W16" s="489">
        <v>9</v>
      </c>
      <c r="X16" s="497">
        <v>899.9</v>
      </c>
      <c r="Y16" s="498"/>
      <c r="Z16" s="497"/>
      <c r="AA16" s="499"/>
      <c r="AB16" s="500"/>
      <c r="AC16" s="462">
        <f t="shared" si="9"/>
        <v>0</v>
      </c>
      <c r="AD16" s="444"/>
      <c r="AF16" s="488"/>
      <c r="AG16" s="489">
        <v>9</v>
      </c>
      <c r="AH16" s="521">
        <v>900.83</v>
      </c>
      <c r="AI16" s="502"/>
      <c r="AJ16" s="521"/>
      <c r="AK16" s="399"/>
      <c r="AL16" s="391"/>
      <c r="AM16" s="391">
        <f t="shared" si="10"/>
        <v>0</v>
      </c>
      <c r="AP16" s="488"/>
      <c r="AQ16" s="489">
        <v>9</v>
      </c>
      <c r="AR16" s="490">
        <v>906.3</v>
      </c>
      <c r="AS16" s="502"/>
      <c r="AT16" s="490"/>
      <c r="AU16" s="399"/>
      <c r="AV16" s="391"/>
      <c r="AW16" s="391">
        <f t="shared" si="11"/>
        <v>0</v>
      </c>
      <c r="AZ16" s="503"/>
      <c r="BA16" s="735">
        <v>9</v>
      </c>
      <c r="BB16" s="490">
        <v>934.4</v>
      </c>
      <c r="BC16" s="502"/>
      <c r="BD16" s="490"/>
      <c r="BE16" s="399"/>
      <c r="BF16" s="391"/>
      <c r="BG16" s="5">
        <f t="shared" si="12"/>
        <v>0</v>
      </c>
      <c r="BJ16" s="488"/>
      <c r="BK16" s="489">
        <v>9</v>
      </c>
      <c r="BL16" s="490">
        <v>882.7</v>
      </c>
      <c r="BM16" s="502"/>
      <c r="BN16" s="497"/>
      <c r="BO16" s="399"/>
      <c r="BP16" s="391"/>
      <c r="BQ16" s="504">
        <f t="shared" si="13"/>
        <v>0</v>
      </c>
      <c r="BR16" s="5"/>
      <c r="BT16" s="488"/>
      <c r="BU16" s="489">
        <v>9</v>
      </c>
      <c r="BV16" s="490">
        <v>914.44</v>
      </c>
      <c r="BW16" s="505"/>
      <c r="BX16" s="490"/>
      <c r="BY16" s="506"/>
      <c r="BZ16" s="507"/>
      <c r="CA16" s="5">
        <f t="shared" si="5"/>
        <v>0</v>
      </c>
      <c r="CD16" s="515"/>
      <c r="CE16" s="489">
        <v>9</v>
      </c>
      <c r="CF16" s="249">
        <v>934.8</v>
      </c>
      <c r="CG16" s="512"/>
      <c r="CH16" s="249"/>
      <c r="CI16" s="514"/>
      <c r="CJ16" s="391"/>
      <c r="CK16" s="5">
        <f t="shared" si="6"/>
        <v>0</v>
      </c>
      <c r="CN16" s="496"/>
      <c r="CO16" s="489">
        <v>9</v>
      </c>
      <c r="CP16" s="490"/>
      <c r="CQ16" s="505"/>
      <c r="CR16" s="490"/>
      <c r="CS16" s="508"/>
      <c r="CT16" s="507"/>
      <c r="CU16" s="509">
        <f t="shared" si="26"/>
        <v>0</v>
      </c>
      <c r="CX16" s="510"/>
      <c r="CY16" s="489">
        <v>9</v>
      </c>
      <c r="CZ16" s="490"/>
      <c r="DA16" s="502"/>
      <c r="DB16" s="490"/>
      <c r="DC16" s="399"/>
      <c r="DD16" s="391"/>
      <c r="DE16" s="5">
        <f t="shared" si="14"/>
        <v>0</v>
      </c>
      <c r="DH16" s="510"/>
      <c r="DI16" s="489">
        <v>9</v>
      </c>
      <c r="DJ16" s="490"/>
      <c r="DK16" s="502"/>
      <c r="DL16" s="490"/>
      <c r="DM16" s="399"/>
      <c r="DN16" s="391"/>
      <c r="DO16" s="5">
        <f t="shared" si="15"/>
        <v>0</v>
      </c>
      <c r="DR16" s="488"/>
      <c r="DS16" s="489">
        <v>9</v>
      </c>
      <c r="DT16" s="490"/>
      <c r="DU16" s="505"/>
      <c r="DV16" s="490"/>
      <c r="DW16" s="508"/>
      <c r="DX16" s="507"/>
      <c r="DY16" s="5">
        <f t="shared" si="16"/>
        <v>0</v>
      </c>
      <c r="EB16" s="488"/>
      <c r="EC16" s="489">
        <v>9</v>
      </c>
      <c r="ED16" s="249"/>
      <c r="EE16" s="512"/>
      <c r="EF16" s="249"/>
      <c r="EG16" s="513"/>
      <c r="EH16" s="391"/>
      <c r="EI16" s="5">
        <f t="shared" si="17"/>
        <v>0</v>
      </c>
      <c r="EL16" s="488"/>
      <c r="EM16" s="489">
        <v>9</v>
      </c>
      <c r="EN16" s="249"/>
      <c r="EO16" s="512"/>
      <c r="EP16" s="249"/>
      <c r="EQ16" s="514"/>
      <c r="ER16" s="391"/>
      <c r="ES16" s="5">
        <f t="shared" si="18"/>
        <v>0</v>
      </c>
      <c r="EV16" s="515"/>
      <c r="EW16" s="489">
        <v>9</v>
      </c>
      <c r="EX16" s="490"/>
      <c r="EY16" s="502"/>
      <c r="EZ16" s="490"/>
      <c r="FA16" s="514"/>
      <c r="FB16" s="391"/>
      <c r="FC16" s="5">
        <f t="shared" si="19"/>
        <v>0</v>
      </c>
      <c r="FF16" s="515"/>
      <c r="FG16" s="489">
        <v>9</v>
      </c>
      <c r="FH16" s="497"/>
      <c r="FI16" s="498"/>
      <c r="FJ16" s="497"/>
      <c r="FK16" s="513"/>
      <c r="FL16" s="500"/>
      <c r="FM16" s="462">
        <f t="shared" si="20"/>
        <v>0</v>
      </c>
      <c r="FP16" s="516"/>
      <c r="FQ16" s="489">
        <v>9</v>
      </c>
      <c r="FR16" s="490"/>
      <c r="FS16" s="502"/>
      <c r="FT16" s="490"/>
      <c r="FU16" s="514"/>
      <c r="FV16" s="391"/>
      <c r="FW16" s="462">
        <f t="shared" si="21"/>
        <v>0</v>
      </c>
      <c r="FZ16" s="515"/>
      <c r="GA16" s="517">
        <v>9</v>
      </c>
      <c r="GB16" s="490"/>
      <c r="GC16" s="502"/>
      <c r="GD16" s="490"/>
      <c r="GE16" s="514"/>
      <c r="GF16" s="391"/>
      <c r="GG16" s="5">
        <f t="shared" si="22"/>
        <v>0</v>
      </c>
      <c r="GJ16" s="488"/>
      <c r="GK16" s="489">
        <v>9</v>
      </c>
      <c r="GL16" s="522"/>
      <c r="GM16" s="502"/>
      <c r="GN16" s="522"/>
      <c r="GO16" s="399"/>
      <c r="GP16" s="391"/>
      <c r="GQ16" s="5">
        <f t="shared" si="23"/>
        <v>0</v>
      </c>
      <c r="GT16" s="488"/>
      <c r="GU16" s="489">
        <v>9</v>
      </c>
      <c r="GV16" s="490"/>
      <c r="GW16" s="502"/>
      <c r="GX16" s="490"/>
      <c r="GY16" s="399"/>
      <c r="GZ16" s="391"/>
      <c r="HA16" s="5">
        <f t="shared" si="24"/>
        <v>0</v>
      </c>
    </row>
    <row r="17" spans="1:209" x14ac:dyDescent="0.25">
      <c r="A17" s="417">
        <v>14</v>
      </c>
      <c r="B17" s="283">
        <f>EK5</f>
        <v>0</v>
      </c>
      <c r="C17" s="283">
        <f t="shared" ref="C17:I17" si="33">EL5</f>
        <v>0</v>
      </c>
      <c r="D17" s="431">
        <f t="shared" si="33"/>
        <v>0</v>
      </c>
      <c r="E17" s="432">
        <f t="shared" si="33"/>
        <v>0</v>
      </c>
      <c r="F17" s="215">
        <f t="shared" si="33"/>
        <v>0</v>
      </c>
      <c r="G17" s="6">
        <f t="shared" si="33"/>
        <v>0</v>
      </c>
      <c r="H17" s="233">
        <f t="shared" si="33"/>
        <v>0</v>
      </c>
      <c r="I17" s="433">
        <f t="shared" si="33"/>
        <v>0</v>
      </c>
      <c r="L17" s="488"/>
      <c r="M17" s="489">
        <v>10</v>
      </c>
      <c r="N17" s="490">
        <v>979.3</v>
      </c>
      <c r="O17" s="491"/>
      <c r="P17" s="492"/>
      <c r="Q17" s="493"/>
      <c r="R17" s="494"/>
      <c r="S17" s="520">
        <f t="shared" si="8"/>
        <v>0</v>
      </c>
      <c r="V17" s="496"/>
      <c r="W17" s="489">
        <v>10</v>
      </c>
      <c r="X17" s="497">
        <v>889.5</v>
      </c>
      <c r="Y17" s="498"/>
      <c r="Z17" s="497"/>
      <c r="AA17" s="499"/>
      <c r="AB17" s="500"/>
      <c r="AC17" s="462">
        <f t="shared" si="9"/>
        <v>0</v>
      </c>
      <c r="AD17" s="444"/>
      <c r="AF17" s="488"/>
      <c r="AG17" s="489">
        <v>10</v>
      </c>
      <c r="AH17" s="521">
        <v>894.48</v>
      </c>
      <c r="AI17" s="502"/>
      <c r="AJ17" s="521"/>
      <c r="AK17" s="399"/>
      <c r="AL17" s="391"/>
      <c r="AM17" s="391">
        <f t="shared" si="10"/>
        <v>0</v>
      </c>
      <c r="AP17" s="488"/>
      <c r="AQ17" s="489">
        <v>10</v>
      </c>
      <c r="AR17" s="249">
        <v>921.7</v>
      </c>
      <c r="AS17" s="502"/>
      <c r="AT17" s="249"/>
      <c r="AU17" s="399"/>
      <c r="AV17" s="391"/>
      <c r="AW17" s="391">
        <f t="shared" si="11"/>
        <v>0</v>
      </c>
      <c r="AZ17" s="503"/>
      <c r="BA17" s="735">
        <v>10</v>
      </c>
      <c r="BB17" s="490">
        <v>917.16</v>
      </c>
      <c r="BC17" s="502"/>
      <c r="BD17" s="490"/>
      <c r="BE17" s="399"/>
      <c r="BF17" s="391"/>
      <c r="BG17" s="5">
        <f t="shared" si="12"/>
        <v>0</v>
      </c>
      <c r="BJ17" s="488"/>
      <c r="BK17" s="489">
        <v>10</v>
      </c>
      <c r="BL17" s="490">
        <v>926.7</v>
      </c>
      <c r="BM17" s="502"/>
      <c r="BN17" s="497"/>
      <c r="BO17" s="399"/>
      <c r="BP17" s="391"/>
      <c r="BQ17" s="504">
        <f t="shared" si="13"/>
        <v>0</v>
      </c>
      <c r="BR17" s="5"/>
      <c r="BT17" s="488"/>
      <c r="BU17" s="489">
        <v>10</v>
      </c>
      <c r="BV17" s="490">
        <v>927.14</v>
      </c>
      <c r="BW17" s="505"/>
      <c r="BX17" s="490"/>
      <c r="BY17" s="506"/>
      <c r="BZ17" s="507"/>
      <c r="CA17" s="5">
        <f t="shared" si="5"/>
        <v>0</v>
      </c>
      <c r="CD17" s="515"/>
      <c r="CE17" s="489">
        <v>10</v>
      </c>
      <c r="CF17" s="249">
        <v>869.5</v>
      </c>
      <c r="CG17" s="512"/>
      <c r="CH17" s="249"/>
      <c r="CI17" s="514"/>
      <c r="CJ17" s="391"/>
      <c r="CK17" s="5">
        <f t="shared" si="6"/>
        <v>0</v>
      </c>
      <c r="CN17" s="496"/>
      <c r="CO17" s="489">
        <v>10</v>
      </c>
      <c r="CP17" s="490"/>
      <c r="CQ17" s="505"/>
      <c r="CR17" s="490"/>
      <c r="CS17" s="508"/>
      <c r="CT17" s="507"/>
      <c r="CU17" s="509">
        <f t="shared" si="26"/>
        <v>0</v>
      </c>
      <c r="CX17" s="488"/>
      <c r="CY17" s="489">
        <v>10</v>
      </c>
      <c r="CZ17" s="490"/>
      <c r="DA17" s="502"/>
      <c r="DB17" s="490"/>
      <c r="DC17" s="399"/>
      <c r="DD17" s="391"/>
      <c r="DE17" s="5">
        <f t="shared" si="14"/>
        <v>0</v>
      </c>
      <c r="DH17" s="488"/>
      <c r="DI17" s="489">
        <v>10</v>
      </c>
      <c r="DJ17" s="490"/>
      <c r="DK17" s="502"/>
      <c r="DL17" s="490"/>
      <c r="DM17" s="399"/>
      <c r="DN17" s="391"/>
      <c r="DO17" s="5">
        <f t="shared" si="15"/>
        <v>0</v>
      </c>
      <c r="DR17" s="488"/>
      <c r="DS17" s="489">
        <v>10</v>
      </c>
      <c r="DT17" s="490"/>
      <c r="DU17" s="505"/>
      <c r="DV17" s="490"/>
      <c r="DW17" s="508"/>
      <c r="DX17" s="507"/>
      <c r="DY17" s="5">
        <f t="shared" si="16"/>
        <v>0</v>
      </c>
      <c r="EB17" s="488"/>
      <c r="EC17" s="489">
        <v>10</v>
      </c>
      <c r="ED17" s="249"/>
      <c r="EE17" s="512"/>
      <c r="EF17" s="249"/>
      <c r="EG17" s="513"/>
      <c r="EH17" s="391"/>
      <c r="EI17" s="5">
        <f t="shared" si="17"/>
        <v>0</v>
      </c>
      <c r="EL17" s="488"/>
      <c r="EM17" s="489">
        <v>10</v>
      </c>
      <c r="EN17" s="249"/>
      <c r="EO17" s="512"/>
      <c r="EP17" s="249"/>
      <c r="EQ17" s="514"/>
      <c r="ER17" s="391"/>
      <c r="ES17" s="5">
        <f t="shared" si="18"/>
        <v>0</v>
      </c>
      <c r="EV17" s="515"/>
      <c r="EW17" s="489">
        <v>10</v>
      </c>
      <c r="EX17" s="490"/>
      <c r="EY17" s="502"/>
      <c r="EZ17" s="490"/>
      <c r="FA17" s="514"/>
      <c r="FB17" s="391"/>
      <c r="FC17" s="5">
        <f t="shared" si="19"/>
        <v>0</v>
      </c>
      <c r="FF17" s="515"/>
      <c r="FG17" s="489">
        <v>10</v>
      </c>
      <c r="FH17" s="497"/>
      <c r="FI17" s="498"/>
      <c r="FJ17" s="497"/>
      <c r="FK17" s="513"/>
      <c r="FL17" s="500"/>
      <c r="FM17" s="462">
        <f t="shared" si="20"/>
        <v>0</v>
      </c>
      <c r="FP17" s="488"/>
      <c r="FQ17" s="489">
        <v>10</v>
      </c>
      <c r="FR17" s="490"/>
      <c r="FS17" s="502"/>
      <c r="FT17" s="490"/>
      <c r="FU17" s="514"/>
      <c r="FV17" s="391"/>
      <c r="FW17" s="462">
        <f t="shared" si="21"/>
        <v>0</v>
      </c>
      <c r="FZ17" s="515"/>
      <c r="GA17" s="517">
        <v>10</v>
      </c>
      <c r="GB17" s="490"/>
      <c r="GC17" s="502"/>
      <c r="GD17" s="490"/>
      <c r="GE17" s="514"/>
      <c r="GF17" s="391"/>
      <c r="GG17" s="5">
        <f t="shared" si="22"/>
        <v>0</v>
      </c>
      <c r="GJ17" s="488"/>
      <c r="GK17" s="489">
        <v>10</v>
      </c>
      <c r="GL17" s="522"/>
      <c r="GM17" s="502"/>
      <c r="GN17" s="522"/>
      <c r="GO17" s="399"/>
      <c r="GP17" s="391"/>
      <c r="GQ17" s="5">
        <f t="shared" si="23"/>
        <v>0</v>
      </c>
      <c r="GT17" s="488"/>
      <c r="GU17" s="489">
        <v>10</v>
      </c>
      <c r="GV17" s="490"/>
      <c r="GW17" s="502"/>
      <c r="GX17" s="490"/>
      <c r="GY17" s="399"/>
      <c r="GZ17" s="391"/>
      <c r="HA17" s="5">
        <f t="shared" si="24"/>
        <v>0</v>
      </c>
    </row>
    <row r="18" spans="1:209" x14ac:dyDescent="0.25">
      <c r="A18" s="417">
        <v>15</v>
      </c>
      <c r="B18" s="283">
        <f t="shared" ref="B18:I18" si="34">EU5</f>
        <v>0</v>
      </c>
      <c r="C18" s="283">
        <f t="shared" si="34"/>
        <v>0</v>
      </c>
      <c r="D18" s="431">
        <f t="shared" si="34"/>
        <v>0</v>
      </c>
      <c r="E18" s="432">
        <f t="shared" si="34"/>
        <v>0</v>
      </c>
      <c r="F18" s="215">
        <f t="shared" si="34"/>
        <v>0</v>
      </c>
      <c r="G18" s="6">
        <f t="shared" si="34"/>
        <v>0</v>
      </c>
      <c r="H18" s="233">
        <f t="shared" si="34"/>
        <v>0</v>
      </c>
      <c r="I18" s="433">
        <f t="shared" si="34"/>
        <v>0</v>
      </c>
      <c r="L18" s="488"/>
      <c r="M18" s="489">
        <v>11</v>
      </c>
      <c r="N18" s="490">
        <v>976.58</v>
      </c>
      <c r="O18" s="491"/>
      <c r="P18" s="492"/>
      <c r="Q18" s="493"/>
      <c r="R18" s="494"/>
      <c r="S18" s="520">
        <f t="shared" si="8"/>
        <v>0</v>
      </c>
      <c r="V18" s="488"/>
      <c r="W18" s="489">
        <v>11</v>
      </c>
      <c r="X18" s="497">
        <v>885.4</v>
      </c>
      <c r="Y18" s="498"/>
      <c r="Z18" s="497"/>
      <c r="AA18" s="499"/>
      <c r="AB18" s="500"/>
      <c r="AC18" s="462">
        <f t="shared" si="9"/>
        <v>0</v>
      </c>
      <c r="AD18" s="444"/>
      <c r="AF18" s="488"/>
      <c r="AG18" s="489">
        <v>11</v>
      </c>
      <c r="AH18" s="521">
        <v>921.69</v>
      </c>
      <c r="AI18" s="502"/>
      <c r="AJ18" s="521"/>
      <c r="AK18" s="399"/>
      <c r="AL18" s="391"/>
      <c r="AM18" s="391">
        <f t="shared" si="10"/>
        <v>0</v>
      </c>
      <c r="AP18" s="488"/>
      <c r="AQ18" s="489">
        <v>11</v>
      </c>
      <c r="AR18" s="490">
        <v>868.6</v>
      </c>
      <c r="AS18" s="502"/>
      <c r="AT18" s="490"/>
      <c r="AU18" s="399"/>
      <c r="AV18" s="391"/>
      <c r="AW18" s="391">
        <f t="shared" si="11"/>
        <v>0</v>
      </c>
      <c r="AZ18" s="503"/>
      <c r="BA18" s="735">
        <v>11</v>
      </c>
      <c r="BB18" s="490">
        <v>909.9</v>
      </c>
      <c r="BC18" s="502"/>
      <c r="BD18" s="490"/>
      <c r="BE18" s="399"/>
      <c r="BF18" s="391"/>
      <c r="BG18" s="5">
        <f t="shared" si="12"/>
        <v>0</v>
      </c>
      <c r="BJ18" s="488"/>
      <c r="BK18" s="489">
        <v>11</v>
      </c>
      <c r="BL18" s="490">
        <v>933.9</v>
      </c>
      <c r="BM18" s="502"/>
      <c r="BN18" s="497"/>
      <c r="BO18" s="399"/>
      <c r="BP18" s="391"/>
      <c r="BQ18" s="504">
        <f t="shared" si="13"/>
        <v>0</v>
      </c>
      <c r="BR18" s="5"/>
      <c r="BT18" s="488"/>
      <c r="BU18" s="489">
        <v>11</v>
      </c>
      <c r="BV18" s="490">
        <v>893.57</v>
      </c>
      <c r="BW18" s="505"/>
      <c r="BX18" s="490"/>
      <c r="BY18" s="506"/>
      <c r="BZ18" s="507"/>
      <c r="CA18" s="5">
        <f t="shared" si="5"/>
        <v>0</v>
      </c>
      <c r="CD18" s="515"/>
      <c r="CE18" s="489">
        <v>11</v>
      </c>
      <c r="CF18" s="249">
        <v>925.8</v>
      </c>
      <c r="CG18" s="512"/>
      <c r="CH18" s="249"/>
      <c r="CI18" s="514"/>
      <c r="CJ18" s="391"/>
      <c r="CK18" s="5">
        <f t="shared" si="6"/>
        <v>0</v>
      </c>
      <c r="CN18" s="496"/>
      <c r="CO18" s="489">
        <v>11</v>
      </c>
      <c r="CP18" s="249"/>
      <c r="CQ18" s="505"/>
      <c r="CR18" s="249"/>
      <c r="CS18" s="508"/>
      <c r="CT18" s="507"/>
      <c r="CU18" s="509">
        <f t="shared" si="26"/>
        <v>0</v>
      </c>
      <c r="CX18" s="488"/>
      <c r="CY18" s="489">
        <v>11</v>
      </c>
      <c r="CZ18" s="490"/>
      <c r="DA18" s="502"/>
      <c r="DB18" s="490"/>
      <c r="DC18" s="399"/>
      <c r="DD18" s="391"/>
      <c r="DE18" s="5">
        <f t="shared" si="14"/>
        <v>0</v>
      </c>
      <c r="DH18" s="488"/>
      <c r="DI18" s="489">
        <v>11</v>
      </c>
      <c r="DJ18" s="490"/>
      <c r="DK18" s="502"/>
      <c r="DL18" s="490"/>
      <c r="DM18" s="399"/>
      <c r="DN18" s="391"/>
      <c r="DO18" s="5">
        <f t="shared" si="15"/>
        <v>0</v>
      </c>
      <c r="DR18" s="488"/>
      <c r="DS18" s="489">
        <v>11</v>
      </c>
      <c r="DT18" s="249"/>
      <c r="DU18" s="505"/>
      <c r="DV18" s="249"/>
      <c r="DW18" s="508"/>
      <c r="DX18" s="507"/>
      <c r="DY18" s="5">
        <f t="shared" si="16"/>
        <v>0</v>
      </c>
      <c r="EB18" s="488"/>
      <c r="EC18" s="489">
        <v>11</v>
      </c>
      <c r="ED18" s="249"/>
      <c r="EE18" s="512"/>
      <c r="EF18" s="249"/>
      <c r="EG18" s="513"/>
      <c r="EH18" s="391"/>
      <c r="EI18" s="5">
        <f t="shared" si="17"/>
        <v>0</v>
      </c>
      <c r="EL18" s="488"/>
      <c r="EM18" s="489">
        <v>11</v>
      </c>
      <c r="EN18" s="249"/>
      <c r="EO18" s="512"/>
      <c r="EP18" s="249"/>
      <c r="EQ18" s="514"/>
      <c r="ER18" s="391"/>
      <c r="ES18" s="5">
        <f t="shared" si="18"/>
        <v>0</v>
      </c>
      <c r="EV18" s="515"/>
      <c r="EW18" s="489">
        <v>11</v>
      </c>
      <c r="EX18" s="490"/>
      <c r="EY18" s="502"/>
      <c r="EZ18" s="490"/>
      <c r="FA18" s="514"/>
      <c r="FB18" s="391"/>
      <c r="FC18" s="5">
        <f t="shared" si="19"/>
        <v>0</v>
      </c>
      <c r="FF18" s="515"/>
      <c r="FG18" s="489">
        <v>11</v>
      </c>
      <c r="FH18" s="497"/>
      <c r="FI18" s="498"/>
      <c r="FJ18" s="497"/>
      <c r="FK18" s="513"/>
      <c r="FL18" s="500"/>
      <c r="FM18" s="462">
        <f t="shared" si="20"/>
        <v>0</v>
      </c>
      <c r="FP18" s="488"/>
      <c r="FQ18" s="489">
        <v>11</v>
      </c>
      <c r="FR18" s="490"/>
      <c r="FS18" s="502"/>
      <c r="FT18" s="490"/>
      <c r="FU18" s="514"/>
      <c r="FV18" s="391"/>
      <c r="FW18" s="462">
        <f t="shared" si="21"/>
        <v>0</v>
      </c>
      <c r="FX18" s="391"/>
      <c r="FZ18" s="515"/>
      <c r="GA18" s="517">
        <v>11</v>
      </c>
      <c r="GB18" s="490"/>
      <c r="GC18" s="502"/>
      <c r="GD18" s="490"/>
      <c r="GE18" s="514"/>
      <c r="GF18" s="391"/>
      <c r="GG18" s="5">
        <f t="shared" si="22"/>
        <v>0</v>
      </c>
      <c r="GJ18" s="488"/>
      <c r="GK18" s="489">
        <v>11</v>
      </c>
      <c r="GL18" s="522"/>
      <c r="GM18" s="502"/>
      <c r="GN18" s="522"/>
      <c r="GO18" s="399"/>
      <c r="GP18" s="391"/>
      <c r="GQ18" s="5">
        <f t="shared" si="23"/>
        <v>0</v>
      </c>
      <c r="GT18" s="488"/>
      <c r="GU18" s="489">
        <v>11</v>
      </c>
      <c r="GV18" s="490"/>
      <c r="GW18" s="502"/>
      <c r="GX18" s="490"/>
      <c r="GY18" s="399"/>
      <c r="GZ18" s="391"/>
      <c r="HA18" s="5">
        <f t="shared" si="24"/>
        <v>0</v>
      </c>
    </row>
    <row r="19" spans="1:209" x14ac:dyDescent="0.25">
      <c r="A19" s="417">
        <v>16</v>
      </c>
      <c r="B19" s="283">
        <f t="shared" ref="B19:I19" si="35">FE5</f>
        <v>0</v>
      </c>
      <c r="C19" s="283">
        <f t="shared" si="35"/>
        <v>0</v>
      </c>
      <c r="D19" s="431">
        <f t="shared" si="35"/>
        <v>0</v>
      </c>
      <c r="E19" s="432">
        <f t="shared" si="35"/>
        <v>0</v>
      </c>
      <c r="F19" s="215">
        <f t="shared" si="35"/>
        <v>0</v>
      </c>
      <c r="G19" s="6">
        <f t="shared" si="35"/>
        <v>0</v>
      </c>
      <c r="H19" s="233">
        <f t="shared" si="35"/>
        <v>0</v>
      </c>
      <c r="I19" s="433">
        <f t="shared" si="35"/>
        <v>0</v>
      </c>
      <c r="L19" s="488"/>
      <c r="M19" s="489">
        <v>12</v>
      </c>
      <c r="N19" s="490">
        <v>969.32</v>
      </c>
      <c r="O19" s="502"/>
      <c r="P19" s="490"/>
      <c r="Q19" s="399"/>
      <c r="R19" s="391"/>
      <c r="S19" s="462">
        <f t="shared" si="8"/>
        <v>0</v>
      </c>
      <c r="V19" s="488"/>
      <c r="W19" s="489">
        <v>12</v>
      </c>
      <c r="X19" s="497">
        <v>862.7</v>
      </c>
      <c r="Y19" s="498"/>
      <c r="Z19" s="497"/>
      <c r="AA19" s="499"/>
      <c r="AB19" s="500"/>
      <c r="AC19" s="462">
        <f t="shared" si="9"/>
        <v>0</v>
      </c>
      <c r="AD19" s="444"/>
      <c r="AF19" s="488"/>
      <c r="AG19" s="489">
        <v>12</v>
      </c>
      <c r="AH19" s="521">
        <v>933.49</v>
      </c>
      <c r="AI19" s="502"/>
      <c r="AJ19" s="521"/>
      <c r="AK19" s="399"/>
      <c r="AL19" s="391"/>
      <c r="AM19" s="391">
        <f t="shared" si="10"/>
        <v>0</v>
      </c>
      <c r="AP19" s="488"/>
      <c r="AQ19" s="489">
        <v>12</v>
      </c>
      <c r="AR19" s="490">
        <v>930.3</v>
      </c>
      <c r="AS19" s="502"/>
      <c r="AT19" s="490"/>
      <c r="AU19" s="399"/>
      <c r="AV19" s="391"/>
      <c r="AW19" s="391">
        <f t="shared" si="11"/>
        <v>0</v>
      </c>
      <c r="AZ19" s="525"/>
      <c r="BA19" s="735">
        <v>12</v>
      </c>
      <c r="BB19" s="490">
        <v>950.72</v>
      </c>
      <c r="BC19" s="502"/>
      <c r="BD19" s="490"/>
      <c r="BE19" s="399"/>
      <c r="BF19" s="391"/>
      <c r="BG19" s="5">
        <f t="shared" si="12"/>
        <v>0</v>
      </c>
      <c r="BJ19" s="488"/>
      <c r="BK19" s="489">
        <v>12</v>
      </c>
      <c r="BL19" s="490">
        <v>880.4</v>
      </c>
      <c r="BM19" s="502"/>
      <c r="BN19" s="497"/>
      <c r="BO19" s="399"/>
      <c r="BP19" s="391"/>
      <c r="BQ19" s="504">
        <f t="shared" si="13"/>
        <v>0</v>
      </c>
      <c r="BR19" s="5"/>
      <c r="BT19" s="488"/>
      <c r="BU19" s="489">
        <v>12</v>
      </c>
      <c r="BV19" s="490">
        <v>924.42</v>
      </c>
      <c r="BW19" s="505"/>
      <c r="BX19" s="490"/>
      <c r="BY19" s="506"/>
      <c r="BZ19" s="507"/>
      <c r="CA19" s="5">
        <f t="shared" si="5"/>
        <v>0</v>
      </c>
      <c r="CD19" s="515"/>
      <c r="CE19" s="489">
        <v>12</v>
      </c>
      <c r="CF19" s="249">
        <v>899.9</v>
      </c>
      <c r="CG19" s="512"/>
      <c r="CH19" s="249"/>
      <c r="CI19" s="514"/>
      <c r="CJ19" s="391"/>
      <c r="CK19" s="5">
        <f t="shared" si="6"/>
        <v>0</v>
      </c>
      <c r="CN19" s="496"/>
      <c r="CO19" s="489">
        <v>12</v>
      </c>
      <c r="CP19" s="490"/>
      <c r="CQ19" s="505"/>
      <c r="CR19" s="490"/>
      <c r="CS19" s="508"/>
      <c r="CT19" s="507"/>
      <c r="CU19" s="509">
        <f t="shared" si="26"/>
        <v>0</v>
      </c>
      <c r="CX19" s="488"/>
      <c r="CY19" s="489">
        <v>12</v>
      </c>
      <c r="CZ19" s="490"/>
      <c r="DA19" s="502"/>
      <c r="DB19" s="490"/>
      <c r="DC19" s="399"/>
      <c r="DD19" s="391"/>
      <c r="DE19" s="5">
        <f t="shared" si="14"/>
        <v>0</v>
      </c>
      <c r="DH19" s="488"/>
      <c r="DI19" s="489">
        <v>12</v>
      </c>
      <c r="DJ19" s="490"/>
      <c r="DK19" s="502"/>
      <c r="DL19" s="490"/>
      <c r="DM19" s="399"/>
      <c r="DN19" s="391"/>
      <c r="DO19" s="5">
        <f t="shared" si="15"/>
        <v>0</v>
      </c>
      <c r="DR19" s="488"/>
      <c r="DS19" s="489">
        <v>12</v>
      </c>
      <c r="DT19" s="490"/>
      <c r="DU19" s="505"/>
      <c r="DV19" s="490"/>
      <c r="DW19" s="508"/>
      <c r="DX19" s="507"/>
      <c r="DY19" s="5">
        <f t="shared" si="16"/>
        <v>0</v>
      </c>
      <c r="EB19" s="488"/>
      <c r="EC19" s="489">
        <v>12</v>
      </c>
      <c r="ED19" s="249"/>
      <c r="EE19" s="512"/>
      <c r="EF19" s="249"/>
      <c r="EG19" s="513"/>
      <c r="EH19" s="391"/>
      <c r="EI19" s="5">
        <f t="shared" si="17"/>
        <v>0</v>
      </c>
      <c r="EL19" s="488"/>
      <c r="EM19" s="489">
        <v>12</v>
      </c>
      <c r="EN19" s="249"/>
      <c r="EO19" s="512"/>
      <c r="EP19" s="249"/>
      <c r="EQ19" s="514"/>
      <c r="ER19" s="391"/>
      <c r="ES19" s="5">
        <f t="shared" si="18"/>
        <v>0</v>
      </c>
      <c r="EV19" s="526"/>
      <c r="EW19" s="489">
        <v>12</v>
      </c>
      <c r="EX19" s="490"/>
      <c r="EY19" s="502"/>
      <c r="EZ19" s="490"/>
      <c r="FA19" s="514"/>
      <c r="FB19" s="391"/>
      <c r="FC19" s="5">
        <f t="shared" si="19"/>
        <v>0</v>
      </c>
      <c r="FF19" s="515"/>
      <c r="FG19" s="489">
        <v>12</v>
      </c>
      <c r="FH19" s="497"/>
      <c r="FI19" s="498"/>
      <c r="FJ19" s="497"/>
      <c r="FK19" s="513"/>
      <c r="FL19" s="500"/>
      <c r="FM19" s="462">
        <f t="shared" si="20"/>
        <v>0</v>
      </c>
      <c r="FP19" s="488"/>
      <c r="FQ19" s="489">
        <v>12</v>
      </c>
      <c r="FR19" s="490"/>
      <c r="FS19" s="502"/>
      <c r="FT19" s="490"/>
      <c r="FU19" s="514"/>
      <c r="FV19" s="391"/>
      <c r="FW19" s="462">
        <f t="shared" si="21"/>
        <v>0</v>
      </c>
      <c r="FX19" s="391"/>
      <c r="FZ19" s="515"/>
      <c r="GA19" s="517">
        <v>12</v>
      </c>
      <c r="GB19" s="490"/>
      <c r="GC19" s="502"/>
      <c r="GD19" s="490"/>
      <c r="GE19" s="514"/>
      <c r="GF19" s="391"/>
      <c r="GG19" s="5">
        <f t="shared" si="22"/>
        <v>0</v>
      </c>
      <c r="GJ19" s="488"/>
      <c r="GK19" s="489">
        <v>12</v>
      </c>
      <c r="GL19" s="522"/>
      <c r="GM19" s="502"/>
      <c r="GN19" s="522"/>
      <c r="GO19" s="399"/>
      <c r="GP19" s="391"/>
      <c r="GQ19" s="5">
        <f t="shared" si="23"/>
        <v>0</v>
      </c>
      <c r="GT19" s="488"/>
      <c r="GU19" s="489">
        <v>12</v>
      </c>
      <c r="GV19" s="490"/>
      <c r="GW19" s="502"/>
      <c r="GX19" s="490"/>
      <c r="GY19" s="399"/>
      <c r="GZ19" s="391"/>
      <c r="HA19" s="5">
        <f t="shared" si="24"/>
        <v>0</v>
      </c>
    </row>
    <row r="20" spans="1:209" x14ac:dyDescent="0.25">
      <c r="A20" s="417">
        <v>17</v>
      </c>
      <c r="B20" s="201">
        <f t="shared" ref="B20:I20" si="36">FO5</f>
        <v>0</v>
      </c>
      <c r="C20" s="283">
        <f t="shared" si="36"/>
        <v>0</v>
      </c>
      <c r="D20" s="431">
        <f t="shared" si="36"/>
        <v>0</v>
      </c>
      <c r="E20" s="432">
        <f t="shared" si="36"/>
        <v>0</v>
      </c>
      <c r="F20" s="215">
        <f t="shared" si="36"/>
        <v>0</v>
      </c>
      <c r="G20" s="6">
        <f t="shared" si="36"/>
        <v>0</v>
      </c>
      <c r="H20" s="233">
        <f t="shared" si="36"/>
        <v>0</v>
      </c>
      <c r="I20" s="433">
        <f t="shared" si="36"/>
        <v>0</v>
      </c>
      <c r="L20" s="488"/>
      <c r="M20" s="489">
        <v>13</v>
      </c>
      <c r="N20" s="490">
        <v>974.77</v>
      </c>
      <c r="O20" s="502"/>
      <c r="P20" s="490"/>
      <c r="Q20" s="399"/>
      <c r="R20" s="391"/>
      <c r="S20" s="462">
        <f t="shared" si="8"/>
        <v>0</v>
      </c>
      <c r="V20" s="488"/>
      <c r="W20" s="489">
        <v>13</v>
      </c>
      <c r="X20" s="497">
        <v>865.4</v>
      </c>
      <c r="Y20" s="498"/>
      <c r="Z20" s="497"/>
      <c r="AA20" s="499"/>
      <c r="AB20" s="500"/>
      <c r="AC20" s="462">
        <f t="shared" si="9"/>
        <v>0</v>
      </c>
      <c r="AD20" s="444"/>
      <c r="AF20" s="488"/>
      <c r="AG20" s="489">
        <v>13</v>
      </c>
      <c r="AH20" s="521">
        <v>953.45</v>
      </c>
      <c r="AI20" s="502"/>
      <c r="AJ20" s="521"/>
      <c r="AK20" s="399"/>
      <c r="AL20" s="391"/>
      <c r="AM20" s="391">
        <f t="shared" si="10"/>
        <v>0</v>
      </c>
      <c r="AP20" s="488"/>
      <c r="AQ20" s="489">
        <v>13</v>
      </c>
      <c r="AR20" s="490">
        <v>916.3</v>
      </c>
      <c r="AS20" s="502"/>
      <c r="AT20" s="490"/>
      <c r="AU20" s="399"/>
      <c r="AV20" s="391"/>
      <c r="AW20" s="391">
        <f t="shared" si="11"/>
        <v>0</v>
      </c>
      <c r="AZ20" s="525"/>
      <c r="BA20" s="735">
        <v>13</v>
      </c>
      <c r="BB20" s="490">
        <v>942.56</v>
      </c>
      <c r="BC20" s="502"/>
      <c r="BD20" s="490"/>
      <c r="BE20" s="399"/>
      <c r="BF20" s="391"/>
      <c r="BG20" s="5">
        <f t="shared" si="12"/>
        <v>0</v>
      </c>
      <c r="BJ20" s="488"/>
      <c r="BK20" s="489">
        <v>13</v>
      </c>
      <c r="BL20" s="490">
        <v>934.4</v>
      </c>
      <c r="BM20" s="502"/>
      <c r="BN20" s="497"/>
      <c r="BO20" s="399"/>
      <c r="BP20" s="391"/>
      <c r="BQ20" s="504">
        <f t="shared" si="13"/>
        <v>0</v>
      </c>
      <c r="BR20" s="5"/>
      <c r="BT20" s="488"/>
      <c r="BU20" s="489">
        <v>13</v>
      </c>
      <c r="BV20" s="490">
        <v>951.63</v>
      </c>
      <c r="BW20" s="505"/>
      <c r="BX20" s="490"/>
      <c r="BY20" s="506"/>
      <c r="BZ20" s="507"/>
      <c r="CA20" s="5">
        <f t="shared" si="5"/>
        <v>0</v>
      </c>
      <c r="CD20" s="515"/>
      <c r="CE20" s="489">
        <v>13</v>
      </c>
      <c r="CF20" s="249">
        <v>890.4</v>
      </c>
      <c r="CG20" s="512"/>
      <c r="CH20" s="249"/>
      <c r="CI20" s="514"/>
      <c r="CJ20" s="391"/>
      <c r="CK20" s="5">
        <f t="shared" si="6"/>
        <v>0</v>
      </c>
      <c r="CN20" s="496"/>
      <c r="CO20" s="489">
        <v>13</v>
      </c>
      <c r="CP20" s="490"/>
      <c r="CQ20" s="505"/>
      <c r="CR20" s="490"/>
      <c r="CS20" s="508"/>
      <c r="CT20" s="507"/>
      <c r="CU20" s="509">
        <f t="shared" si="26"/>
        <v>0</v>
      </c>
      <c r="CX20" s="488"/>
      <c r="CY20" s="489">
        <v>13</v>
      </c>
      <c r="CZ20" s="490"/>
      <c r="DA20" s="502"/>
      <c r="DB20" s="490"/>
      <c r="DC20" s="399"/>
      <c r="DD20" s="391"/>
      <c r="DE20" s="5">
        <f t="shared" si="14"/>
        <v>0</v>
      </c>
      <c r="DH20" s="488"/>
      <c r="DI20" s="489">
        <v>13</v>
      </c>
      <c r="DJ20" s="490"/>
      <c r="DK20" s="502"/>
      <c r="DL20" s="490"/>
      <c r="DM20" s="399"/>
      <c r="DN20" s="391"/>
      <c r="DO20" s="5">
        <f t="shared" si="15"/>
        <v>0</v>
      </c>
      <c r="DR20" s="488"/>
      <c r="DS20" s="489">
        <v>13</v>
      </c>
      <c r="DT20" s="490"/>
      <c r="DU20" s="505"/>
      <c r="DV20" s="490"/>
      <c r="DW20" s="508"/>
      <c r="DX20" s="507"/>
      <c r="DY20" s="5">
        <f t="shared" si="16"/>
        <v>0</v>
      </c>
      <c r="EB20" s="488"/>
      <c r="EC20" s="489">
        <v>13</v>
      </c>
      <c r="ED20" s="249"/>
      <c r="EE20" s="512"/>
      <c r="EF20" s="249"/>
      <c r="EG20" s="513"/>
      <c r="EH20" s="391"/>
      <c r="EI20" s="5">
        <f t="shared" si="17"/>
        <v>0</v>
      </c>
      <c r="EL20" s="488"/>
      <c r="EM20" s="489">
        <v>13</v>
      </c>
      <c r="EN20" s="249"/>
      <c r="EO20" s="512"/>
      <c r="EP20" s="249"/>
      <c r="EQ20" s="514"/>
      <c r="ER20" s="391"/>
      <c r="ES20" s="5">
        <f t="shared" si="18"/>
        <v>0</v>
      </c>
      <c r="EV20" s="526"/>
      <c r="EW20" s="489">
        <v>13</v>
      </c>
      <c r="EX20" s="490"/>
      <c r="EY20" s="502"/>
      <c r="EZ20" s="490"/>
      <c r="FA20" s="514"/>
      <c r="FB20" s="391"/>
      <c r="FC20" s="5">
        <f t="shared" si="19"/>
        <v>0</v>
      </c>
      <c r="FF20" s="515"/>
      <c r="FG20" s="489">
        <v>13</v>
      </c>
      <c r="FH20" s="497"/>
      <c r="FI20" s="498"/>
      <c r="FJ20" s="497"/>
      <c r="FK20" s="513"/>
      <c r="FL20" s="500"/>
      <c r="FM20" s="462">
        <f t="shared" si="20"/>
        <v>0</v>
      </c>
      <c r="FP20" s="488"/>
      <c r="FQ20" s="489">
        <v>13</v>
      </c>
      <c r="FR20" s="490"/>
      <c r="FS20" s="502"/>
      <c r="FT20" s="490"/>
      <c r="FU20" s="514"/>
      <c r="FV20" s="391"/>
      <c r="FW20" s="462">
        <f t="shared" si="21"/>
        <v>0</v>
      </c>
      <c r="FX20" s="391"/>
      <c r="FZ20" s="488"/>
      <c r="GA20" s="517">
        <v>13</v>
      </c>
      <c r="GB20" s="490"/>
      <c r="GC20" s="502"/>
      <c r="GD20" s="490"/>
      <c r="GE20" s="514"/>
      <c r="GF20" s="391"/>
      <c r="GG20" s="5">
        <f t="shared" si="22"/>
        <v>0</v>
      </c>
      <c r="GJ20" s="488"/>
      <c r="GK20" s="489">
        <v>13</v>
      </c>
      <c r="GL20" s="522"/>
      <c r="GM20" s="502"/>
      <c r="GN20" s="522"/>
      <c r="GO20" s="399"/>
      <c r="GP20" s="391"/>
      <c r="GQ20" s="5">
        <f t="shared" si="23"/>
        <v>0</v>
      </c>
      <c r="GT20" s="488"/>
      <c r="GU20" s="489">
        <v>13</v>
      </c>
      <c r="GV20" s="490"/>
      <c r="GW20" s="502"/>
      <c r="GX20" s="490"/>
      <c r="GY20" s="399"/>
      <c r="GZ20" s="391"/>
      <c r="HA20" s="5">
        <f t="shared" si="24"/>
        <v>0</v>
      </c>
    </row>
    <row r="21" spans="1:209" x14ac:dyDescent="0.25">
      <c r="A21" s="417">
        <v>18</v>
      </c>
      <c r="B21" s="283">
        <f t="shared" ref="B21:I21" si="37">FY5</f>
        <v>0</v>
      </c>
      <c r="C21" s="283">
        <f t="shared" si="37"/>
        <v>0</v>
      </c>
      <c r="D21" s="286">
        <f>GA5</f>
        <v>0</v>
      </c>
      <c r="E21" s="432">
        <f t="shared" si="37"/>
        <v>0</v>
      </c>
      <c r="F21" s="215">
        <f t="shared" si="37"/>
        <v>0</v>
      </c>
      <c r="G21" s="6">
        <f t="shared" si="37"/>
        <v>0</v>
      </c>
      <c r="H21" s="233">
        <f t="shared" si="37"/>
        <v>0</v>
      </c>
      <c r="I21" s="433">
        <f t="shared" si="37"/>
        <v>0</v>
      </c>
      <c r="L21" s="488"/>
      <c r="M21" s="489">
        <v>14</v>
      </c>
      <c r="N21" s="490">
        <v>907.18</v>
      </c>
      <c r="O21" s="491"/>
      <c r="P21" s="492"/>
      <c r="Q21" s="493"/>
      <c r="R21" s="494"/>
      <c r="S21" s="520">
        <f t="shared" si="8"/>
        <v>0</v>
      </c>
      <c r="V21" s="488"/>
      <c r="W21" s="489">
        <v>14</v>
      </c>
      <c r="X21" s="497">
        <v>918.1</v>
      </c>
      <c r="Y21" s="498"/>
      <c r="Z21" s="497"/>
      <c r="AA21" s="499"/>
      <c r="AB21" s="500"/>
      <c r="AC21" s="462">
        <f t="shared" si="9"/>
        <v>0</v>
      </c>
      <c r="AD21" s="444"/>
      <c r="AF21" s="488"/>
      <c r="AG21" s="489">
        <v>14</v>
      </c>
      <c r="AH21" s="521">
        <v>912.62</v>
      </c>
      <c r="AI21" s="502"/>
      <c r="AJ21" s="521"/>
      <c r="AK21" s="399"/>
      <c r="AL21" s="391"/>
      <c r="AM21" s="391">
        <f t="shared" si="10"/>
        <v>0</v>
      </c>
      <c r="AP21" s="488"/>
      <c r="AQ21" s="489">
        <v>14</v>
      </c>
      <c r="AR21" s="490">
        <v>902.2</v>
      </c>
      <c r="AS21" s="502"/>
      <c r="AT21" s="490"/>
      <c r="AU21" s="399"/>
      <c r="AV21" s="391"/>
      <c r="AW21" s="391">
        <f t="shared" si="11"/>
        <v>0</v>
      </c>
      <c r="AZ21" s="525"/>
      <c r="BA21" s="735">
        <v>14</v>
      </c>
      <c r="BB21" s="490">
        <v>931.67</v>
      </c>
      <c r="BC21" s="502"/>
      <c r="BD21" s="490"/>
      <c r="BE21" s="399"/>
      <c r="BF21" s="391"/>
      <c r="BG21" s="5">
        <f t="shared" si="12"/>
        <v>0</v>
      </c>
      <c r="BJ21" s="488"/>
      <c r="BK21" s="489">
        <v>14</v>
      </c>
      <c r="BL21" s="490">
        <v>921.7</v>
      </c>
      <c r="BM21" s="502"/>
      <c r="BN21" s="490"/>
      <c r="BO21" s="399"/>
      <c r="BP21" s="391"/>
      <c r="BQ21" s="504">
        <f t="shared" si="13"/>
        <v>0</v>
      </c>
      <c r="BR21" s="5"/>
      <c r="BT21" s="488"/>
      <c r="BU21" s="489">
        <v>14</v>
      </c>
      <c r="BV21" s="490">
        <v>911.72</v>
      </c>
      <c r="BW21" s="505"/>
      <c r="BX21" s="490"/>
      <c r="BY21" s="506"/>
      <c r="BZ21" s="507"/>
      <c r="CA21" s="5">
        <f t="shared" si="5"/>
        <v>0</v>
      </c>
      <c r="CD21" s="515"/>
      <c r="CE21" s="489">
        <v>14</v>
      </c>
      <c r="CF21" s="249">
        <v>910.4</v>
      </c>
      <c r="CG21" s="512"/>
      <c r="CH21" s="249"/>
      <c r="CI21" s="514"/>
      <c r="CJ21" s="391"/>
      <c r="CK21" s="5">
        <f t="shared" si="6"/>
        <v>0</v>
      </c>
      <c r="CN21" s="496"/>
      <c r="CO21" s="489">
        <v>14</v>
      </c>
      <c r="CP21" s="490"/>
      <c r="CQ21" s="505"/>
      <c r="CR21" s="490"/>
      <c r="CS21" s="508"/>
      <c r="CT21" s="507"/>
      <c r="CU21" s="509">
        <f t="shared" si="26"/>
        <v>0</v>
      </c>
      <c r="CX21" s="488"/>
      <c r="CY21" s="489">
        <v>14</v>
      </c>
      <c r="CZ21" s="490"/>
      <c r="DA21" s="502"/>
      <c r="DB21" s="490"/>
      <c r="DC21" s="399"/>
      <c r="DD21" s="391"/>
      <c r="DE21" s="5">
        <f t="shared" si="14"/>
        <v>0</v>
      </c>
      <c r="DH21" s="488"/>
      <c r="DI21" s="489">
        <v>14</v>
      </c>
      <c r="DJ21" s="490"/>
      <c r="DK21" s="502"/>
      <c r="DL21" s="490"/>
      <c r="DM21" s="399"/>
      <c r="DN21" s="391"/>
      <c r="DO21" s="5">
        <f t="shared" si="15"/>
        <v>0</v>
      </c>
      <c r="DR21" s="488"/>
      <c r="DS21" s="489">
        <v>14</v>
      </c>
      <c r="DT21" s="490"/>
      <c r="DU21" s="505"/>
      <c r="DV21" s="490"/>
      <c r="DW21" s="508"/>
      <c r="DX21" s="507"/>
      <c r="DY21" s="5">
        <f t="shared" si="16"/>
        <v>0</v>
      </c>
      <c r="EB21" s="488"/>
      <c r="EC21" s="489">
        <v>14</v>
      </c>
      <c r="ED21" s="249"/>
      <c r="EE21" s="512"/>
      <c r="EF21" s="249"/>
      <c r="EG21" s="513"/>
      <c r="EH21" s="391"/>
      <c r="EI21" s="5">
        <f t="shared" si="17"/>
        <v>0</v>
      </c>
      <c r="EL21" s="488"/>
      <c r="EM21" s="489">
        <v>14</v>
      </c>
      <c r="EN21" s="249"/>
      <c r="EO21" s="512"/>
      <c r="EP21" s="249"/>
      <c r="EQ21" s="514"/>
      <c r="ER21" s="391"/>
      <c r="ES21" s="5">
        <f t="shared" si="18"/>
        <v>0</v>
      </c>
      <c r="EV21" s="526"/>
      <c r="EW21" s="489">
        <v>14</v>
      </c>
      <c r="EX21" s="490"/>
      <c r="EY21" s="502"/>
      <c r="EZ21" s="490"/>
      <c r="FA21" s="514"/>
      <c r="FB21" s="391"/>
      <c r="FC21" s="5">
        <f t="shared" si="19"/>
        <v>0</v>
      </c>
      <c r="FF21" s="515"/>
      <c r="FG21" s="489">
        <v>14</v>
      </c>
      <c r="FH21" s="497"/>
      <c r="FI21" s="498"/>
      <c r="FJ21" s="497"/>
      <c r="FK21" s="513"/>
      <c r="FL21" s="500"/>
      <c r="FM21" s="462">
        <f t="shared" si="20"/>
        <v>0</v>
      </c>
      <c r="FP21" s="488"/>
      <c r="FQ21" s="489">
        <v>14</v>
      </c>
      <c r="FR21" s="490"/>
      <c r="FS21" s="502"/>
      <c r="FT21" s="490"/>
      <c r="FU21" s="514"/>
      <c r="FV21" s="391"/>
      <c r="FW21" s="462">
        <f t="shared" si="21"/>
        <v>0</v>
      </c>
      <c r="FX21" s="391"/>
      <c r="FZ21" s="488"/>
      <c r="GA21" s="517">
        <v>14</v>
      </c>
      <c r="GB21" s="490"/>
      <c r="GC21" s="502"/>
      <c r="GD21" s="490"/>
      <c r="GE21" s="514"/>
      <c r="GF21" s="391"/>
      <c r="GG21" s="5">
        <f t="shared" si="22"/>
        <v>0</v>
      </c>
      <c r="GJ21" s="488"/>
      <c r="GK21" s="489">
        <v>14</v>
      </c>
      <c r="GL21" s="522"/>
      <c r="GM21" s="502"/>
      <c r="GN21" s="522"/>
      <c r="GO21" s="399"/>
      <c r="GP21" s="391"/>
      <c r="GQ21" s="5">
        <f t="shared" si="23"/>
        <v>0</v>
      </c>
      <c r="GT21" s="488"/>
      <c r="GU21" s="489">
        <v>14</v>
      </c>
      <c r="GV21" s="490"/>
      <c r="GW21" s="502"/>
      <c r="GX21" s="490"/>
      <c r="GY21" s="399"/>
      <c r="GZ21" s="391"/>
      <c r="HA21" s="5">
        <f t="shared" si="24"/>
        <v>0</v>
      </c>
    </row>
    <row r="22" spans="1:209" x14ac:dyDescent="0.25">
      <c r="A22" s="417">
        <v>19</v>
      </c>
      <c r="B22" s="283">
        <f t="shared" ref="B22:H22" si="38">GI5</f>
        <v>0</v>
      </c>
      <c r="C22" s="283">
        <f t="shared" si="38"/>
        <v>0</v>
      </c>
      <c r="D22" s="431">
        <f t="shared" si="38"/>
        <v>0</v>
      </c>
      <c r="E22" s="432">
        <f t="shared" si="38"/>
        <v>0</v>
      </c>
      <c r="F22" s="215">
        <f t="shared" si="38"/>
        <v>0</v>
      </c>
      <c r="G22" s="6">
        <f t="shared" si="38"/>
        <v>0</v>
      </c>
      <c r="H22" s="233">
        <f t="shared" si="38"/>
        <v>0</v>
      </c>
      <c r="I22" s="433">
        <f>GP5</f>
        <v>0</v>
      </c>
      <c r="L22" s="488"/>
      <c r="M22" s="489">
        <v>15</v>
      </c>
      <c r="N22" s="490">
        <v>963.88</v>
      </c>
      <c r="O22" s="502"/>
      <c r="P22" s="490"/>
      <c r="Q22" s="399"/>
      <c r="R22" s="391"/>
      <c r="S22" s="462">
        <f t="shared" si="8"/>
        <v>0</v>
      </c>
      <c r="V22" s="488"/>
      <c r="W22" s="489">
        <v>15</v>
      </c>
      <c r="X22" s="497">
        <v>874.5</v>
      </c>
      <c r="Y22" s="498"/>
      <c r="Z22" s="497"/>
      <c r="AA22" s="499"/>
      <c r="AB22" s="500"/>
      <c r="AC22" s="462">
        <f t="shared" si="9"/>
        <v>0</v>
      </c>
      <c r="AD22" s="444"/>
      <c r="AF22" s="488"/>
      <c r="AG22" s="489">
        <v>15</v>
      </c>
      <c r="AH22" s="521">
        <v>924.42</v>
      </c>
      <c r="AI22" s="502"/>
      <c r="AJ22" s="521"/>
      <c r="AK22" s="399"/>
      <c r="AL22" s="391"/>
      <c r="AM22" s="391">
        <f t="shared" si="10"/>
        <v>0</v>
      </c>
      <c r="AP22" s="488"/>
      <c r="AQ22" s="489">
        <v>15</v>
      </c>
      <c r="AR22" s="490">
        <v>872.3</v>
      </c>
      <c r="AS22" s="502"/>
      <c r="AT22" s="490"/>
      <c r="AU22" s="399"/>
      <c r="AV22" s="391"/>
      <c r="AW22" s="391">
        <f t="shared" si="11"/>
        <v>0</v>
      </c>
      <c r="AZ22" s="525"/>
      <c r="BA22" s="735">
        <v>15</v>
      </c>
      <c r="BB22" s="490">
        <v>889.94</v>
      </c>
      <c r="BC22" s="502"/>
      <c r="BD22" s="490"/>
      <c r="BE22" s="399"/>
      <c r="BF22" s="391"/>
      <c r="BG22" s="5">
        <f t="shared" si="12"/>
        <v>0</v>
      </c>
      <c r="BJ22" s="488"/>
      <c r="BK22" s="489">
        <v>15</v>
      </c>
      <c r="BL22" s="490">
        <v>927.6</v>
      </c>
      <c r="BM22" s="502"/>
      <c r="BN22" s="490"/>
      <c r="BO22" s="399"/>
      <c r="BP22" s="391"/>
      <c r="BQ22" s="504">
        <f t="shared" si="13"/>
        <v>0</v>
      </c>
      <c r="BR22" s="5"/>
      <c r="BT22" s="488"/>
      <c r="BU22" s="489">
        <v>15</v>
      </c>
      <c r="BV22" s="490">
        <v>930.77</v>
      </c>
      <c r="BW22" s="505"/>
      <c r="BX22" s="490"/>
      <c r="BY22" s="506"/>
      <c r="BZ22" s="507"/>
      <c r="CA22" s="5">
        <f t="shared" si="5"/>
        <v>0</v>
      </c>
      <c r="CD22" s="515"/>
      <c r="CE22" s="489">
        <v>15</v>
      </c>
      <c r="CF22" s="249">
        <v>894.9</v>
      </c>
      <c r="CG22" s="512"/>
      <c r="CH22" s="249"/>
      <c r="CI22" s="514"/>
      <c r="CJ22" s="391"/>
      <c r="CK22" s="5">
        <f t="shared" si="6"/>
        <v>0</v>
      </c>
      <c r="CN22" s="496"/>
      <c r="CO22" s="489">
        <v>15</v>
      </c>
      <c r="CP22" s="249"/>
      <c r="CQ22" s="505"/>
      <c r="CR22" s="249"/>
      <c r="CS22" s="508"/>
      <c r="CT22" s="507"/>
      <c r="CU22" s="509">
        <f t="shared" si="26"/>
        <v>0</v>
      </c>
      <c r="CX22" s="488"/>
      <c r="CY22" s="489">
        <v>15</v>
      </c>
      <c r="CZ22" s="490"/>
      <c r="DA22" s="502"/>
      <c r="DB22" s="490"/>
      <c r="DC22" s="399"/>
      <c r="DD22" s="391"/>
      <c r="DE22" s="5">
        <f t="shared" si="14"/>
        <v>0</v>
      </c>
      <c r="DH22" s="488"/>
      <c r="DI22" s="489">
        <v>15</v>
      </c>
      <c r="DJ22" s="490"/>
      <c r="DK22" s="502"/>
      <c r="DL22" s="490"/>
      <c r="DM22" s="399"/>
      <c r="DN22" s="391"/>
      <c r="DO22" s="5">
        <f t="shared" si="15"/>
        <v>0</v>
      </c>
      <c r="DR22" s="488"/>
      <c r="DS22" s="489">
        <v>15</v>
      </c>
      <c r="DT22" s="490"/>
      <c r="DU22" s="505"/>
      <c r="DV22" s="490"/>
      <c r="DW22" s="508"/>
      <c r="DX22" s="507"/>
      <c r="DY22" s="5">
        <f t="shared" si="16"/>
        <v>0</v>
      </c>
      <c r="EB22" s="488"/>
      <c r="EC22" s="489">
        <v>15</v>
      </c>
      <c r="ED22" s="249"/>
      <c r="EE22" s="512"/>
      <c r="EF22" s="249"/>
      <c r="EG22" s="513"/>
      <c r="EH22" s="391"/>
      <c r="EI22" s="5">
        <f t="shared" si="17"/>
        <v>0</v>
      </c>
      <c r="EL22" s="488"/>
      <c r="EM22" s="489">
        <v>15</v>
      </c>
      <c r="EN22" s="249"/>
      <c r="EO22" s="512"/>
      <c r="EP22" s="249"/>
      <c r="EQ22" s="514"/>
      <c r="ER22" s="391"/>
      <c r="ES22" s="5">
        <f t="shared" si="18"/>
        <v>0</v>
      </c>
      <c r="EV22" s="526"/>
      <c r="EW22" s="489">
        <v>15</v>
      </c>
      <c r="EX22" s="490"/>
      <c r="EY22" s="502"/>
      <c r="EZ22" s="490"/>
      <c r="FA22" s="514"/>
      <c r="FB22" s="391"/>
      <c r="FC22" s="5">
        <f t="shared" si="19"/>
        <v>0</v>
      </c>
      <c r="FF22" s="515"/>
      <c r="FG22" s="489">
        <v>15</v>
      </c>
      <c r="FH22" s="497"/>
      <c r="FI22" s="498"/>
      <c r="FJ22" s="497"/>
      <c r="FK22" s="513"/>
      <c r="FL22" s="500"/>
      <c r="FM22" s="462">
        <f t="shared" si="20"/>
        <v>0</v>
      </c>
      <c r="FP22" s="488"/>
      <c r="FQ22" s="489">
        <v>15</v>
      </c>
      <c r="FR22" s="490"/>
      <c r="FS22" s="502"/>
      <c r="FT22" s="490"/>
      <c r="FU22" s="514"/>
      <c r="FV22" s="391"/>
      <c r="FW22" s="462">
        <f t="shared" si="21"/>
        <v>0</v>
      </c>
      <c r="FX22" s="391"/>
      <c r="FZ22" s="488"/>
      <c r="GA22" s="517">
        <v>15</v>
      </c>
      <c r="GB22" s="490"/>
      <c r="GC22" s="502"/>
      <c r="GD22" s="490"/>
      <c r="GE22" s="514"/>
      <c r="GF22" s="391"/>
      <c r="GG22" s="5">
        <f t="shared" si="22"/>
        <v>0</v>
      </c>
      <c r="GJ22" s="488"/>
      <c r="GK22" s="489">
        <v>15</v>
      </c>
      <c r="GL22" s="522"/>
      <c r="GM22" s="502"/>
      <c r="GN22" s="522"/>
      <c r="GO22" s="399"/>
      <c r="GP22" s="391"/>
      <c r="GQ22" s="5">
        <f t="shared" si="23"/>
        <v>0</v>
      </c>
      <c r="GT22" s="488"/>
      <c r="GU22" s="489">
        <v>15</v>
      </c>
      <c r="GV22" s="490"/>
      <c r="GW22" s="502"/>
      <c r="GX22" s="490"/>
      <c r="GY22" s="399"/>
      <c r="GZ22" s="391"/>
      <c r="HA22" s="5">
        <f t="shared" si="24"/>
        <v>0</v>
      </c>
    </row>
    <row r="23" spans="1:209" x14ac:dyDescent="0.25">
      <c r="A23" s="417">
        <v>20</v>
      </c>
      <c r="B23" s="283">
        <f t="shared" ref="B23:H23" si="39">GS5</f>
        <v>0</v>
      </c>
      <c r="C23" s="283">
        <f>GT5</f>
        <v>0</v>
      </c>
      <c r="D23" s="431">
        <f>GU5</f>
        <v>0</v>
      </c>
      <c r="E23" s="432">
        <f t="shared" si="39"/>
        <v>0</v>
      </c>
      <c r="F23" s="215">
        <f t="shared" si="39"/>
        <v>0</v>
      </c>
      <c r="G23" s="6">
        <f t="shared" si="39"/>
        <v>0</v>
      </c>
      <c r="H23" s="233">
        <f t="shared" si="39"/>
        <v>0</v>
      </c>
      <c r="I23" s="433">
        <f>F23-H23</f>
        <v>0</v>
      </c>
      <c r="L23" s="488"/>
      <c r="M23" s="489">
        <v>16</v>
      </c>
      <c r="N23" s="490">
        <v>912.17</v>
      </c>
      <c r="O23" s="502"/>
      <c r="P23" s="490"/>
      <c r="Q23" s="399"/>
      <c r="R23" s="391"/>
      <c r="S23" s="462">
        <f t="shared" si="8"/>
        <v>0</v>
      </c>
      <c r="V23" s="488"/>
      <c r="W23" s="489">
        <v>16</v>
      </c>
      <c r="X23" s="497">
        <v>900.8</v>
      </c>
      <c r="Y23" s="498"/>
      <c r="Z23" s="497"/>
      <c r="AA23" s="499"/>
      <c r="AB23" s="500"/>
      <c r="AC23" s="462">
        <f t="shared" si="9"/>
        <v>0</v>
      </c>
      <c r="AD23" s="444"/>
      <c r="AF23" s="488"/>
      <c r="AG23" s="489">
        <v>16</v>
      </c>
      <c r="AH23" s="521">
        <v>968.87</v>
      </c>
      <c r="AI23" s="502"/>
      <c r="AJ23" s="521"/>
      <c r="AK23" s="399"/>
      <c r="AL23" s="391"/>
      <c r="AM23" s="391">
        <f t="shared" si="10"/>
        <v>0</v>
      </c>
      <c r="AP23" s="488"/>
      <c r="AQ23" s="489">
        <v>16</v>
      </c>
      <c r="AR23" s="490">
        <v>907.6</v>
      </c>
      <c r="AS23" s="502"/>
      <c r="AT23" s="490"/>
      <c r="AU23" s="399"/>
      <c r="AV23" s="391"/>
      <c r="AW23" s="391">
        <f t="shared" si="11"/>
        <v>0</v>
      </c>
      <c r="AZ23" s="525"/>
      <c r="BA23" s="735">
        <v>16</v>
      </c>
      <c r="BB23" s="490">
        <v>912.62</v>
      </c>
      <c r="BC23" s="502"/>
      <c r="BD23" s="490"/>
      <c r="BE23" s="399"/>
      <c r="BF23" s="391"/>
      <c r="BG23" s="5">
        <f t="shared" si="12"/>
        <v>0</v>
      </c>
      <c r="BJ23" s="488"/>
      <c r="BK23" s="489">
        <v>16</v>
      </c>
      <c r="BL23" s="490">
        <v>886.3</v>
      </c>
      <c r="BM23" s="502"/>
      <c r="BN23" s="490"/>
      <c r="BO23" s="399"/>
      <c r="BP23" s="391"/>
      <c r="BQ23" s="504">
        <f t="shared" si="13"/>
        <v>0</v>
      </c>
      <c r="BR23" s="5"/>
      <c r="BT23" s="488"/>
      <c r="BU23" s="489">
        <v>16</v>
      </c>
      <c r="BV23" s="490">
        <v>932.58</v>
      </c>
      <c r="BW23" s="505"/>
      <c r="BX23" s="490"/>
      <c r="BY23" s="506"/>
      <c r="BZ23" s="507"/>
      <c r="CA23" s="5">
        <f t="shared" si="5"/>
        <v>0</v>
      </c>
      <c r="CD23" s="515"/>
      <c r="CE23" s="489">
        <v>16</v>
      </c>
      <c r="CF23" s="249">
        <v>921.2</v>
      </c>
      <c r="CG23" s="512"/>
      <c r="CH23" s="249"/>
      <c r="CI23" s="514"/>
      <c r="CJ23" s="391"/>
      <c r="CK23" s="5">
        <f t="shared" si="6"/>
        <v>0</v>
      </c>
      <c r="CN23" s="496"/>
      <c r="CO23" s="489">
        <v>16</v>
      </c>
      <c r="CP23" s="490"/>
      <c r="CQ23" s="505"/>
      <c r="CR23" s="490"/>
      <c r="CS23" s="508"/>
      <c r="CT23" s="507"/>
      <c r="CU23" s="509">
        <f t="shared" si="26"/>
        <v>0</v>
      </c>
      <c r="CX23" s="488"/>
      <c r="CY23" s="489">
        <v>16</v>
      </c>
      <c r="CZ23" s="490"/>
      <c r="DA23" s="502"/>
      <c r="DB23" s="490"/>
      <c r="DC23" s="399"/>
      <c r="DD23" s="391"/>
      <c r="DE23" s="5">
        <f t="shared" si="14"/>
        <v>0</v>
      </c>
      <c r="DH23" s="488"/>
      <c r="DI23" s="489">
        <v>16</v>
      </c>
      <c r="DJ23" s="490"/>
      <c r="DK23" s="502"/>
      <c r="DL23" s="490"/>
      <c r="DM23" s="399"/>
      <c r="DN23" s="391"/>
      <c r="DO23" s="5">
        <f t="shared" si="15"/>
        <v>0</v>
      </c>
      <c r="DR23" s="488"/>
      <c r="DS23" s="489">
        <v>16</v>
      </c>
      <c r="DT23" s="490"/>
      <c r="DU23" s="505"/>
      <c r="DV23" s="490"/>
      <c r="DW23" s="508"/>
      <c r="DX23" s="507"/>
      <c r="DY23" s="5">
        <f t="shared" si="16"/>
        <v>0</v>
      </c>
      <c r="EB23" s="488"/>
      <c r="EC23" s="489">
        <v>16</v>
      </c>
      <c r="ED23" s="249"/>
      <c r="EE23" s="512"/>
      <c r="EF23" s="249"/>
      <c r="EG23" s="513"/>
      <c r="EH23" s="391"/>
      <c r="EI23" s="5">
        <f t="shared" si="17"/>
        <v>0</v>
      </c>
      <c r="EL23" s="488"/>
      <c r="EM23" s="489">
        <v>16</v>
      </c>
      <c r="EN23" s="249"/>
      <c r="EO23" s="512"/>
      <c r="EP23" s="249"/>
      <c r="EQ23" s="514"/>
      <c r="ER23" s="391"/>
      <c r="ES23" s="5">
        <f t="shared" si="18"/>
        <v>0</v>
      </c>
      <c r="EV23" s="526"/>
      <c r="EW23" s="489">
        <v>16</v>
      </c>
      <c r="EX23" s="490"/>
      <c r="EY23" s="502"/>
      <c r="EZ23" s="490"/>
      <c r="FA23" s="514"/>
      <c r="FB23" s="391"/>
      <c r="FC23" s="5">
        <f t="shared" si="19"/>
        <v>0</v>
      </c>
      <c r="FF23" s="515"/>
      <c r="FG23" s="489">
        <v>16</v>
      </c>
      <c r="FH23" s="497"/>
      <c r="FI23" s="498"/>
      <c r="FJ23" s="497"/>
      <c r="FK23" s="513"/>
      <c r="FL23" s="500"/>
      <c r="FM23" s="462">
        <f t="shared" si="20"/>
        <v>0</v>
      </c>
      <c r="FP23" s="488"/>
      <c r="FQ23" s="489">
        <v>16</v>
      </c>
      <c r="FR23" s="490"/>
      <c r="FS23" s="502"/>
      <c r="FT23" s="490"/>
      <c r="FU23" s="514"/>
      <c r="FV23" s="391"/>
      <c r="FW23" s="462">
        <f t="shared" si="21"/>
        <v>0</v>
      </c>
      <c r="FX23" s="391"/>
      <c r="FZ23" s="488"/>
      <c r="GA23" s="517">
        <v>16</v>
      </c>
      <c r="GB23" s="490"/>
      <c r="GC23" s="502"/>
      <c r="GD23" s="490"/>
      <c r="GE23" s="514"/>
      <c r="GF23" s="391"/>
      <c r="GG23" s="5">
        <f t="shared" si="22"/>
        <v>0</v>
      </c>
      <c r="GJ23" s="488"/>
      <c r="GK23" s="489">
        <v>16</v>
      </c>
      <c r="GL23" s="522"/>
      <c r="GM23" s="502"/>
      <c r="GN23" s="522"/>
      <c r="GO23" s="399"/>
      <c r="GP23" s="391"/>
      <c r="GQ23" s="5">
        <f t="shared" si="23"/>
        <v>0</v>
      </c>
      <c r="GT23" s="488"/>
      <c r="GU23" s="489">
        <v>16</v>
      </c>
      <c r="GV23" s="490"/>
      <c r="GW23" s="502"/>
      <c r="GX23" s="490"/>
      <c r="GY23" s="399"/>
      <c r="GZ23" s="391"/>
      <c r="HA23" s="5">
        <f t="shared" si="24"/>
        <v>0</v>
      </c>
    </row>
    <row r="24" spans="1:209" x14ac:dyDescent="0.25">
      <c r="A24" s="417">
        <v>21</v>
      </c>
      <c r="D24" s="431"/>
      <c r="F24" s="215"/>
      <c r="G24" s="6"/>
      <c r="H24" s="233"/>
      <c r="I24" s="433"/>
      <c r="L24" s="488"/>
      <c r="M24" s="489">
        <v>17</v>
      </c>
      <c r="N24" s="490">
        <v>913.08</v>
      </c>
      <c r="O24" s="502"/>
      <c r="P24" s="490"/>
      <c r="Q24" s="399"/>
      <c r="R24" s="391"/>
      <c r="S24" s="462">
        <f t="shared" si="8"/>
        <v>0</v>
      </c>
      <c r="V24" s="488"/>
      <c r="W24" s="489">
        <v>17</v>
      </c>
      <c r="X24" s="497">
        <v>878.6</v>
      </c>
      <c r="Y24" s="498"/>
      <c r="Z24" s="497"/>
      <c r="AA24" s="499"/>
      <c r="AB24" s="500"/>
      <c r="AC24" s="462">
        <f t="shared" si="9"/>
        <v>0</v>
      </c>
      <c r="AD24" s="444"/>
      <c r="AF24" s="488"/>
      <c r="AG24" s="489">
        <v>17</v>
      </c>
      <c r="AH24" s="521">
        <v>938.02</v>
      </c>
      <c r="AI24" s="502"/>
      <c r="AJ24" s="521"/>
      <c r="AK24" s="399"/>
      <c r="AL24" s="391"/>
      <c r="AM24" s="391">
        <f t="shared" si="10"/>
        <v>0</v>
      </c>
      <c r="AP24" s="488"/>
      <c r="AQ24" s="489">
        <v>17</v>
      </c>
      <c r="AR24" s="490">
        <v>908.1</v>
      </c>
      <c r="AS24" s="502"/>
      <c r="AT24" s="490"/>
      <c r="AU24" s="399"/>
      <c r="AV24" s="391"/>
      <c r="AW24" s="391">
        <f t="shared" si="11"/>
        <v>0</v>
      </c>
      <c r="AZ24" s="525"/>
      <c r="BA24" s="735">
        <v>17</v>
      </c>
      <c r="BB24" s="490">
        <v>948</v>
      </c>
      <c r="BC24" s="502"/>
      <c r="BD24" s="490"/>
      <c r="BE24" s="399"/>
      <c r="BF24" s="391"/>
      <c r="BG24" s="5">
        <f t="shared" si="12"/>
        <v>0</v>
      </c>
      <c r="BJ24" s="488"/>
      <c r="BK24" s="489">
        <v>17</v>
      </c>
      <c r="BL24" s="490">
        <v>868.6</v>
      </c>
      <c r="BM24" s="502"/>
      <c r="BN24" s="490"/>
      <c r="BO24" s="399"/>
      <c r="BP24" s="391"/>
      <c r="BQ24" s="504">
        <f t="shared" si="13"/>
        <v>0</v>
      </c>
      <c r="BR24" s="5"/>
      <c r="BT24" s="488"/>
      <c r="BU24" s="489">
        <v>17</v>
      </c>
      <c r="BV24" s="490">
        <v>958.89</v>
      </c>
      <c r="BW24" s="505"/>
      <c r="BX24" s="490"/>
      <c r="BY24" s="506"/>
      <c r="BZ24" s="507"/>
      <c r="CA24" s="5">
        <f t="shared" si="5"/>
        <v>0</v>
      </c>
      <c r="CD24" s="488"/>
      <c r="CE24" s="489">
        <v>17</v>
      </c>
      <c r="CF24" s="249">
        <v>880.9</v>
      </c>
      <c r="CG24" s="512"/>
      <c r="CH24" s="249"/>
      <c r="CI24" s="514"/>
      <c r="CJ24" s="391"/>
      <c r="CK24" s="5">
        <f t="shared" si="6"/>
        <v>0</v>
      </c>
      <c r="CN24" s="496"/>
      <c r="CO24" s="489">
        <v>17</v>
      </c>
      <c r="CP24" s="490"/>
      <c r="CQ24" s="505"/>
      <c r="CR24" s="490"/>
      <c r="CS24" s="508"/>
      <c r="CT24" s="507"/>
      <c r="CU24" s="509">
        <f t="shared" si="26"/>
        <v>0</v>
      </c>
      <c r="CX24" s="488"/>
      <c r="CY24" s="489">
        <v>17</v>
      </c>
      <c r="CZ24" s="490"/>
      <c r="DA24" s="502"/>
      <c r="DB24" s="490"/>
      <c r="DC24" s="399"/>
      <c r="DD24" s="391"/>
      <c r="DE24" s="5">
        <f t="shared" si="14"/>
        <v>0</v>
      </c>
      <c r="DH24" s="488"/>
      <c r="DI24" s="489">
        <v>17</v>
      </c>
      <c r="DJ24" s="490"/>
      <c r="DK24" s="502"/>
      <c r="DL24" s="490"/>
      <c r="DM24" s="399"/>
      <c r="DN24" s="391"/>
      <c r="DO24" s="5">
        <f t="shared" si="15"/>
        <v>0</v>
      </c>
      <c r="DR24" s="488"/>
      <c r="DS24" s="489">
        <v>17</v>
      </c>
      <c r="DT24" s="490"/>
      <c r="DU24" s="505"/>
      <c r="DV24" s="490"/>
      <c r="DW24" s="508"/>
      <c r="DX24" s="507"/>
      <c r="DY24" s="5">
        <f t="shared" si="16"/>
        <v>0</v>
      </c>
      <c r="EB24" s="488"/>
      <c r="EC24" s="489">
        <v>17</v>
      </c>
      <c r="ED24" s="249"/>
      <c r="EE24" s="512"/>
      <c r="EF24" s="249"/>
      <c r="EG24" s="513"/>
      <c r="EH24" s="391"/>
      <c r="EI24" s="5">
        <f t="shared" si="17"/>
        <v>0</v>
      </c>
      <c r="EL24" s="488"/>
      <c r="EM24" s="489">
        <v>17</v>
      </c>
      <c r="EN24" s="249"/>
      <c r="EO24" s="512"/>
      <c r="EP24" s="249"/>
      <c r="EQ24" s="514"/>
      <c r="ER24" s="391"/>
      <c r="ES24" s="5">
        <f t="shared" si="18"/>
        <v>0</v>
      </c>
      <c r="EV24" s="526"/>
      <c r="EW24" s="489">
        <v>17</v>
      </c>
      <c r="EX24" s="490"/>
      <c r="EY24" s="502"/>
      <c r="EZ24" s="490"/>
      <c r="FA24" s="514"/>
      <c r="FB24" s="391"/>
      <c r="FC24" s="5">
        <f t="shared" si="19"/>
        <v>0</v>
      </c>
      <c r="FF24" s="515"/>
      <c r="FG24" s="489">
        <v>17</v>
      </c>
      <c r="FH24" s="497"/>
      <c r="FI24" s="498"/>
      <c r="FJ24" s="497"/>
      <c r="FK24" s="513"/>
      <c r="FL24" s="500"/>
      <c r="FM24" s="462">
        <f t="shared" si="20"/>
        <v>0</v>
      </c>
      <c r="FP24" s="488"/>
      <c r="FQ24" s="489">
        <v>17</v>
      </c>
      <c r="FR24" s="490"/>
      <c r="FS24" s="502"/>
      <c r="FT24" s="490"/>
      <c r="FU24" s="514"/>
      <c r="FV24" s="391"/>
      <c r="FW24" s="462">
        <f t="shared" si="21"/>
        <v>0</v>
      </c>
      <c r="FX24" s="391"/>
      <c r="FZ24" s="488"/>
      <c r="GA24" s="517">
        <v>17</v>
      </c>
      <c r="GB24" s="490"/>
      <c r="GC24" s="502"/>
      <c r="GD24" s="490"/>
      <c r="GE24" s="514"/>
      <c r="GF24" s="391"/>
      <c r="GG24" s="5">
        <f t="shared" si="22"/>
        <v>0</v>
      </c>
      <c r="GJ24" s="488"/>
      <c r="GK24" s="489">
        <v>17</v>
      </c>
      <c r="GL24" s="522"/>
      <c r="GM24" s="502"/>
      <c r="GN24" s="522"/>
      <c r="GO24" s="399"/>
      <c r="GP24" s="391"/>
      <c r="GQ24" s="5">
        <f t="shared" si="23"/>
        <v>0</v>
      </c>
      <c r="GT24" s="488"/>
      <c r="GU24" s="489">
        <v>17</v>
      </c>
      <c r="GV24" s="490"/>
      <c r="GW24" s="502"/>
      <c r="GX24" s="490"/>
      <c r="GY24" s="399"/>
      <c r="GZ24" s="391"/>
      <c r="HA24" s="5">
        <f t="shared" si="24"/>
        <v>0</v>
      </c>
    </row>
    <row r="25" spans="1:209" x14ac:dyDescent="0.25">
      <c r="A25" s="417">
        <v>22</v>
      </c>
      <c r="C25" s="391"/>
      <c r="D25" s="431"/>
      <c r="F25" s="215"/>
      <c r="G25" s="6"/>
      <c r="H25" s="233"/>
      <c r="I25" s="433"/>
      <c r="L25" s="515"/>
      <c r="M25" s="489">
        <v>18</v>
      </c>
      <c r="N25" s="490">
        <v>948.46</v>
      </c>
      <c r="O25" s="502"/>
      <c r="P25" s="490"/>
      <c r="Q25" s="399"/>
      <c r="R25" s="391"/>
      <c r="S25" s="462">
        <f t="shared" si="8"/>
        <v>0</v>
      </c>
      <c r="V25" s="511"/>
      <c r="W25" s="489">
        <v>18</v>
      </c>
      <c r="X25" s="497">
        <v>870.9</v>
      </c>
      <c r="Y25" s="498"/>
      <c r="Z25" s="497"/>
      <c r="AA25" s="499"/>
      <c r="AB25" s="500"/>
      <c r="AC25" s="462">
        <f t="shared" si="9"/>
        <v>0</v>
      </c>
      <c r="AD25" s="444"/>
      <c r="AF25" s="515"/>
      <c r="AG25" s="489">
        <v>18</v>
      </c>
      <c r="AH25" s="521">
        <v>936.21</v>
      </c>
      <c r="AI25" s="502"/>
      <c r="AJ25" s="521"/>
      <c r="AK25" s="399"/>
      <c r="AL25" s="391"/>
      <c r="AM25" s="391">
        <f t="shared" si="10"/>
        <v>0</v>
      </c>
      <c r="AP25" s="515"/>
      <c r="AQ25" s="489">
        <v>18</v>
      </c>
      <c r="AR25" s="490">
        <v>888.1</v>
      </c>
      <c r="AS25" s="502"/>
      <c r="AT25" s="490"/>
      <c r="AU25" s="399"/>
      <c r="AV25" s="391"/>
      <c r="AW25" s="391">
        <f t="shared" si="11"/>
        <v>0</v>
      </c>
      <c r="AZ25" s="527"/>
      <c r="BA25" s="735">
        <v>18</v>
      </c>
      <c r="BB25" s="490">
        <v>916.25</v>
      </c>
      <c r="BC25" s="502"/>
      <c r="BD25" s="490"/>
      <c r="BE25" s="399"/>
      <c r="BF25" s="391"/>
      <c r="BG25" s="5">
        <f t="shared" si="12"/>
        <v>0</v>
      </c>
      <c r="BJ25" s="515"/>
      <c r="BK25" s="489">
        <v>18</v>
      </c>
      <c r="BL25" s="490">
        <v>940.7</v>
      </c>
      <c r="BM25" s="502"/>
      <c r="BN25" s="490"/>
      <c r="BO25" s="399"/>
      <c r="BP25" s="391"/>
      <c r="BQ25" s="504">
        <f t="shared" si="13"/>
        <v>0</v>
      </c>
      <c r="BR25" s="5"/>
      <c r="BT25" s="488"/>
      <c r="BU25" s="489">
        <v>18</v>
      </c>
      <c r="BV25" s="521">
        <v>948</v>
      </c>
      <c r="BW25" s="505"/>
      <c r="BX25" s="521"/>
      <c r="BY25" s="506"/>
      <c r="BZ25" s="507"/>
      <c r="CA25" s="5">
        <f t="shared" si="5"/>
        <v>0</v>
      </c>
      <c r="CD25" s="488"/>
      <c r="CE25" s="489">
        <v>18</v>
      </c>
      <c r="CF25" s="249">
        <v>894.9</v>
      </c>
      <c r="CG25" s="512"/>
      <c r="CH25" s="249"/>
      <c r="CI25" s="514"/>
      <c r="CJ25" s="391"/>
      <c r="CK25" s="5">
        <f t="shared" si="6"/>
        <v>0</v>
      </c>
      <c r="CN25" s="496"/>
      <c r="CO25" s="489">
        <v>18</v>
      </c>
      <c r="CP25" s="490"/>
      <c r="CQ25" s="505"/>
      <c r="CR25" s="490"/>
      <c r="CS25" s="508"/>
      <c r="CT25" s="507"/>
      <c r="CU25" s="509">
        <f t="shared" si="26"/>
        <v>0</v>
      </c>
      <c r="CX25" s="488"/>
      <c r="CY25" s="489">
        <v>18</v>
      </c>
      <c r="CZ25" s="490"/>
      <c r="DA25" s="502"/>
      <c r="DB25" s="490"/>
      <c r="DC25" s="399"/>
      <c r="DD25" s="391"/>
      <c r="DE25" s="5">
        <f t="shared" si="14"/>
        <v>0</v>
      </c>
      <c r="DH25" s="488"/>
      <c r="DI25" s="489">
        <v>18</v>
      </c>
      <c r="DJ25" s="490"/>
      <c r="DK25" s="502"/>
      <c r="DL25" s="490"/>
      <c r="DM25" s="399"/>
      <c r="DN25" s="391"/>
      <c r="DO25" s="5">
        <f t="shared" si="15"/>
        <v>0</v>
      </c>
      <c r="DR25" s="488"/>
      <c r="DS25" s="489">
        <v>18</v>
      </c>
      <c r="DT25" s="490"/>
      <c r="DU25" s="505"/>
      <c r="DV25" s="490"/>
      <c r="DW25" s="508"/>
      <c r="DX25" s="507"/>
      <c r="DY25" s="5">
        <f t="shared" si="16"/>
        <v>0</v>
      </c>
      <c r="EB25" s="515"/>
      <c r="EC25" s="489">
        <v>18</v>
      </c>
      <c r="ED25" s="249"/>
      <c r="EE25" s="512"/>
      <c r="EF25" s="249"/>
      <c r="EG25" s="513"/>
      <c r="EH25" s="391"/>
      <c r="EI25" s="5">
        <f t="shared" si="17"/>
        <v>0</v>
      </c>
      <c r="EL25" s="515"/>
      <c r="EM25" s="489">
        <v>18</v>
      </c>
      <c r="EN25" s="249"/>
      <c r="EO25" s="512"/>
      <c r="EP25" s="249"/>
      <c r="EQ25" s="514"/>
      <c r="ER25" s="391"/>
      <c r="ES25" s="5">
        <f t="shared" si="18"/>
        <v>0</v>
      </c>
      <c r="EV25" s="526"/>
      <c r="EW25" s="489">
        <v>18</v>
      </c>
      <c r="EX25" s="490"/>
      <c r="EY25" s="502"/>
      <c r="EZ25" s="490"/>
      <c r="FA25" s="514"/>
      <c r="FB25" s="391"/>
      <c r="FC25" s="5">
        <f t="shared" si="19"/>
        <v>0</v>
      </c>
      <c r="FF25" s="515"/>
      <c r="FG25" s="489">
        <v>18</v>
      </c>
      <c r="FH25" s="497"/>
      <c r="FI25" s="498"/>
      <c r="FJ25" s="497"/>
      <c r="FK25" s="513"/>
      <c r="FL25" s="500"/>
      <c r="FM25" s="462">
        <f t="shared" si="20"/>
        <v>0</v>
      </c>
      <c r="FP25" s="515"/>
      <c r="FQ25" s="489">
        <v>18</v>
      </c>
      <c r="FR25" s="490"/>
      <c r="FS25" s="502"/>
      <c r="FT25" s="490"/>
      <c r="FU25" s="514"/>
      <c r="FV25" s="391"/>
      <c r="FW25" s="462">
        <f t="shared" si="21"/>
        <v>0</v>
      </c>
      <c r="FX25" s="391"/>
      <c r="FZ25" s="488"/>
      <c r="GA25" s="517">
        <v>18</v>
      </c>
      <c r="GB25" s="490"/>
      <c r="GC25" s="502"/>
      <c r="GD25" s="490"/>
      <c r="GE25" s="514"/>
      <c r="GF25" s="391"/>
      <c r="GG25" s="5">
        <f t="shared" si="22"/>
        <v>0</v>
      </c>
      <c r="GJ25" s="515"/>
      <c r="GK25" s="489">
        <v>18</v>
      </c>
      <c r="GL25" s="522"/>
      <c r="GM25" s="502"/>
      <c r="GN25" s="522"/>
      <c r="GO25" s="399"/>
      <c r="GP25" s="391"/>
      <c r="GQ25" s="5">
        <f t="shared" si="23"/>
        <v>0</v>
      </c>
      <c r="GT25" s="515"/>
      <c r="GU25" s="489">
        <v>18</v>
      </c>
      <c r="GV25" s="490"/>
      <c r="GW25" s="502"/>
      <c r="GX25" s="490"/>
      <c r="GY25" s="399"/>
      <c r="GZ25" s="391"/>
      <c r="HA25" s="5">
        <f t="shared" si="24"/>
        <v>0</v>
      </c>
    </row>
    <row r="26" spans="1:209" x14ac:dyDescent="0.25">
      <c r="A26" s="417">
        <v>23</v>
      </c>
      <c r="D26" s="431"/>
      <c r="F26" s="215"/>
      <c r="G26" s="6"/>
      <c r="H26" s="233"/>
      <c r="I26" s="433"/>
      <c r="L26" s="488"/>
      <c r="M26" s="489">
        <v>19</v>
      </c>
      <c r="N26" s="490">
        <v>936.66</v>
      </c>
      <c r="O26" s="491"/>
      <c r="P26" s="492"/>
      <c r="Q26" s="493"/>
      <c r="R26" s="494"/>
      <c r="S26" s="495">
        <f t="shared" si="8"/>
        <v>0</v>
      </c>
      <c r="V26" s="488"/>
      <c r="W26" s="489">
        <v>19</v>
      </c>
      <c r="X26" s="497">
        <v>880.9</v>
      </c>
      <c r="Y26" s="498"/>
      <c r="Z26" s="497"/>
      <c r="AA26" s="499"/>
      <c r="AB26" s="500"/>
      <c r="AC26" s="5">
        <f t="shared" si="9"/>
        <v>0</v>
      </c>
      <c r="AF26" s="488"/>
      <c r="AG26" s="489">
        <v>19</v>
      </c>
      <c r="AH26" s="521">
        <v>899.92</v>
      </c>
      <c r="AI26" s="502"/>
      <c r="AJ26" s="521"/>
      <c r="AK26" s="399"/>
      <c r="AL26" s="391"/>
      <c r="AM26" s="391">
        <f t="shared" si="10"/>
        <v>0</v>
      </c>
      <c r="AP26" s="488"/>
      <c r="AQ26" s="489">
        <v>19</v>
      </c>
      <c r="AR26" s="490">
        <v>901.7</v>
      </c>
      <c r="AS26" s="502"/>
      <c r="AT26" s="490"/>
      <c r="AU26" s="399"/>
      <c r="AV26" s="391"/>
      <c r="AW26" s="391">
        <f t="shared" si="11"/>
        <v>0</v>
      </c>
      <c r="AZ26" s="525"/>
      <c r="BA26" s="735">
        <v>19</v>
      </c>
      <c r="BB26" s="490">
        <v>939.84</v>
      </c>
      <c r="BC26" s="502"/>
      <c r="BD26" s="490"/>
      <c r="BE26" s="399"/>
      <c r="BF26" s="391"/>
      <c r="BG26" s="5">
        <f t="shared" si="12"/>
        <v>0</v>
      </c>
      <c r="BJ26" s="488"/>
      <c r="BK26" s="489">
        <v>19</v>
      </c>
      <c r="BL26" s="490">
        <v>907.2</v>
      </c>
      <c r="BM26" s="502"/>
      <c r="BN26" s="490"/>
      <c r="BO26" s="399"/>
      <c r="BP26" s="391"/>
      <c r="BQ26" s="504">
        <f t="shared" si="13"/>
        <v>0</v>
      </c>
      <c r="BR26" s="5"/>
      <c r="BT26" s="488"/>
      <c r="BU26" s="489">
        <v>19</v>
      </c>
      <c r="BV26" s="521">
        <v>941.65</v>
      </c>
      <c r="BW26" s="505"/>
      <c r="BX26" s="521"/>
      <c r="BY26" s="506"/>
      <c r="BZ26" s="507"/>
      <c r="CA26" s="5">
        <f t="shared" si="5"/>
        <v>0</v>
      </c>
      <c r="CD26" s="488"/>
      <c r="CE26" s="489">
        <v>19</v>
      </c>
      <c r="CF26" s="249">
        <v>870</v>
      </c>
      <c r="CG26" s="512"/>
      <c r="CH26" s="249"/>
      <c r="CI26" s="514"/>
      <c r="CJ26" s="391"/>
      <c r="CK26" s="5">
        <f t="shared" si="6"/>
        <v>0</v>
      </c>
      <c r="CN26" s="496"/>
      <c r="CO26" s="489">
        <v>19</v>
      </c>
      <c r="CP26" s="490"/>
      <c r="CQ26" s="505"/>
      <c r="CR26" s="490"/>
      <c r="CS26" s="508"/>
      <c r="CT26" s="507"/>
      <c r="CU26" s="509">
        <f t="shared" si="26"/>
        <v>0</v>
      </c>
      <c r="CX26" s="488"/>
      <c r="CY26" s="489">
        <v>19</v>
      </c>
      <c r="CZ26" s="490"/>
      <c r="DA26" s="502"/>
      <c r="DB26" s="490"/>
      <c r="DC26" s="399"/>
      <c r="DD26" s="391"/>
      <c r="DE26" s="5">
        <f t="shared" si="14"/>
        <v>0</v>
      </c>
      <c r="DH26" s="488"/>
      <c r="DI26" s="489">
        <v>19</v>
      </c>
      <c r="DJ26" s="490"/>
      <c r="DK26" s="502"/>
      <c r="DL26" s="490"/>
      <c r="DM26" s="399"/>
      <c r="DN26" s="391"/>
      <c r="DO26" s="5">
        <f t="shared" si="15"/>
        <v>0</v>
      </c>
      <c r="DR26" s="488"/>
      <c r="DS26" s="489">
        <v>19</v>
      </c>
      <c r="DT26" s="490"/>
      <c r="DU26" s="505"/>
      <c r="DV26" s="490"/>
      <c r="DW26" s="508"/>
      <c r="DX26" s="507"/>
      <c r="DY26" s="5">
        <f t="shared" si="16"/>
        <v>0</v>
      </c>
      <c r="EB26" s="488"/>
      <c r="EC26" s="489">
        <v>19</v>
      </c>
      <c r="ED26" s="249"/>
      <c r="EE26" s="512"/>
      <c r="EF26" s="249"/>
      <c r="EG26" s="513"/>
      <c r="EH26" s="391"/>
      <c r="EI26" s="5">
        <f t="shared" si="17"/>
        <v>0</v>
      </c>
      <c r="EL26" s="488"/>
      <c r="EM26" s="489">
        <v>19</v>
      </c>
      <c r="EN26" s="249"/>
      <c r="EO26" s="512"/>
      <c r="EP26" s="249"/>
      <c r="EQ26" s="514"/>
      <c r="ER26" s="391"/>
      <c r="ES26" s="5">
        <f t="shared" si="18"/>
        <v>0</v>
      </c>
      <c r="EV26" s="526"/>
      <c r="EW26" s="489">
        <v>19</v>
      </c>
      <c r="EX26" s="490"/>
      <c r="EY26" s="502"/>
      <c r="EZ26" s="490"/>
      <c r="FA26" s="514"/>
      <c r="FB26" s="391"/>
      <c r="FC26" s="5">
        <f t="shared" si="19"/>
        <v>0</v>
      </c>
      <c r="FF26" s="515"/>
      <c r="FG26" s="489">
        <v>19</v>
      </c>
      <c r="FH26" s="497"/>
      <c r="FI26" s="498"/>
      <c r="FJ26" s="497"/>
      <c r="FK26" s="513"/>
      <c r="FL26" s="500"/>
      <c r="FM26" s="462">
        <f t="shared" si="20"/>
        <v>0</v>
      </c>
      <c r="FP26" s="515"/>
      <c r="FQ26" s="489">
        <v>19</v>
      </c>
      <c r="FR26" s="490"/>
      <c r="FS26" s="502"/>
      <c r="FT26" s="490"/>
      <c r="FU26" s="514"/>
      <c r="FV26" s="391"/>
      <c r="FW26" s="462">
        <f t="shared" si="21"/>
        <v>0</v>
      </c>
      <c r="FX26" s="391"/>
      <c r="FZ26" s="488"/>
      <c r="GA26" s="517">
        <v>19</v>
      </c>
      <c r="GB26" s="490"/>
      <c r="GC26" s="502"/>
      <c r="GD26" s="490"/>
      <c r="GE26" s="514"/>
      <c r="GF26" s="391"/>
      <c r="GG26" s="5">
        <f t="shared" si="22"/>
        <v>0</v>
      </c>
      <c r="GJ26" s="488"/>
      <c r="GK26" s="489">
        <v>19</v>
      </c>
      <c r="GL26" s="522"/>
      <c r="GM26" s="502"/>
      <c r="GN26" s="522"/>
      <c r="GO26" s="399"/>
      <c r="GP26" s="391"/>
      <c r="GQ26" s="5">
        <f t="shared" si="23"/>
        <v>0</v>
      </c>
      <c r="GT26" s="488"/>
      <c r="GU26" s="489">
        <v>19</v>
      </c>
      <c r="GV26" s="490"/>
      <c r="GW26" s="502"/>
      <c r="GX26" s="490"/>
      <c r="GY26" s="399"/>
      <c r="GZ26" s="391"/>
      <c r="HA26" s="5">
        <f t="shared" si="24"/>
        <v>0</v>
      </c>
    </row>
    <row r="27" spans="1:209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L27" s="488"/>
      <c r="M27" s="489">
        <v>20</v>
      </c>
      <c r="N27" s="490">
        <v>972.95</v>
      </c>
      <c r="O27" s="491"/>
      <c r="P27" s="492"/>
      <c r="Q27" s="493"/>
      <c r="R27" s="494"/>
      <c r="S27" s="495">
        <f t="shared" si="8"/>
        <v>0</v>
      </c>
      <c r="V27" s="488"/>
      <c r="W27" s="489">
        <v>20</v>
      </c>
      <c r="X27" s="497">
        <v>879.1</v>
      </c>
      <c r="Y27" s="498"/>
      <c r="Z27" s="497"/>
      <c r="AA27" s="499"/>
      <c r="AB27" s="500"/>
      <c r="AC27" s="5">
        <f t="shared" si="9"/>
        <v>0</v>
      </c>
      <c r="AF27" s="488"/>
      <c r="AG27" s="489">
        <v>20</v>
      </c>
      <c r="AH27" s="521">
        <v>897.2</v>
      </c>
      <c r="AI27" s="502"/>
      <c r="AJ27" s="521"/>
      <c r="AK27" s="399"/>
      <c r="AL27" s="391"/>
      <c r="AM27" s="391">
        <f t="shared" si="10"/>
        <v>0</v>
      </c>
      <c r="AP27" s="488"/>
      <c r="AQ27" s="489">
        <v>20</v>
      </c>
      <c r="AR27" s="490">
        <v>875.9</v>
      </c>
      <c r="AS27" s="502"/>
      <c r="AT27" s="490"/>
      <c r="AU27" s="399"/>
      <c r="AV27" s="391"/>
      <c r="AW27" s="391">
        <f t="shared" si="11"/>
        <v>0</v>
      </c>
      <c r="AZ27" s="525"/>
      <c r="BA27" s="735">
        <v>20</v>
      </c>
      <c r="BB27" s="490">
        <v>953.45</v>
      </c>
      <c r="BC27" s="502"/>
      <c r="BD27" s="490"/>
      <c r="BE27" s="399"/>
      <c r="BF27" s="391"/>
      <c r="BG27" s="5">
        <f t="shared" si="12"/>
        <v>0</v>
      </c>
      <c r="BJ27" s="488"/>
      <c r="BK27" s="489">
        <v>20</v>
      </c>
      <c r="BL27" s="490">
        <v>939.8</v>
      </c>
      <c r="BM27" s="502"/>
      <c r="BN27" s="490"/>
      <c r="BO27" s="399"/>
      <c r="BP27" s="391"/>
      <c r="BQ27" s="504">
        <f t="shared" si="13"/>
        <v>0</v>
      </c>
      <c r="BR27" s="5"/>
      <c r="BT27" s="488"/>
      <c r="BU27" s="489">
        <v>20</v>
      </c>
      <c r="BV27" s="521">
        <v>947.1</v>
      </c>
      <c r="BW27" s="505"/>
      <c r="BX27" s="521"/>
      <c r="BY27" s="506"/>
      <c r="BZ27" s="507"/>
      <c r="CA27" s="5">
        <f t="shared" si="5"/>
        <v>0</v>
      </c>
      <c r="CD27" s="488"/>
      <c r="CE27" s="489">
        <v>20</v>
      </c>
      <c r="CF27" s="249">
        <v>921.7</v>
      </c>
      <c r="CG27" s="512"/>
      <c r="CH27" s="249"/>
      <c r="CI27" s="514"/>
      <c r="CJ27" s="391"/>
      <c r="CK27" s="5">
        <f t="shared" si="6"/>
        <v>0</v>
      </c>
      <c r="CN27" s="496"/>
      <c r="CO27" s="489">
        <v>20</v>
      </c>
      <c r="CP27" s="490"/>
      <c r="CQ27" s="505"/>
      <c r="CR27" s="490"/>
      <c r="CS27" s="508"/>
      <c r="CT27" s="507"/>
      <c r="CU27" s="509">
        <f t="shared" si="26"/>
        <v>0</v>
      </c>
      <c r="CX27" s="488"/>
      <c r="CY27" s="489">
        <v>20</v>
      </c>
      <c r="CZ27" s="490"/>
      <c r="DA27" s="502"/>
      <c r="DB27" s="490"/>
      <c r="DC27" s="399"/>
      <c r="DD27" s="391"/>
      <c r="DE27" s="5">
        <f t="shared" si="14"/>
        <v>0</v>
      </c>
      <c r="DH27" s="488"/>
      <c r="DI27" s="489">
        <v>20</v>
      </c>
      <c r="DJ27" s="490"/>
      <c r="DK27" s="502"/>
      <c r="DL27" s="490"/>
      <c r="DM27" s="399"/>
      <c r="DN27" s="391"/>
      <c r="DO27" s="5">
        <f t="shared" si="15"/>
        <v>0</v>
      </c>
      <c r="DR27" s="488"/>
      <c r="DS27" s="489">
        <v>20</v>
      </c>
      <c r="DT27" s="490"/>
      <c r="DU27" s="505"/>
      <c r="DV27" s="490"/>
      <c r="DW27" s="508"/>
      <c r="DX27" s="507"/>
      <c r="DY27" s="5">
        <f t="shared" si="16"/>
        <v>0</v>
      </c>
      <c r="EB27" s="488"/>
      <c r="EC27" s="489">
        <v>20</v>
      </c>
      <c r="ED27" s="249"/>
      <c r="EE27" s="512"/>
      <c r="EF27" s="249"/>
      <c r="EG27" s="513"/>
      <c r="EH27" s="391"/>
      <c r="EI27" s="5">
        <f t="shared" si="17"/>
        <v>0</v>
      </c>
      <c r="EL27" s="488"/>
      <c r="EM27" s="489">
        <v>20</v>
      </c>
      <c r="EN27" s="249"/>
      <c r="EO27" s="512"/>
      <c r="EP27" s="249"/>
      <c r="EQ27" s="514"/>
      <c r="ER27" s="391"/>
      <c r="ES27" s="5">
        <f t="shared" si="18"/>
        <v>0</v>
      </c>
      <c r="EV27" s="526"/>
      <c r="EW27" s="489">
        <v>20</v>
      </c>
      <c r="EX27" s="490"/>
      <c r="EY27" s="502"/>
      <c r="EZ27" s="490"/>
      <c r="FA27" s="514"/>
      <c r="FB27" s="391"/>
      <c r="FC27" s="5">
        <f t="shared" si="19"/>
        <v>0</v>
      </c>
      <c r="FF27" s="515"/>
      <c r="FG27" s="489">
        <v>20</v>
      </c>
      <c r="FH27" s="497"/>
      <c r="FI27" s="498"/>
      <c r="FJ27" s="497"/>
      <c r="FK27" s="513"/>
      <c r="FL27" s="500"/>
      <c r="FM27" s="462">
        <f t="shared" si="20"/>
        <v>0</v>
      </c>
      <c r="FP27" s="515"/>
      <c r="FQ27" s="489">
        <v>20</v>
      </c>
      <c r="FR27" s="490"/>
      <c r="FS27" s="502"/>
      <c r="FT27" s="490"/>
      <c r="FU27" s="514"/>
      <c r="FV27" s="391"/>
      <c r="FW27" s="462">
        <f t="shared" si="21"/>
        <v>0</v>
      </c>
      <c r="FX27" s="391"/>
      <c r="FZ27" s="488"/>
      <c r="GA27" s="517">
        <v>20</v>
      </c>
      <c r="GB27" s="490"/>
      <c r="GC27" s="502"/>
      <c r="GD27" s="490"/>
      <c r="GE27" s="514"/>
      <c r="GF27" s="391"/>
      <c r="GG27" s="5">
        <f t="shared" si="22"/>
        <v>0</v>
      </c>
      <c r="GJ27" s="488"/>
      <c r="GK27" s="489">
        <v>20</v>
      </c>
      <c r="GL27" s="522"/>
      <c r="GM27" s="502"/>
      <c r="GN27" s="522"/>
      <c r="GO27" s="399"/>
      <c r="GP27" s="391"/>
      <c r="GQ27" s="5">
        <f t="shared" si="23"/>
        <v>0</v>
      </c>
      <c r="GT27" s="488"/>
      <c r="GU27" s="489">
        <v>20</v>
      </c>
      <c r="GV27" s="490"/>
      <c r="GW27" s="502"/>
      <c r="GX27" s="490"/>
      <c r="GY27" s="399"/>
      <c r="GZ27" s="391"/>
      <c r="HA27" s="5">
        <f t="shared" si="24"/>
        <v>0</v>
      </c>
    </row>
    <row r="28" spans="1:209" x14ac:dyDescent="0.25">
      <c r="A28" s="417">
        <v>25</v>
      </c>
      <c r="D28" s="431"/>
      <c r="F28" s="215"/>
      <c r="G28" s="6"/>
      <c r="H28" s="233"/>
      <c r="I28" s="433"/>
      <c r="L28" s="488"/>
      <c r="M28" s="489">
        <v>21</v>
      </c>
      <c r="N28" s="490"/>
      <c r="O28" s="502"/>
      <c r="P28" s="490"/>
      <c r="Q28" s="399"/>
      <c r="R28" s="391"/>
      <c r="S28" s="5">
        <f t="shared" si="8"/>
        <v>0</v>
      </c>
      <c r="V28" s="488"/>
      <c r="W28" s="489">
        <v>21</v>
      </c>
      <c r="X28" s="497">
        <v>898.6</v>
      </c>
      <c r="Y28" s="498"/>
      <c r="Z28" s="497"/>
      <c r="AA28" s="499"/>
      <c r="AB28" s="500"/>
      <c r="AC28" s="5">
        <f t="shared" si="9"/>
        <v>0</v>
      </c>
      <c r="AF28" s="488"/>
      <c r="AG28" s="489">
        <v>21</v>
      </c>
      <c r="AH28" s="521"/>
      <c r="AI28" s="502"/>
      <c r="AJ28" s="521"/>
      <c r="AK28" s="399"/>
      <c r="AL28" s="391"/>
      <c r="AM28" s="391">
        <f t="shared" si="10"/>
        <v>0</v>
      </c>
      <c r="AP28" s="488"/>
      <c r="AQ28" s="489">
        <v>21</v>
      </c>
      <c r="AR28" s="490">
        <v>920.8</v>
      </c>
      <c r="AS28" s="502"/>
      <c r="AT28" s="490"/>
      <c r="AU28" s="399"/>
      <c r="AV28" s="391"/>
      <c r="AW28" s="391">
        <f t="shared" si="11"/>
        <v>0</v>
      </c>
      <c r="AZ28" s="525"/>
      <c r="BA28" s="735">
        <v>21</v>
      </c>
      <c r="BB28" s="490"/>
      <c r="BC28" s="502"/>
      <c r="BD28" s="490"/>
      <c r="BE28" s="399"/>
      <c r="BF28" s="391"/>
      <c r="BG28" s="5">
        <f t="shared" si="12"/>
        <v>0</v>
      </c>
      <c r="BJ28" s="488"/>
      <c r="BK28" s="489">
        <v>21</v>
      </c>
      <c r="BL28" s="490">
        <v>881.8</v>
      </c>
      <c r="BM28" s="502"/>
      <c r="BN28" s="490"/>
      <c r="BO28" s="399"/>
      <c r="BP28" s="391"/>
      <c r="BQ28" s="290">
        <f t="shared" si="13"/>
        <v>0</v>
      </c>
      <c r="BR28" s="5"/>
      <c r="BT28" s="488"/>
      <c r="BU28" s="489">
        <v>21</v>
      </c>
      <c r="BV28" s="529"/>
      <c r="BW28" s="505"/>
      <c r="BX28" s="529"/>
      <c r="BY28" s="506"/>
      <c r="BZ28" s="507"/>
      <c r="CA28" s="5">
        <f t="shared" si="5"/>
        <v>0</v>
      </c>
      <c r="CD28" s="488"/>
      <c r="CE28" s="489">
        <v>21</v>
      </c>
      <c r="CF28" s="249">
        <v>930.8</v>
      </c>
      <c r="CG28" s="512"/>
      <c r="CH28" s="249"/>
      <c r="CI28" s="514"/>
      <c r="CJ28" s="391"/>
      <c r="CK28" s="5">
        <f t="shared" si="6"/>
        <v>0</v>
      </c>
      <c r="CN28" s="530"/>
      <c r="CO28" s="489">
        <v>21</v>
      </c>
      <c r="CP28" s="490"/>
      <c r="CQ28" s="505"/>
      <c r="CR28" s="490"/>
      <c r="CS28" s="508"/>
      <c r="CT28" s="507"/>
      <c r="CU28" s="509">
        <f t="shared" si="26"/>
        <v>0</v>
      </c>
      <c r="CX28" s="488"/>
      <c r="CY28" s="489">
        <v>21</v>
      </c>
      <c r="CZ28" s="490"/>
      <c r="DA28" s="502"/>
      <c r="DB28" s="490"/>
      <c r="DC28" s="399"/>
      <c r="DD28" s="391"/>
      <c r="DE28" s="5">
        <f t="shared" si="14"/>
        <v>0</v>
      </c>
      <c r="DH28" s="488"/>
      <c r="DI28" s="489">
        <v>21</v>
      </c>
      <c r="DJ28" s="490"/>
      <c r="DK28" s="502"/>
      <c r="DL28" s="490"/>
      <c r="DM28" s="399"/>
      <c r="DN28" s="391"/>
      <c r="DO28" s="5">
        <f t="shared" si="15"/>
        <v>0</v>
      </c>
      <c r="DR28" s="488"/>
      <c r="DS28" s="489">
        <v>21</v>
      </c>
      <c r="DT28" s="490"/>
      <c r="DU28" s="505"/>
      <c r="DV28" s="490"/>
      <c r="DW28" s="508"/>
      <c r="DX28" s="507"/>
      <c r="DY28" s="5">
        <f t="shared" si="16"/>
        <v>0</v>
      </c>
      <c r="EB28" s="488"/>
      <c r="EC28" s="489">
        <v>21</v>
      </c>
      <c r="ED28" s="249"/>
      <c r="EE28" s="512"/>
      <c r="EF28" s="249"/>
      <c r="EG28" s="513"/>
      <c r="EH28" s="391"/>
      <c r="EI28" s="5">
        <f t="shared" si="17"/>
        <v>0</v>
      </c>
      <c r="EL28" s="488"/>
      <c r="EM28" s="489">
        <v>21</v>
      </c>
      <c r="EN28" s="249"/>
      <c r="EO28" s="512"/>
      <c r="EP28" s="249"/>
      <c r="EQ28" s="514"/>
      <c r="ER28" s="391"/>
      <c r="ES28" s="5">
        <f t="shared" si="18"/>
        <v>0</v>
      </c>
      <c r="EV28" s="515"/>
      <c r="EW28" s="489">
        <v>21</v>
      </c>
      <c r="EX28" s="490"/>
      <c r="EY28" s="502"/>
      <c r="EZ28" s="490"/>
      <c r="FA28" s="514"/>
      <c r="FB28" s="391"/>
      <c r="FC28" s="5">
        <f t="shared" si="19"/>
        <v>0</v>
      </c>
      <c r="FF28" s="515"/>
      <c r="FG28" s="489">
        <v>21</v>
      </c>
      <c r="FH28" s="497"/>
      <c r="FI28" s="498"/>
      <c r="FJ28" s="497"/>
      <c r="FK28" s="513"/>
      <c r="FL28" s="500"/>
      <c r="FM28" s="462">
        <f t="shared" si="20"/>
        <v>0</v>
      </c>
      <c r="FP28" s="515"/>
      <c r="FQ28" s="489">
        <v>21</v>
      </c>
      <c r="FR28" s="490"/>
      <c r="FS28" s="502"/>
      <c r="FT28" s="490"/>
      <c r="FU28" s="514"/>
      <c r="FV28" s="391"/>
      <c r="FW28" s="462">
        <f t="shared" si="21"/>
        <v>0</v>
      </c>
      <c r="FX28" s="391"/>
      <c r="FZ28" s="488"/>
      <c r="GA28" s="517">
        <v>21</v>
      </c>
      <c r="GB28" s="490"/>
      <c r="GC28" s="502"/>
      <c r="GD28" s="490"/>
      <c r="GE28" s="514"/>
      <c r="GF28" s="391"/>
      <c r="GG28" s="5">
        <f t="shared" si="22"/>
        <v>0</v>
      </c>
      <c r="GJ28" s="488"/>
      <c r="GK28" s="489">
        <v>21</v>
      </c>
      <c r="GL28" s="522"/>
      <c r="GM28" s="502"/>
      <c r="GN28" s="522"/>
      <c r="GO28" s="399"/>
      <c r="GP28" s="391"/>
      <c r="GQ28" s="5">
        <f t="shared" si="23"/>
        <v>0</v>
      </c>
      <c r="GT28" s="488"/>
      <c r="GU28" s="489">
        <v>21</v>
      </c>
      <c r="GV28" s="490"/>
      <c r="GW28" s="502"/>
      <c r="GX28" s="490"/>
      <c r="GY28" s="399"/>
      <c r="GZ28" s="391"/>
      <c r="HA28" s="5">
        <f t="shared" si="24"/>
        <v>0</v>
      </c>
    </row>
    <row r="29" spans="1:209" x14ac:dyDescent="0.25">
      <c r="A29" s="417">
        <v>26</v>
      </c>
      <c r="D29" s="431"/>
      <c r="F29" s="215"/>
      <c r="G29" s="6"/>
      <c r="H29" s="233"/>
      <c r="I29" s="433"/>
      <c r="L29" s="488"/>
      <c r="M29" s="489"/>
      <c r="N29" s="490"/>
      <c r="O29" s="502"/>
      <c r="P29" s="490"/>
      <c r="Q29" s="399"/>
      <c r="R29" s="391"/>
      <c r="S29" s="5">
        <f t="shared" si="8"/>
        <v>0</v>
      </c>
      <c r="V29" s="488"/>
      <c r="W29" s="489"/>
      <c r="X29" s="497"/>
      <c r="Y29" s="498"/>
      <c r="Z29" s="497"/>
      <c r="AA29" s="499"/>
      <c r="AB29" s="500"/>
      <c r="AC29" s="5">
        <f t="shared" si="9"/>
        <v>0</v>
      </c>
      <c r="AF29" s="488"/>
      <c r="AG29" s="489">
        <v>22</v>
      </c>
      <c r="AH29" s="521"/>
      <c r="AI29" s="502"/>
      <c r="AJ29" s="521"/>
      <c r="AK29" s="399"/>
      <c r="AL29" s="391"/>
      <c r="AM29" s="391">
        <f>SUM(AM8:AM28)</f>
        <v>0</v>
      </c>
      <c r="AP29" s="515"/>
      <c r="AQ29" s="489"/>
      <c r="AR29" s="490"/>
      <c r="AS29" s="502"/>
      <c r="AT29" s="490"/>
      <c r="AU29" s="399"/>
      <c r="AV29" s="391"/>
      <c r="AW29" s="391">
        <f>SUM(AW8:AW28)</f>
        <v>0</v>
      </c>
      <c r="AZ29" s="525"/>
      <c r="BA29" s="735"/>
      <c r="BB29" s="490"/>
      <c r="BC29" s="502"/>
      <c r="BD29" s="490"/>
      <c r="BE29" s="399"/>
      <c r="BF29" s="391"/>
      <c r="BG29" s="5">
        <f t="shared" si="12"/>
        <v>0</v>
      </c>
      <c r="BJ29" s="488"/>
      <c r="BK29" s="489"/>
      <c r="BL29" s="490"/>
      <c r="BM29" s="502"/>
      <c r="BN29" s="490"/>
      <c r="BO29" s="399"/>
      <c r="BP29" s="391"/>
      <c r="BQ29" s="290">
        <f t="shared" si="13"/>
        <v>0</v>
      </c>
      <c r="BT29" s="488"/>
      <c r="BU29" s="489">
        <v>22</v>
      </c>
      <c r="BV29" s="521"/>
      <c r="BW29" s="531"/>
      <c r="BX29" s="490"/>
      <c r="BY29" s="399"/>
      <c r="BZ29" s="391"/>
      <c r="CA29" s="5">
        <v>0</v>
      </c>
      <c r="CD29" s="488"/>
      <c r="CE29" s="489">
        <v>22</v>
      </c>
      <c r="CF29" s="249"/>
      <c r="CG29" s="512"/>
      <c r="CH29" s="249"/>
      <c r="CI29" s="514"/>
      <c r="CJ29" s="391"/>
      <c r="CK29" s="5">
        <f>CJ29*CH29</f>
        <v>0</v>
      </c>
      <c r="CN29" s="530"/>
      <c r="CO29" s="489">
        <v>22</v>
      </c>
      <c r="CP29" s="490"/>
      <c r="CQ29" s="505"/>
      <c r="CR29" s="490"/>
      <c r="CS29" s="508"/>
      <c r="CT29" s="507"/>
      <c r="CU29" s="509">
        <f t="shared" si="26"/>
        <v>0</v>
      </c>
      <c r="CX29" s="488"/>
      <c r="CY29" s="489">
        <v>22</v>
      </c>
      <c r="CZ29" s="490"/>
      <c r="DA29" s="502"/>
      <c r="DB29" s="490"/>
      <c r="DC29" s="399"/>
      <c r="DD29" s="391"/>
      <c r="DE29" s="5">
        <f t="shared" si="14"/>
        <v>0</v>
      </c>
      <c r="DH29" s="488"/>
      <c r="DI29" s="489">
        <v>22</v>
      </c>
      <c r="DJ29" s="490"/>
      <c r="DK29" s="502"/>
      <c r="DL29" s="490"/>
      <c r="DM29" s="399"/>
      <c r="DN29" s="391"/>
      <c r="DO29" s="5">
        <f t="shared" si="15"/>
        <v>0</v>
      </c>
      <c r="DR29" s="515"/>
      <c r="DS29" s="489">
        <v>22</v>
      </c>
      <c r="DT29" s="490"/>
      <c r="DU29" s="502"/>
      <c r="DV29" s="490"/>
      <c r="DW29" s="399"/>
      <c r="DX29" s="391"/>
      <c r="DY29" s="5">
        <f t="shared" si="16"/>
        <v>0</v>
      </c>
      <c r="EB29" s="488"/>
      <c r="EC29" s="489">
        <v>22</v>
      </c>
      <c r="ED29" s="249"/>
      <c r="EE29" s="512"/>
      <c r="EF29" s="249"/>
      <c r="EG29" s="513"/>
      <c r="EH29" s="391"/>
      <c r="EI29" s="5">
        <f>SUM(EI8:EI28)</f>
        <v>0</v>
      </c>
      <c r="EL29" s="488"/>
      <c r="EM29" s="489">
        <v>22</v>
      </c>
      <c r="EN29" s="249"/>
      <c r="EO29" s="512"/>
      <c r="EP29" s="249"/>
      <c r="EQ29" s="514"/>
      <c r="ER29" s="391"/>
      <c r="ES29" s="5">
        <f>SUM(ES8:ES28)</f>
        <v>0</v>
      </c>
      <c r="EV29" s="515"/>
      <c r="EW29" s="489">
        <v>22</v>
      </c>
      <c r="EX29" s="490"/>
      <c r="EY29" s="502"/>
      <c r="EZ29" s="490"/>
      <c r="FA29" s="514"/>
      <c r="FB29" s="391"/>
      <c r="FC29" s="5">
        <f t="shared" si="19"/>
        <v>0</v>
      </c>
      <c r="FF29" s="515"/>
      <c r="FG29" s="489">
        <v>22</v>
      </c>
      <c r="FH29" s="497"/>
      <c r="FI29" s="498"/>
      <c r="FJ29" s="497"/>
      <c r="FK29" s="513"/>
      <c r="FL29" s="500"/>
      <c r="FM29" s="5">
        <f t="shared" si="20"/>
        <v>0</v>
      </c>
      <c r="FP29" s="515"/>
      <c r="FQ29" s="489">
        <v>22</v>
      </c>
      <c r="FR29" s="490"/>
      <c r="FS29" s="502"/>
      <c r="FT29" s="490"/>
      <c r="FU29" s="514"/>
      <c r="FV29" s="391"/>
      <c r="FW29" s="5">
        <f t="shared" si="21"/>
        <v>0</v>
      </c>
      <c r="FZ29" s="488"/>
      <c r="GA29" s="517">
        <v>22</v>
      </c>
      <c r="GB29" s="490"/>
      <c r="GC29" s="502"/>
      <c r="GD29" s="490"/>
      <c r="GE29" s="514"/>
      <c r="GF29" s="391"/>
      <c r="GG29" s="5">
        <f t="shared" si="22"/>
        <v>0</v>
      </c>
      <c r="GJ29" s="488"/>
      <c r="GK29" s="489"/>
      <c r="GL29" s="522"/>
      <c r="GM29" s="502"/>
      <c r="GN29" s="490"/>
      <c r="GO29" s="399"/>
      <c r="GP29" s="391"/>
      <c r="GQ29" s="5">
        <f t="shared" si="23"/>
        <v>0</v>
      </c>
      <c r="GT29" s="488" t="s">
        <v>53</v>
      </c>
      <c r="GU29" s="489">
        <v>22</v>
      </c>
      <c r="GV29" s="490"/>
      <c r="GW29" s="502"/>
      <c r="GX29" s="490"/>
      <c r="GY29" s="399"/>
      <c r="GZ29" s="391"/>
      <c r="HA29" s="5">
        <f>SUM(HA8:HA28)</f>
        <v>0</v>
      </c>
    </row>
    <row r="30" spans="1:209" x14ac:dyDescent="0.25">
      <c r="A30" s="417">
        <v>27</v>
      </c>
      <c r="D30" s="431"/>
      <c r="F30" s="215"/>
      <c r="G30" s="6"/>
      <c r="H30" s="233"/>
      <c r="I30" s="433"/>
      <c r="L30" s="488"/>
      <c r="M30" s="489"/>
      <c r="N30" s="490"/>
      <c r="O30" s="502"/>
      <c r="P30" s="490"/>
      <c r="Q30" s="399"/>
      <c r="R30" s="391"/>
      <c r="S30" s="5">
        <f>SUM(S8:S29)</f>
        <v>0</v>
      </c>
      <c r="V30" s="488"/>
      <c r="W30" s="489"/>
      <c r="X30" s="490"/>
      <c r="Y30" s="502"/>
      <c r="Z30" s="490"/>
      <c r="AA30" s="399"/>
      <c r="AB30" s="391"/>
      <c r="AC30" s="5">
        <f>SUM(AC8:AC29)</f>
        <v>0</v>
      </c>
      <c r="AF30" s="488"/>
      <c r="AG30" s="489">
        <v>23</v>
      </c>
      <c r="AH30" s="521"/>
      <c r="AI30" s="502"/>
      <c r="AJ30" s="249"/>
      <c r="AK30" s="399"/>
      <c r="AL30" s="391"/>
      <c r="AM30" s="391"/>
      <c r="AP30" s="488"/>
      <c r="AQ30" s="489"/>
      <c r="AR30" s="249"/>
      <c r="AS30" s="502"/>
      <c r="AT30" s="249"/>
      <c r="AU30" s="399"/>
      <c r="AV30" s="391"/>
      <c r="AW30" s="391"/>
      <c r="AZ30" s="525"/>
      <c r="BA30" s="489"/>
      <c r="BB30" s="490"/>
      <c r="BC30" s="502"/>
      <c r="BD30" s="490"/>
      <c r="BE30" s="399"/>
      <c r="BF30" s="391"/>
      <c r="BG30" s="5">
        <f>SUM(BG8:BG29)</f>
        <v>0</v>
      </c>
      <c r="BJ30" s="488"/>
      <c r="BK30" s="489"/>
      <c r="BL30" s="490"/>
      <c r="BM30" s="502"/>
      <c r="BN30" s="490"/>
      <c r="BO30" s="399"/>
      <c r="BP30" s="391"/>
      <c r="BQ30" s="5">
        <f>SUM(BQ8:BQ29)</f>
        <v>0</v>
      </c>
      <c r="BT30" s="488"/>
      <c r="BU30" s="489"/>
      <c r="BV30" s="521"/>
      <c r="BW30" s="531"/>
      <c r="BX30" s="249"/>
      <c r="BY30" s="399"/>
      <c r="BZ30" s="391"/>
      <c r="CA30" s="5">
        <f>SUM(CA8:CA29)</f>
        <v>0</v>
      </c>
      <c r="CD30" s="488"/>
      <c r="CE30" s="489"/>
      <c r="CF30" s="249"/>
      <c r="CG30" s="512"/>
      <c r="CH30" s="433"/>
      <c r="CI30" s="514"/>
      <c r="CJ30" s="391"/>
      <c r="CK30" s="5">
        <f>SUM(CK8:CK29)</f>
        <v>0</v>
      </c>
      <c r="CN30" s="488"/>
      <c r="CO30" s="489"/>
      <c r="CP30" s="249"/>
      <c r="CQ30" s="502"/>
      <c r="CR30" s="249"/>
      <c r="CS30" s="399"/>
      <c r="CT30" s="391"/>
      <c r="CU30" s="509">
        <f t="shared" si="26"/>
        <v>0</v>
      </c>
      <c r="CX30" s="488"/>
      <c r="CY30" s="489">
        <v>23</v>
      </c>
      <c r="CZ30" s="249"/>
      <c r="DA30" s="502"/>
      <c r="DB30" s="249"/>
      <c r="DC30" s="399"/>
      <c r="DD30" s="391"/>
      <c r="DE30" s="5">
        <f t="shared" si="14"/>
        <v>0</v>
      </c>
      <c r="DH30" s="488"/>
      <c r="DI30" s="489">
        <v>23</v>
      </c>
      <c r="DJ30" s="249"/>
      <c r="DK30" s="502"/>
      <c r="DL30" s="249"/>
      <c r="DM30" s="399"/>
      <c r="DN30" s="391"/>
      <c r="DO30" s="5">
        <f t="shared" si="15"/>
        <v>0</v>
      </c>
      <c r="DR30" s="488"/>
      <c r="DS30" s="489"/>
      <c r="DT30" s="249"/>
      <c r="DU30" s="502"/>
      <c r="DV30" s="249"/>
      <c r="DW30" s="399"/>
      <c r="DX30" s="391"/>
      <c r="DY30" s="5">
        <f>SUM(DY8:DY29)</f>
        <v>0</v>
      </c>
      <c r="EB30" s="488"/>
      <c r="EC30" s="489"/>
      <c r="ED30" s="249"/>
      <c r="EE30" s="512"/>
      <c r="EF30" s="433"/>
      <c r="EG30" s="514"/>
      <c r="EH30" s="391"/>
      <c r="EL30" s="488"/>
      <c r="EM30" s="489"/>
      <c r="EN30" s="249"/>
      <c r="EO30" s="512"/>
      <c r="EP30" s="433"/>
      <c r="EQ30" s="514"/>
      <c r="ER30" s="391"/>
      <c r="EV30" s="488"/>
      <c r="EW30" s="489"/>
      <c r="EX30" s="249"/>
      <c r="EY30" s="512"/>
      <c r="EZ30" s="433"/>
      <c r="FA30" s="514"/>
      <c r="FB30" s="391"/>
      <c r="FC30" s="5">
        <f>SUM(FC8:FC29)</f>
        <v>0</v>
      </c>
      <c r="FF30" s="515"/>
      <c r="FG30" s="489"/>
      <c r="FH30" s="490"/>
      <c r="FI30" s="502"/>
      <c r="FJ30" s="433"/>
      <c r="FK30" s="514"/>
      <c r="FL30" s="391"/>
      <c r="FM30" s="5">
        <f>SUM(FM8:FM29)</f>
        <v>0</v>
      </c>
      <c r="FP30" s="515"/>
      <c r="FQ30" s="489"/>
      <c r="FR30" s="490"/>
      <c r="FS30" s="502"/>
      <c r="FT30" s="433"/>
      <c r="FU30" s="514"/>
      <c r="FV30" s="391"/>
      <c r="FW30" s="5">
        <f>SUM(FW8:FW29)</f>
        <v>0</v>
      </c>
      <c r="FZ30" s="488"/>
      <c r="GA30" s="489"/>
      <c r="GB30" s="490"/>
      <c r="GC30" s="502"/>
      <c r="GD30" s="490"/>
      <c r="GE30" s="514"/>
      <c r="GF30" s="391"/>
      <c r="GG30" s="5">
        <f>SUM(GG8:GG29)</f>
        <v>0</v>
      </c>
      <c r="GJ30" s="488"/>
      <c r="GK30" s="489"/>
      <c r="GL30" s="522"/>
      <c r="GM30" s="502"/>
      <c r="GN30" s="249"/>
      <c r="GO30" s="399"/>
      <c r="GP30" s="391"/>
      <c r="GQ30" s="5">
        <f>SUM(GQ8:GQ29)</f>
        <v>0</v>
      </c>
      <c r="GT30" s="488"/>
      <c r="GU30" s="489">
        <v>23</v>
      </c>
      <c r="GV30" s="490"/>
      <c r="GW30" s="502"/>
      <c r="GX30" s="490"/>
      <c r="GY30" s="399"/>
      <c r="GZ30" s="391"/>
    </row>
    <row r="31" spans="1:209" ht="16.5" thickBot="1" x14ac:dyDescent="0.3">
      <c r="A31" s="417">
        <v>28</v>
      </c>
      <c r="D31" s="431"/>
      <c r="F31" s="215"/>
      <c r="G31" s="6"/>
      <c r="H31" s="233"/>
      <c r="I31" s="433"/>
      <c r="L31" s="532"/>
      <c r="M31" s="533"/>
      <c r="N31" s="534"/>
      <c r="O31" s="535"/>
      <c r="P31" s="534"/>
      <c r="Q31" s="536"/>
      <c r="R31" s="537"/>
      <c r="S31" s="487"/>
      <c r="V31" s="532"/>
      <c r="W31" s="533"/>
      <c r="X31" s="534"/>
      <c r="Y31" s="535"/>
      <c r="Z31" s="534"/>
      <c r="AA31" s="536"/>
      <c r="AB31" s="537"/>
      <c r="AC31" s="487"/>
      <c r="AF31" s="532"/>
      <c r="AG31" s="533"/>
      <c r="AH31" s="538"/>
      <c r="AI31" s="539"/>
      <c r="AJ31" s="540"/>
      <c r="AK31" s="399"/>
      <c r="AL31" s="391"/>
      <c r="AM31" s="391"/>
      <c r="AP31" s="532"/>
      <c r="AQ31" s="533"/>
      <c r="AR31" s="540"/>
      <c r="AS31" s="541"/>
      <c r="AT31" s="542"/>
      <c r="AU31" s="543"/>
      <c r="AV31" s="507"/>
      <c r="AW31" s="507"/>
      <c r="AZ31" s="532"/>
      <c r="BA31" s="533"/>
      <c r="BB31" s="534"/>
      <c r="BC31" s="535"/>
      <c r="BD31" s="534"/>
      <c r="BE31" s="536"/>
      <c r="BF31" s="537"/>
      <c r="BG31" s="487"/>
      <c r="BJ31" s="532"/>
      <c r="BK31" s="533"/>
      <c r="BL31" s="534"/>
      <c r="BM31" s="535"/>
      <c r="BN31" s="534"/>
      <c r="BO31" s="536"/>
      <c r="BP31" s="537"/>
      <c r="BT31" s="532"/>
      <c r="BU31" s="533"/>
      <c r="BV31" s="538"/>
      <c r="BW31" s="539"/>
      <c r="BX31" s="540"/>
      <c r="BY31" s="486"/>
      <c r="BZ31" s="537"/>
      <c r="CD31" s="532"/>
      <c r="CE31" s="533"/>
      <c r="CF31" s="540"/>
      <c r="CG31" s="535"/>
      <c r="CH31" s="546"/>
      <c r="CI31" s="547"/>
      <c r="CJ31" s="537"/>
      <c r="CK31" s="487"/>
      <c r="CN31" s="532"/>
      <c r="CO31" s="533"/>
      <c r="CP31" s="540"/>
      <c r="CQ31" s="544"/>
      <c r="CR31" s="540"/>
      <c r="CS31" s="486"/>
      <c r="CT31" s="391"/>
      <c r="CU31" s="509">
        <f>SUM(CU8:CU30)</f>
        <v>0</v>
      </c>
      <c r="CX31" s="532"/>
      <c r="CY31" s="533">
        <v>24</v>
      </c>
      <c r="CZ31" s="540"/>
      <c r="DA31" s="544"/>
      <c r="DB31" s="540"/>
      <c r="DC31" s="536"/>
      <c r="DD31" s="537"/>
      <c r="DE31" s="545">
        <f t="shared" si="14"/>
        <v>0</v>
      </c>
      <c r="DH31" s="532"/>
      <c r="DI31" s="533">
        <v>24</v>
      </c>
      <c r="DJ31" s="540"/>
      <c r="DK31" s="544"/>
      <c r="DL31" s="540"/>
      <c r="DM31" s="536"/>
      <c r="DN31" s="537"/>
      <c r="DO31" s="545">
        <f t="shared" si="15"/>
        <v>0</v>
      </c>
      <c r="DR31" s="532"/>
      <c r="DS31" s="533"/>
      <c r="DT31" s="540"/>
      <c r="DU31" s="544"/>
      <c r="DV31" s="540"/>
      <c r="DW31" s="486"/>
      <c r="DX31" s="537"/>
      <c r="EB31" s="532"/>
      <c r="EC31" s="533"/>
      <c r="ED31" s="540"/>
      <c r="EE31" s="535"/>
      <c r="EF31" s="546"/>
      <c r="EG31" s="547"/>
      <c r="EH31" s="537"/>
      <c r="EI31" s="487"/>
      <c r="EL31" s="532"/>
      <c r="EM31" s="533"/>
      <c r="EN31" s="540"/>
      <c r="EO31" s="535"/>
      <c r="EP31" s="546"/>
      <c r="EQ31" s="547"/>
      <c r="ER31" s="537"/>
      <c r="ES31" s="487"/>
      <c r="EV31" s="532"/>
      <c r="EW31" s="533"/>
      <c r="EX31" s="540"/>
      <c r="EY31" s="535"/>
      <c r="EZ31" s="546"/>
      <c r="FA31" s="547"/>
      <c r="FB31" s="537"/>
      <c r="FC31" s="487"/>
      <c r="FF31" s="548"/>
      <c r="FG31" s="533"/>
      <c r="FH31" s="540"/>
      <c r="FI31" s="539"/>
      <c r="FJ31" s="540"/>
      <c r="FK31" s="547"/>
      <c r="FL31" s="537"/>
      <c r="FM31" s="487"/>
      <c r="FP31" s="548"/>
      <c r="FQ31" s="533"/>
      <c r="FR31" s="540"/>
      <c r="FS31" s="539"/>
      <c r="FT31" s="540"/>
      <c r="FU31" s="547"/>
      <c r="FV31" s="537"/>
      <c r="FW31" s="487"/>
      <c r="FZ31" s="532"/>
      <c r="GA31" s="533"/>
      <c r="GB31" s="534"/>
      <c r="GC31" s="535"/>
      <c r="GD31" s="534"/>
      <c r="GE31" s="547"/>
      <c r="GF31" s="537"/>
      <c r="GG31" s="487"/>
      <c r="GJ31" s="532"/>
      <c r="GK31" s="549"/>
      <c r="GL31" s="550"/>
      <c r="GM31" s="551"/>
      <c r="GN31" s="540"/>
      <c r="GO31" s="486"/>
      <c r="GT31" s="552"/>
      <c r="GU31" s="553"/>
      <c r="GV31" s="554"/>
      <c r="GW31" s="555"/>
      <c r="GX31" s="556"/>
      <c r="GY31" s="557"/>
      <c r="GZ31" s="558"/>
      <c r="HA31" s="559"/>
    </row>
    <row r="32" spans="1:209" ht="18.75" customHeight="1" thickTop="1" thickBot="1" x14ac:dyDescent="0.3">
      <c r="A32" s="417">
        <v>29</v>
      </c>
      <c r="D32" s="431"/>
      <c r="F32" s="215"/>
      <c r="G32" s="6"/>
      <c r="H32" s="233"/>
      <c r="I32" s="433"/>
      <c r="N32" s="215">
        <f>SUM(N8:N31)</f>
        <v>19159.2</v>
      </c>
      <c r="P32" s="433">
        <f>SUM(P8:P31)</f>
        <v>0</v>
      </c>
      <c r="S32" s="5"/>
      <c r="X32" s="215">
        <f>SUM(X8:X31)</f>
        <v>18773.099999999995</v>
      </c>
      <c r="Z32" s="433">
        <f>SUM(Z8:Z31)</f>
        <v>0</v>
      </c>
      <c r="AH32" s="433">
        <f>SUM(AH8:AH31)</f>
        <v>18501.04</v>
      </c>
      <c r="AJ32" s="433">
        <f>SUM(AJ8:AJ31)</f>
        <v>0</v>
      </c>
      <c r="AR32" s="215">
        <f>SUM(AR8:AR31)</f>
        <v>18950.600000000002</v>
      </c>
      <c r="AT32" s="215">
        <f>SUM(AT8:AT31)</f>
        <v>0</v>
      </c>
      <c r="AW32" s="283"/>
      <c r="AZ32" s="283"/>
      <c r="BB32" s="215">
        <f>SUM(BB8:BB31)</f>
        <v>18577.160000000003</v>
      </c>
      <c r="BD32" s="433">
        <f>SUM(BD8:BD31)</f>
        <v>0</v>
      </c>
      <c r="BL32" s="215">
        <f>SUM(BL8:BL31)</f>
        <v>19064.199999999997</v>
      </c>
      <c r="BN32" s="433">
        <f>SUM(BN8:BN31)</f>
        <v>0</v>
      </c>
      <c r="BV32" s="433">
        <f>SUM(BV8:BV31)</f>
        <v>18667.899999999998</v>
      </c>
      <c r="BX32" s="433">
        <f>SUM(BX8:BX31)</f>
        <v>0</v>
      </c>
      <c r="CF32" s="433">
        <f>SUM(CF8:CF31)</f>
        <v>19121.899999999998</v>
      </c>
      <c r="CH32" s="433">
        <f>SUM(CH8:CH31)</f>
        <v>0</v>
      </c>
      <c r="CP32" s="433">
        <f>SUM(CP8:CP31)</f>
        <v>0</v>
      </c>
      <c r="CR32" s="433">
        <f>SUM(CR8:CR31)</f>
        <v>0</v>
      </c>
      <c r="CZ32" s="433">
        <f>SUM(CZ8:CZ31)</f>
        <v>0</v>
      </c>
      <c r="DB32" s="433">
        <f>SUM(DB8:DB31)</f>
        <v>0</v>
      </c>
      <c r="DE32" s="5">
        <f>SUM(DE8:DE31)</f>
        <v>0</v>
      </c>
      <c r="DJ32" s="433">
        <f>SUM(DJ8:DJ31)</f>
        <v>0</v>
      </c>
      <c r="DL32" s="433">
        <f>SUM(DL8:DL31)</f>
        <v>0</v>
      </c>
      <c r="DO32" s="5">
        <f>SUM(DO8:DO31)</f>
        <v>0</v>
      </c>
      <c r="DT32" s="433">
        <f>SUM(DT8:DT31)</f>
        <v>0</v>
      </c>
      <c r="DV32" s="433">
        <f>SUM(DV8:DV31)</f>
        <v>0</v>
      </c>
      <c r="ED32" s="433">
        <f>SUM(ED8:ED31)</f>
        <v>0</v>
      </c>
      <c r="EF32" s="433">
        <f>SUM(EF8:EF31)</f>
        <v>0</v>
      </c>
      <c r="EN32" s="433">
        <f>SUM(EN8:EN31)</f>
        <v>0</v>
      </c>
      <c r="EP32" s="433">
        <f>SUM(EP8:EP31)</f>
        <v>0</v>
      </c>
      <c r="EX32" s="433">
        <f>SUM(EX8:EX31)</f>
        <v>0</v>
      </c>
      <c r="EZ32" s="433">
        <f>SUM(EZ8:EZ31)</f>
        <v>0</v>
      </c>
      <c r="FH32" s="442">
        <f>SUM(FH8:FH31)</f>
        <v>0</v>
      </c>
      <c r="FJ32" s="433">
        <f>SUM(FJ8:FJ31)</f>
        <v>0</v>
      </c>
      <c r="FR32" s="442">
        <f>SUM(FR8:FR31)</f>
        <v>0</v>
      </c>
      <c r="FT32" s="433">
        <f>SUM(FT8:FT31)</f>
        <v>0</v>
      </c>
      <c r="GB32" s="433">
        <f>SUM(GB8:GB31)</f>
        <v>0</v>
      </c>
      <c r="GC32" s="433"/>
      <c r="GD32" s="433">
        <f>SUM(GD8:GD31)</f>
        <v>0</v>
      </c>
      <c r="GE32" s="283" t="s">
        <v>54</v>
      </c>
      <c r="GL32" s="433">
        <f>SUM(GL8:GL31)</f>
        <v>0</v>
      </c>
      <c r="GN32" s="433">
        <f>SUM(GN8:GN31)</f>
        <v>0</v>
      </c>
      <c r="GV32" s="433">
        <f>SUM(GV8:GV31)</f>
        <v>0</v>
      </c>
      <c r="GX32" s="433">
        <f>SUM(GX8:GX31)</f>
        <v>0</v>
      </c>
    </row>
    <row r="33" spans="1:206" ht="18.75" customHeight="1" x14ac:dyDescent="0.25">
      <c r="A33" s="417">
        <v>30</v>
      </c>
      <c r="D33" s="431"/>
      <c r="F33" s="215"/>
      <c r="G33" s="6"/>
      <c r="H33" s="233"/>
      <c r="I33" s="433"/>
      <c r="N33" s="560" t="s">
        <v>55</v>
      </c>
      <c r="O33" s="561"/>
      <c r="P33" s="562">
        <f>Q5-P32</f>
        <v>19159.2</v>
      </c>
      <c r="S33" s="5"/>
      <c r="X33" s="560" t="s">
        <v>55</v>
      </c>
      <c r="Y33" s="561"/>
      <c r="Z33" s="562">
        <f>AA5-Z32</f>
        <v>18773.099999999999</v>
      </c>
      <c r="AH33" s="560" t="s">
        <v>55</v>
      </c>
      <c r="AI33" s="561"/>
      <c r="AJ33" s="562">
        <f>AK5-AJ32</f>
        <v>18501.04</v>
      </c>
      <c r="AR33" s="560" t="s">
        <v>55</v>
      </c>
      <c r="AS33" s="561"/>
      <c r="AT33" s="562">
        <f>AU5-AT32</f>
        <v>18950.599999999999</v>
      </c>
      <c r="AW33" s="283"/>
      <c r="AZ33" s="283"/>
      <c r="BB33" s="560" t="s">
        <v>55</v>
      </c>
      <c r="BC33" s="561"/>
      <c r="BD33" s="562">
        <f>BE5-BD32</f>
        <v>18577.16</v>
      </c>
      <c r="BL33" s="560" t="s">
        <v>55</v>
      </c>
      <c r="BM33" s="561"/>
      <c r="BN33" s="562">
        <f>BO5-BN32</f>
        <v>19064.2</v>
      </c>
      <c r="BV33" s="560" t="s">
        <v>55</v>
      </c>
      <c r="BW33" s="561"/>
      <c r="BX33" s="562">
        <f>BV32-BX32</f>
        <v>18667.899999999998</v>
      </c>
      <c r="CF33" s="560" t="s">
        <v>55</v>
      </c>
      <c r="CG33" s="561"/>
      <c r="CH33" s="562">
        <f>CI5-CH32</f>
        <v>19121.900000000001</v>
      </c>
      <c r="CP33" s="560" t="s">
        <v>55</v>
      </c>
      <c r="CQ33" s="561"/>
      <c r="CR33" s="562">
        <f>CP32-CR32</f>
        <v>0</v>
      </c>
      <c r="CZ33" s="560" t="s">
        <v>55</v>
      </c>
      <c r="DA33" s="561"/>
      <c r="DB33" s="562">
        <f>CZ32-DB32</f>
        <v>0</v>
      </c>
      <c r="DJ33" s="560" t="s">
        <v>55</v>
      </c>
      <c r="DK33" s="561"/>
      <c r="DL33" s="562">
        <f>DJ32-DL32</f>
        <v>0</v>
      </c>
      <c r="DT33" s="560" t="s">
        <v>55</v>
      </c>
      <c r="DU33" s="561"/>
      <c r="DV33" s="562">
        <f>DT32-DV32</f>
        <v>0</v>
      </c>
      <c r="ED33" s="560" t="s">
        <v>55</v>
      </c>
      <c r="EE33" s="561"/>
      <c r="EF33" s="562">
        <f>ED32-EF32</f>
        <v>0</v>
      </c>
      <c r="EN33" s="560" t="s">
        <v>55</v>
      </c>
      <c r="EO33" s="561"/>
      <c r="EP33" s="562">
        <f>EN32-EP32</f>
        <v>0</v>
      </c>
      <c r="EX33" s="560" t="s">
        <v>55</v>
      </c>
      <c r="EY33" s="561"/>
      <c r="EZ33" s="563">
        <f>EX32-EZ32</f>
        <v>0</v>
      </c>
      <c r="FH33" s="560" t="s">
        <v>55</v>
      </c>
      <c r="FI33" s="561"/>
      <c r="FJ33" s="563">
        <f>FH32-FJ32</f>
        <v>0</v>
      </c>
      <c r="FR33" s="560" t="s">
        <v>55</v>
      </c>
      <c r="FS33" s="561"/>
      <c r="FT33" s="563">
        <f>FR32-FT32</f>
        <v>0</v>
      </c>
      <c r="GB33" s="560" t="s">
        <v>55</v>
      </c>
      <c r="GC33" s="561"/>
      <c r="GD33" s="562">
        <f>GB32-GD32</f>
        <v>0</v>
      </c>
      <c r="GL33" s="560" t="s">
        <v>55</v>
      </c>
      <c r="GM33" s="561"/>
      <c r="GN33" s="562">
        <f>GL32-GN32</f>
        <v>0</v>
      </c>
      <c r="GV33" s="560" t="s">
        <v>55</v>
      </c>
      <c r="GW33" s="561"/>
      <c r="GX33" s="562">
        <f>GV32-GX32</f>
        <v>0</v>
      </c>
    </row>
    <row r="34" spans="1:206" ht="16.5" thickBot="1" x14ac:dyDescent="0.3">
      <c r="A34" s="417">
        <v>31</v>
      </c>
      <c r="D34" s="431"/>
      <c r="F34" s="215"/>
      <c r="G34" s="6"/>
      <c r="H34" s="233"/>
      <c r="I34" s="433"/>
      <c r="N34" s="552" t="s">
        <v>9</v>
      </c>
      <c r="O34" s="14"/>
      <c r="P34" s="564"/>
      <c r="S34" s="5"/>
      <c r="X34" s="552" t="s">
        <v>9</v>
      </c>
      <c r="Y34" s="14"/>
      <c r="Z34" s="564"/>
      <c r="AH34" s="552" t="s">
        <v>9</v>
      </c>
      <c r="AI34" s="14"/>
      <c r="AJ34" s="564"/>
      <c r="AR34" s="552" t="s">
        <v>9</v>
      </c>
      <c r="AS34" s="14"/>
      <c r="AT34" s="564"/>
      <c r="AW34" s="283"/>
      <c r="AZ34" s="283"/>
      <c r="BB34" s="552" t="s">
        <v>9</v>
      </c>
      <c r="BC34" s="14"/>
      <c r="BD34" s="564"/>
      <c r="BL34" s="552" t="s">
        <v>9</v>
      </c>
      <c r="BM34" s="14"/>
      <c r="BN34" s="564"/>
      <c r="BV34" s="552" t="s">
        <v>9</v>
      </c>
      <c r="BW34" s="14"/>
      <c r="BX34" s="564"/>
      <c r="CF34" s="552" t="s">
        <v>9</v>
      </c>
      <c r="CG34" s="14"/>
      <c r="CH34" s="564"/>
      <c r="CP34" s="552" t="s">
        <v>9</v>
      </c>
      <c r="CQ34" s="14"/>
      <c r="CR34" s="564"/>
      <c r="CZ34" s="552" t="s">
        <v>9</v>
      </c>
      <c r="DA34" s="14"/>
      <c r="DB34" s="564"/>
      <c r="DJ34" s="552" t="s">
        <v>9</v>
      </c>
      <c r="DK34" s="14"/>
      <c r="DL34" s="564"/>
      <c r="DT34" s="552" t="s">
        <v>9</v>
      </c>
      <c r="DU34" s="14"/>
      <c r="DV34" s="564"/>
      <c r="ED34" s="552" t="s">
        <v>9</v>
      </c>
      <c r="EE34" s="14"/>
      <c r="EF34" s="564"/>
      <c r="EN34" s="552" t="s">
        <v>9</v>
      </c>
      <c r="EO34" s="14"/>
      <c r="EP34" s="564"/>
      <c r="EX34" s="552" t="s">
        <v>9</v>
      </c>
      <c r="EY34" s="14"/>
      <c r="EZ34" s="564"/>
      <c r="FH34" s="552" t="s">
        <v>9</v>
      </c>
      <c r="FI34" s="14"/>
      <c r="FJ34" s="564"/>
      <c r="FR34" s="552" t="s">
        <v>9</v>
      </c>
      <c r="FS34" s="14"/>
      <c r="FT34" s="564"/>
      <c r="GB34" s="552" t="s">
        <v>9</v>
      </c>
      <c r="GC34" s="14"/>
      <c r="GD34" s="564"/>
      <c r="GL34" s="552" t="s">
        <v>9</v>
      </c>
      <c r="GM34" s="14"/>
      <c r="GN34" s="564"/>
      <c r="GV34" s="552" t="s">
        <v>9</v>
      </c>
      <c r="GW34" s="14"/>
      <c r="GX34" s="564"/>
    </row>
    <row r="35" spans="1:206" x14ac:dyDescent="0.25">
      <c r="A35" s="417">
        <v>32</v>
      </c>
      <c r="D35" s="431"/>
      <c r="F35" s="215"/>
      <c r="G35" s="6"/>
      <c r="H35" s="233"/>
      <c r="I35" s="433"/>
      <c r="S35" s="5"/>
      <c r="AW35" s="283"/>
      <c r="AZ35" s="283"/>
      <c r="CP35" s="283" t="s">
        <v>22</v>
      </c>
    </row>
    <row r="36" spans="1:206" x14ac:dyDescent="0.25">
      <c r="A36" s="417">
        <v>33</v>
      </c>
      <c r="D36" s="431"/>
      <c r="F36" s="215"/>
      <c r="G36" s="6"/>
      <c r="H36" s="233"/>
      <c r="I36" s="433"/>
      <c r="S36" s="5"/>
      <c r="AW36" s="283"/>
      <c r="AZ36" s="283"/>
    </row>
    <row r="37" spans="1:206" x14ac:dyDescent="0.25">
      <c r="A37" s="417">
        <v>34</v>
      </c>
      <c r="D37" s="431"/>
      <c r="F37" s="215"/>
      <c r="G37" s="6"/>
      <c r="H37" s="233"/>
      <c r="I37" s="433"/>
      <c r="S37" s="5"/>
      <c r="AZ37" s="283"/>
    </row>
    <row r="38" spans="1:206" x14ac:dyDescent="0.25">
      <c r="A38" s="417">
        <v>35</v>
      </c>
      <c r="D38" s="565"/>
      <c r="F38" s="442"/>
      <c r="G38" s="6"/>
      <c r="H38" s="442"/>
      <c r="I38" s="433"/>
      <c r="S38" s="5"/>
      <c r="AZ38" s="283"/>
    </row>
    <row r="39" spans="1:206" x14ac:dyDescent="0.25">
      <c r="A39" s="417">
        <v>36</v>
      </c>
      <c r="D39" s="566"/>
      <c r="G39" s="6"/>
      <c r="H39" s="442"/>
      <c r="I39" s="433"/>
      <c r="S39" s="5"/>
      <c r="AZ39" s="283"/>
    </row>
    <row r="40" spans="1:206" x14ac:dyDescent="0.25">
      <c r="A40" s="417">
        <v>37</v>
      </c>
      <c r="D40" s="566"/>
      <c r="G40" s="6"/>
      <c r="H40" s="442"/>
      <c r="I40" s="433"/>
      <c r="S40" s="5"/>
      <c r="AZ40" s="283"/>
    </row>
    <row r="41" spans="1:206" x14ac:dyDescent="0.25">
      <c r="A41" s="417">
        <v>38</v>
      </c>
      <c r="D41" s="391"/>
      <c r="G41" s="6"/>
      <c r="H41" s="442"/>
      <c r="I41" s="433"/>
      <c r="S41" s="5"/>
      <c r="AZ41" s="283"/>
    </row>
    <row r="42" spans="1:206" x14ac:dyDescent="0.25">
      <c r="A42" s="417">
        <v>39</v>
      </c>
      <c r="D42" s="391"/>
      <c r="G42" s="6"/>
      <c r="H42" s="442"/>
      <c r="I42" s="433"/>
      <c r="S42" s="5"/>
      <c r="AZ42" s="283"/>
    </row>
    <row r="43" spans="1:206" x14ac:dyDescent="0.25">
      <c r="A43" s="417">
        <v>40</v>
      </c>
      <c r="D43" s="391"/>
      <c r="G43" s="6"/>
      <c r="H43" s="442"/>
      <c r="I43" s="433"/>
      <c r="S43" s="5"/>
      <c r="AZ43" s="283"/>
    </row>
  </sheetData>
  <mergeCells count="20"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  <mergeCell ref="GI1:GO1"/>
    <mergeCell ref="GS1:GY1"/>
    <mergeCell ref="EA1:EG1"/>
    <mergeCell ref="EK1:EQ1"/>
    <mergeCell ref="EU1:FA1"/>
    <mergeCell ref="FE1:FK1"/>
    <mergeCell ref="FO1:FU1"/>
    <mergeCell ref="FY1:GE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AA146"/>
  <sheetViews>
    <sheetView workbookViewId="0">
      <pane xSplit="10" ySplit="3" topLeftCell="P79" activePane="bottomRight" state="frozen"/>
      <selection pane="topRight" activeCell="K1" sqref="K1"/>
      <selection pane="bottomLeft" activeCell="A4" sqref="A4"/>
      <selection pane="bottomRight" activeCell="R86" sqref="R86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635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4.85546875" style="818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style="833" bestFit="1" customWidth="1"/>
    <col min="17" max="17" width="17.85546875" style="916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6" ht="42.75" customHeight="1" x14ac:dyDescent="0.65">
      <c r="B1" s="1243" t="s">
        <v>153</v>
      </c>
      <c r="C1" s="1243"/>
      <c r="D1" s="1243"/>
      <c r="E1" s="1243"/>
      <c r="F1" s="1243"/>
      <c r="G1" s="1243"/>
      <c r="H1" s="1243"/>
      <c r="I1" s="1243"/>
      <c r="J1" s="1243"/>
      <c r="K1" s="1243"/>
      <c r="L1" s="1243"/>
      <c r="M1" s="1"/>
      <c r="N1" s="2"/>
      <c r="O1" s="1"/>
      <c r="P1" s="822"/>
      <c r="Q1" s="904"/>
      <c r="U1" s="1244" t="s">
        <v>0</v>
      </c>
      <c r="V1" s="1244"/>
      <c r="W1" s="7" t="s">
        <v>1</v>
      </c>
      <c r="X1" s="8" t="s">
        <v>2</v>
      </c>
      <c r="Y1" s="1217" t="s">
        <v>3</v>
      </c>
      <c r="Z1" s="1218"/>
    </row>
    <row r="2" spans="1:26" ht="24" thickBot="1" x14ac:dyDescent="0.4">
      <c r="B2" s="1243"/>
      <c r="C2" s="1243"/>
      <c r="D2" s="1243"/>
      <c r="E2" s="1243"/>
      <c r="F2" s="1243"/>
      <c r="G2" s="1243"/>
      <c r="H2" s="1243"/>
      <c r="I2" s="1243"/>
      <c r="J2" s="1243"/>
      <c r="K2" s="1243"/>
      <c r="L2" s="1243"/>
      <c r="M2" s="9"/>
      <c r="N2" s="10"/>
      <c r="O2" s="9"/>
      <c r="P2" s="822"/>
      <c r="Q2" s="905"/>
      <c r="S2" s="13"/>
      <c r="T2" s="14"/>
      <c r="U2" s="1245"/>
      <c r="V2" s="1245"/>
      <c r="W2" s="15"/>
      <c r="X2" s="16"/>
      <c r="Y2" s="17"/>
      <c r="Z2" s="18"/>
    </row>
    <row r="3" spans="1:26" ht="50.25" thickTop="1" thickBot="1" x14ac:dyDescent="0.4">
      <c r="B3" s="699" t="s">
        <v>4</v>
      </c>
      <c r="C3" s="699" t="s">
        <v>5</v>
      </c>
      <c r="D3" s="622" t="s">
        <v>6</v>
      </c>
      <c r="E3" s="605" t="s">
        <v>7</v>
      </c>
      <c r="F3" s="606" t="s">
        <v>8</v>
      </c>
      <c r="G3" s="607" t="s">
        <v>9</v>
      </c>
      <c r="H3" s="654" t="s">
        <v>10</v>
      </c>
      <c r="I3" s="803" t="s">
        <v>11</v>
      </c>
      <c r="J3" s="718" t="s">
        <v>12</v>
      </c>
      <c r="K3" s="666" t="s">
        <v>13</v>
      </c>
      <c r="L3" s="609" t="s">
        <v>14</v>
      </c>
      <c r="M3" s="610"/>
      <c r="N3" s="611" t="s">
        <v>15</v>
      </c>
      <c r="O3" s="612"/>
      <c r="P3" s="834" t="s">
        <v>16</v>
      </c>
      <c r="Q3" s="1219" t="s">
        <v>17</v>
      </c>
      <c r="R3" s="1220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37.5" x14ac:dyDescent="0.35">
      <c r="B4" s="691" t="s">
        <v>158</v>
      </c>
      <c r="C4" s="704" t="s">
        <v>83</v>
      </c>
      <c r="D4" s="1233">
        <v>11649</v>
      </c>
      <c r="E4" s="705"/>
      <c r="F4" s="596"/>
      <c r="G4" s="652"/>
      <c r="H4" s="820">
        <v>22030</v>
      </c>
      <c r="I4" s="821">
        <v>45324</v>
      </c>
      <c r="J4" s="946" t="s">
        <v>216</v>
      </c>
      <c r="K4" s="820">
        <v>22235</v>
      </c>
      <c r="L4" s="21">
        <f>K4-H4</f>
        <v>205</v>
      </c>
      <c r="M4" s="22">
        <v>30</v>
      </c>
      <c r="N4" s="23"/>
      <c r="O4" s="24" t="s">
        <v>22</v>
      </c>
      <c r="P4" s="823">
        <f>M4*K4</f>
        <v>667050</v>
      </c>
      <c r="Q4" s="906" t="s">
        <v>81</v>
      </c>
      <c r="R4" s="597">
        <v>45341</v>
      </c>
      <c r="S4" s="86">
        <v>31400</v>
      </c>
      <c r="T4" s="123">
        <v>45328</v>
      </c>
      <c r="U4" s="600">
        <v>30240</v>
      </c>
      <c r="V4" s="184" t="s">
        <v>179</v>
      </c>
      <c r="W4" s="601"/>
      <c r="X4" s="602"/>
      <c r="Y4" s="923" t="s">
        <v>196</v>
      </c>
      <c r="Z4" s="924">
        <v>4176</v>
      </c>
    </row>
    <row r="5" spans="1:26" ht="39" thickBot="1" x14ac:dyDescent="0.4">
      <c r="B5" s="693" t="s">
        <v>157</v>
      </c>
      <c r="C5" s="701" t="s">
        <v>78</v>
      </c>
      <c r="D5" s="1234"/>
      <c r="E5" s="798"/>
      <c r="F5" s="693"/>
      <c r="G5" s="693"/>
      <c r="H5" s="799">
        <v>0</v>
      </c>
      <c r="I5" s="804">
        <v>45324</v>
      </c>
      <c r="J5" s="947" t="s">
        <v>217</v>
      </c>
      <c r="K5" s="799">
        <v>5690</v>
      </c>
      <c r="L5" s="21">
        <f t="shared" ref="L5:L10" si="0">K5-H5</f>
        <v>5690</v>
      </c>
      <c r="M5" s="22">
        <v>30</v>
      </c>
      <c r="N5" s="23"/>
      <c r="O5" s="24"/>
      <c r="P5" s="823">
        <f t="shared" ref="P5:P68" si="1">M5*K5</f>
        <v>170700</v>
      </c>
      <c r="Q5" s="964" t="s">
        <v>97</v>
      </c>
      <c r="R5" s="26">
        <v>45341</v>
      </c>
      <c r="S5" s="775">
        <v>0</v>
      </c>
      <c r="T5" s="776">
        <v>45328</v>
      </c>
      <c r="U5" s="777">
        <v>0</v>
      </c>
      <c r="V5" s="27" t="s">
        <v>179</v>
      </c>
      <c r="W5" s="28"/>
      <c r="X5" s="29"/>
      <c r="Y5" s="925" t="s">
        <v>196</v>
      </c>
      <c r="Z5" s="926">
        <v>0</v>
      </c>
    </row>
    <row r="6" spans="1:26" ht="25.5" customHeight="1" x14ac:dyDescent="0.35">
      <c r="B6" s="693" t="s">
        <v>155</v>
      </c>
      <c r="C6" s="693" t="s">
        <v>68</v>
      </c>
      <c r="D6" s="836" t="s">
        <v>161</v>
      </c>
      <c r="E6" s="693"/>
      <c r="F6" s="693"/>
      <c r="G6" s="693"/>
      <c r="H6" s="799">
        <v>22480</v>
      </c>
      <c r="I6" s="804">
        <v>45327</v>
      </c>
      <c r="J6" s="695" t="s">
        <v>215</v>
      </c>
      <c r="K6" s="799">
        <v>22480</v>
      </c>
      <c r="L6" s="21">
        <f t="shared" si="0"/>
        <v>0</v>
      </c>
      <c r="M6" s="22">
        <v>40.9</v>
      </c>
      <c r="N6" s="23"/>
      <c r="O6" s="24"/>
      <c r="P6" s="945">
        <f t="shared" si="1"/>
        <v>919432</v>
      </c>
      <c r="Q6" s="964" t="s">
        <v>97</v>
      </c>
      <c r="R6" s="26">
        <v>45344</v>
      </c>
      <c r="S6" s="775"/>
      <c r="T6" s="776"/>
      <c r="U6" s="777"/>
      <c r="V6" s="27"/>
      <c r="W6" s="28"/>
      <c r="X6" s="29"/>
      <c r="Y6" s="30"/>
      <c r="Z6" s="130"/>
    </row>
    <row r="7" spans="1:26" ht="25.5" customHeight="1" x14ac:dyDescent="0.35">
      <c r="B7" s="693" t="s">
        <v>155</v>
      </c>
      <c r="C7" s="693" t="s">
        <v>162</v>
      </c>
      <c r="D7" s="837">
        <v>11680</v>
      </c>
      <c r="E7" s="693"/>
      <c r="F7" s="693"/>
      <c r="G7" s="693"/>
      <c r="H7" s="799">
        <v>22490</v>
      </c>
      <c r="I7" s="804">
        <v>45329</v>
      </c>
      <c r="J7" s="695">
        <v>45506</v>
      </c>
      <c r="K7" s="799">
        <v>22490</v>
      </c>
      <c r="L7" s="21">
        <f t="shared" si="0"/>
        <v>0</v>
      </c>
      <c r="M7" s="22">
        <v>40.9</v>
      </c>
      <c r="N7" s="23"/>
      <c r="O7" s="24"/>
      <c r="P7" s="823">
        <f t="shared" si="1"/>
        <v>919841</v>
      </c>
      <c r="Q7" s="964" t="s">
        <v>81</v>
      </c>
      <c r="R7" s="26">
        <v>45349</v>
      </c>
      <c r="S7" s="775"/>
      <c r="T7" s="776"/>
      <c r="U7" s="777"/>
      <c r="V7" s="27"/>
      <c r="W7" s="28" t="s">
        <v>306</v>
      </c>
      <c r="X7" s="29">
        <v>3248</v>
      </c>
      <c r="Y7" s="30"/>
      <c r="Z7" s="130"/>
    </row>
    <row r="8" spans="1:26" s="642" customFormat="1" ht="36" customHeight="1" x14ac:dyDescent="0.35">
      <c r="B8" s="693" t="s">
        <v>171</v>
      </c>
      <c r="C8" s="693" t="s">
        <v>80</v>
      </c>
      <c r="D8" s="837">
        <v>11692</v>
      </c>
      <c r="E8" s="693"/>
      <c r="F8" s="693"/>
      <c r="G8" s="693"/>
      <c r="H8" s="799">
        <v>23300</v>
      </c>
      <c r="I8" s="804">
        <v>45331</v>
      </c>
      <c r="J8" s="947" t="s">
        <v>222</v>
      </c>
      <c r="K8" s="799">
        <v>30195</v>
      </c>
      <c r="L8" s="21">
        <f t="shared" si="0"/>
        <v>6895</v>
      </c>
      <c r="M8" s="35">
        <v>29.5</v>
      </c>
      <c r="N8" s="971"/>
      <c r="O8" s="972"/>
      <c r="P8" s="823">
        <f t="shared" si="1"/>
        <v>890752.5</v>
      </c>
      <c r="Q8" s="965" t="s">
        <v>81</v>
      </c>
      <c r="R8" s="26">
        <v>45345</v>
      </c>
      <c r="S8" s="640">
        <v>31400</v>
      </c>
      <c r="T8" s="39">
        <v>45334</v>
      </c>
      <c r="U8" s="27"/>
      <c r="V8" s="40"/>
      <c r="W8" s="1045" t="s">
        <v>306</v>
      </c>
      <c r="X8" s="641">
        <v>4640</v>
      </c>
      <c r="Y8" s="43" t="s">
        <v>196</v>
      </c>
      <c r="Z8" s="583">
        <v>4176</v>
      </c>
    </row>
    <row r="9" spans="1:26" ht="37.5" x14ac:dyDescent="0.3">
      <c r="B9" s="693" t="s">
        <v>155</v>
      </c>
      <c r="C9" s="693" t="s">
        <v>173</v>
      </c>
      <c r="D9" s="837">
        <v>11695</v>
      </c>
      <c r="E9" s="693"/>
      <c r="F9" s="693"/>
      <c r="G9" s="693"/>
      <c r="H9" s="799">
        <v>19890</v>
      </c>
      <c r="I9" s="804">
        <v>45335</v>
      </c>
      <c r="J9" s="947" t="s">
        <v>236</v>
      </c>
      <c r="K9" s="799">
        <v>19890</v>
      </c>
      <c r="L9" s="21">
        <f t="shared" si="0"/>
        <v>0</v>
      </c>
      <c r="M9" s="35">
        <v>40.5</v>
      </c>
      <c r="N9" s="1316" t="s">
        <v>234</v>
      </c>
      <c r="O9" s="1316"/>
      <c r="P9" s="823">
        <f t="shared" si="1"/>
        <v>805545</v>
      </c>
      <c r="Q9" s="965" t="s">
        <v>237</v>
      </c>
      <c r="R9" s="26">
        <v>45351</v>
      </c>
      <c r="S9" s="38"/>
      <c r="T9" s="39"/>
      <c r="U9" s="27"/>
      <c r="V9" s="40"/>
      <c r="W9" s="41"/>
      <c r="X9" s="42"/>
      <c r="Y9" s="43"/>
      <c r="Z9" s="584"/>
    </row>
    <row r="10" spans="1:26" ht="36" customHeight="1" x14ac:dyDescent="0.3">
      <c r="B10" s="693" t="s">
        <v>155</v>
      </c>
      <c r="C10" s="693" t="s">
        <v>176</v>
      </c>
      <c r="D10" s="837">
        <v>11700</v>
      </c>
      <c r="E10" s="693"/>
      <c r="F10" s="693"/>
      <c r="G10" s="693"/>
      <c r="H10" s="799">
        <v>19270</v>
      </c>
      <c r="I10" s="804">
        <v>45336</v>
      </c>
      <c r="J10" s="947" t="s">
        <v>231</v>
      </c>
      <c r="K10" s="799">
        <v>19270</v>
      </c>
      <c r="L10" s="21">
        <f t="shared" si="0"/>
        <v>0</v>
      </c>
      <c r="M10" s="35">
        <v>40.5</v>
      </c>
      <c r="N10" s="1316" t="s">
        <v>234</v>
      </c>
      <c r="O10" s="1316"/>
      <c r="P10" s="823">
        <f t="shared" si="1"/>
        <v>780435</v>
      </c>
      <c r="Q10" s="966" t="s">
        <v>97</v>
      </c>
      <c r="R10" s="51">
        <v>45350</v>
      </c>
      <c r="S10" s="38"/>
      <c r="T10" s="39"/>
      <c r="U10" s="27"/>
      <c r="V10" s="40"/>
      <c r="W10" s="41"/>
      <c r="X10" s="42"/>
      <c r="Y10" s="52"/>
      <c r="Z10" s="584"/>
    </row>
    <row r="11" spans="1:26" ht="56.25" customHeight="1" x14ac:dyDescent="0.3">
      <c r="B11" s="693" t="s">
        <v>195</v>
      </c>
      <c r="C11" s="693" t="s">
        <v>136</v>
      </c>
      <c r="D11" s="837"/>
      <c r="E11" s="693"/>
      <c r="F11" s="693"/>
      <c r="G11" s="693"/>
      <c r="H11" s="799">
        <v>21990</v>
      </c>
      <c r="I11" s="804">
        <v>45338</v>
      </c>
      <c r="J11" s="947" t="s">
        <v>229</v>
      </c>
      <c r="K11" s="799">
        <v>23020</v>
      </c>
      <c r="L11" s="21">
        <f>K11-H11</f>
        <v>1030</v>
      </c>
      <c r="M11" s="35">
        <v>29</v>
      </c>
      <c r="N11" s="1316" t="s">
        <v>234</v>
      </c>
      <c r="O11" s="1316"/>
      <c r="P11" s="823">
        <f>M11*K11</f>
        <v>667580</v>
      </c>
      <c r="Q11" s="965" t="s">
        <v>97</v>
      </c>
      <c r="R11" s="51">
        <v>45350</v>
      </c>
      <c r="S11" s="38">
        <v>31867.5</v>
      </c>
      <c r="T11" s="39">
        <v>45338</v>
      </c>
      <c r="U11" s="27">
        <v>30240</v>
      </c>
      <c r="V11" s="40" t="s">
        <v>204</v>
      </c>
      <c r="W11" s="1062" t="s">
        <v>326</v>
      </c>
      <c r="X11" s="1061">
        <v>4640</v>
      </c>
      <c r="Y11" s="43"/>
      <c r="Z11" s="583"/>
    </row>
    <row r="12" spans="1:26" ht="36.75" customHeight="1" x14ac:dyDescent="0.3">
      <c r="A12" t="s">
        <v>22</v>
      </c>
      <c r="B12" s="693" t="s">
        <v>157</v>
      </c>
      <c r="C12" s="693" t="s">
        <v>78</v>
      </c>
      <c r="D12" s="837"/>
      <c r="E12" s="693"/>
      <c r="F12" s="693"/>
      <c r="G12" s="693">
        <v>0</v>
      </c>
      <c r="H12" s="799">
        <v>0</v>
      </c>
      <c r="I12" s="804">
        <v>45338</v>
      </c>
      <c r="J12" s="947" t="s">
        <v>230</v>
      </c>
      <c r="K12" s="799">
        <v>5210</v>
      </c>
      <c r="L12" s="21">
        <f>K12-H12</f>
        <v>5210</v>
      </c>
      <c r="M12" s="35">
        <v>29</v>
      </c>
      <c r="N12" s="1316" t="s">
        <v>234</v>
      </c>
      <c r="O12" s="1316"/>
      <c r="P12" s="823">
        <f>M12*K12</f>
        <v>151090</v>
      </c>
      <c r="Q12" s="966" t="s">
        <v>97</v>
      </c>
      <c r="R12" s="51">
        <v>45350</v>
      </c>
      <c r="S12" s="38"/>
      <c r="T12" s="39"/>
      <c r="U12" s="27">
        <v>0</v>
      </c>
      <c r="V12" s="40" t="s">
        <v>204</v>
      </c>
      <c r="W12" s="1062" t="s">
        <v>326</v>
      </c>
      <c r="X12" s="1061">
        <v>0</v>
      </c>
      <c r="Y12" s="52"/>
      <c r="Z12" s="584"/>
    </row>
    <row r="13" spans="1:26" ht="34.5" customHeight="1" x14ac:dyDescent="0.3">
      <c r="B13" s="693" t="s">
        <v>155</v>
      </c>
      <c r="C13" s="693" t="s">
        <v>80</v>
      </c>
      <c r="D13" s="837">
        <v>11710</v>
      </c>
      <c r="E13" s="693"/>
      <c r="F13" s="693"/>
      <c r="G13" s="693"/>
      <c r="H13" s="799">
        <v>23700</v>
      </c>
      <c r="I13" s="804">
        <v>45342</v>
      </c>
      <c r="J13" s="947" t="s">
        <v>232</v>
      </c>
      <c r="K13" s="799">
        <v>23700</v>
      </c>
      <c r="L13" s="21">
        <f>K13-H13</f>
        <v>0</v>
      </c>
      <c r="M13" s="35">
        <v>40.5</v>
      </c>
      <c r="N13" s="1316" t="s">
        <v>234</v>
      </c>
      <c r="O13" s="1316"/>
      <c r="P13" s="823">
        <f>M13*K13</f>
        <v>959850</v>
      </c>
      <c r="Q13" s="965" t="s">
        <v>104</v>
      </c>
      <c r="R13" s="51">
        <v>45350</v>
      </c>
      <c r="S13" s="38"/>
      <c r="T13" s="39"/>
      <c r="U13" s="27"/>
      <c r="V13" s="40"/>
      <c r="W13" s="41"/>
      <c r="X13" s="42"/>
      <c r="Y13" s="43"/>
      <c r="Z13" s="583"/>
    </row>
    <row r="14" spans="1:26" ht="39.75" customHeight="1" thickBot="1" x14ac:dyDescent="0.35">
      <c r="B14" s="693" t="s">
        <v>155</v>
      </c>
      <c r="C14" s="693" t="s">
        <v>219</v>
      </c>
      <c r="D14" s="950">
        <v>11712</v>
      </c>
      <c r="E14" s="693"/>
      <c r="F14" s="693"/>
      <c r="G14" s="693"/>
      <c r="H14" s="799">
        <v>23190</v>
      </c>
      <c r="I14" s="804">
        <v>45343</v>
      </c>
      <c r="J14" s="947" t="s">
        <v>233</v>
      </c>
      <c r="K14" s="799">
        <v>23190</v>
      </c>
      <c r="L14" s="21">
        <f t="shared" ref="L14:L78" si="2">K14-H14</f>
        <v>0</v>
      </c>
      <c r="M14" s="35">
        <v>40.5</v>
      </c>
      <c r="N14" s="1316" t="s">
        <v>234</v>
      </c>
      <c r="O14" s="1316"/>
      <c r="P14" s="823">
        <f t="shared" si="1"/>
        <v>939195</v>
      </c>
      <c r="Q14" s="965" t="s">
        <v>97</v>
      </c>
      <c r="R14" s="51">
        <v>45350</v>
      </c>
      <c r="S14" s="386"/>
      <c r="T14" s="778"/>
      <c r="U14" s="27"/>
      <c r="V14" s="40"/>
      <c r="W14" s="41"/>
      <c r="X14" s="42"/>
      <c r="Y14" s="55"/>
      <c r="Z14" s="585"/>
    </row>
    <row r="15" spans="1:26" ht="51" customHeight="1" x14ac:dyDescent="0.3">
      <c r="B15" s="693" t="s">
        <v>220</v>
      </c>
      <c r="C15" s="701" t="s">
        <v>221</v>
      </c>
      <c r="D15" s="1314">
        <v>11716</v>
      </c>
      <c r="E15" s="798"/>
      <c r="F15" s="693"/>
      <c r="G15" s="693"/>
      <c r="H15" s="799">
        <v>23300</v>
      </c>
      <c r="I15" s="804">
        <v>45345</v>
      </c>
      <c r="J15" s="167" t="s">
        <v>235</v>
      </c>
      <c r="K15" s="799">
        <v>24450</v>
      </c>
      <c r="L15" s="21">
        <f t="shared" si="2"/>
        <v>1150</v>
      </c>
      <c r="M15" s="35">
        <v>29</v>
      </c>
      <c r="N15" s="1316" t="s">
        <v>234</v>
      </c>
      <c r="O15" s="1316"/>
      <c r="P15" s="823">
        <f t="shared" si="1"/>
        <v>709050</v>
      </c>
      <c r="Q15" s="965" t="s">
        <v>97</v>
      </c>
      <c r="R15" s="51">
        <v>45351</v>
      </c>
      <c r="S15" s="386">
        <v>31492.5</v>
      </c>
      <c r="T15" s="778">
        <v>45345</v>
      </c>
      <c r="U15" s="27"/>
      <c r="V15" s="40"/>
      <c r="W15" s="41"/>
      <c r="X15" s="42"/>
      <c r="Y15" s="52"/>
      <c r="Z15" s="584"/>
    </row>
    <row r="16" spans="1:26" ht="38.25" thickBot="1" x14ac:dyDescent="0.35">
      <c r="B16" s="693" t="s">
        <v>77</v>
      </c>
      <c r="C16" s="701" t="s">
        <v>78</v>
      </c>
      <c r="D16" s="1315"/>
      <c r="E16" s="798"/>
      <c r="F16" s="693"/>
      <c r="G16" s="693"/>
      <c r="H16" s="799">
        <v>0</v>
      </c>
      <c r="I16" s="804">
        <v>45345</v>
      </c>
      <c r="J16" s="947" t="s">
        <v>228</v>
      </c>
      <c r="K16" s="799">
        <v>5220</v>
      </c>
      <c r="L16" s="21">
        <f t="shared" si="2"/>
        <v>5220</v>
      </c>
      <c r="M16" s="35">
        <v>29</v>
      </c>
      <c r="N16" s="1316" t="s">
        <v>234</v>
      </c>
      <c r="O16" s="1316"/>
      <c r="P16" s="823">
        <f t="shared" si="1"/>
        <v>151380</v>
      </c>
      <c r="Q16" s="966" t="s">
        <v>97</v>
      </c>
      <c r="R16" s="26">
        <v>45350</v>
      </c>
      <c r="S16" s="38">
        <v>0</v>
      </c>
      <c r="T16" s="39">
        <v>45345</v>
      </c>
      <c r="U16" s="27"/>
      <c r="V16" s="40"/>
      <c r="W16" s="41"/>
      <c r="X16" s="42"/>
      <c r="Y16" s="52"/>
      <c r="Z16" s="584"/>
    </row>
    <row r="17" spans="2:26" ht="30.75" customHeight="1" x14ac:dyDescent="0.3">
      <c r="B17" s="693" t="s">
        <v>155</v>
      </c>
      <c r="C17" s="693" t="s">
        <v>173</v>
      </c>
      <c r="D17" s="836">
        <v>11720</v>
      </c>
      <c r="E17" s="693"/>
      <c r="F17" s="693"/>
      <c r="G17" s="693"/>
      <c r="H17" s="799">
        <v>18680</v>
      </c>
      <c r="I17" s="804">
        <v>45348</v>
      </c>
      <c r="J17" s="695">
        <v>45777</v>
      </c>
      <c r="K17" s="799">
        <v>18680</v>
      </c>
      <c r="L17" s="21">
        <f t="shared" si="2"/>
        <v>0</v>
      </c>
      <c r="M17" s="35">
        <v>40.5</v>
      </c>
      <c r="N17" s="1316" t="s">
        <v>234</v>
      </c>
      <c r="O17" s="1316"/>
      <c r="P17" s="823">
        <f t="shared" si="1"/>
        <v>756540</v>
      </c>
      <c r="Q17" s="966" t="s">
        <v>97</v>
      </c>
      <c r="R17" s="26">
        <v>45351</v>
      </c>
      <c r="S17" s="38"/>
      <c r="T17" s="39"/>
      <c r="U17" s="27"/>
      <c r="V17" s="40"/>
      <c r="W17" s="41"/>
      <c r="X17" s="42"/>
      <c r="Y17" s="52"/>
      <c r="Z17" s="584"/>
    </row>
    <row r="18" spans="2:26" ht="30.75" customHeight="1" x14ac:dyDescent="0.3">
      <c r="B18" s="693" t="s">
        <v>155</v>
      </c>
      <c r="C18" s="693" t="s">
        <v>176</v>
      </c>
      <c r="D18" s="837">
        <v>11722</v>
      </c>
      <c r="E18" s="693"/>
      <c r="F18" s="693"/>
      <c r="G18" s="693"/>
      <c r="H18" s="799">
        <v>19625.5</v>
      </c>
      <c r="I18" s="804">
        <v>45350</v>
      </c>
      <c r="J18" s="695">
        <v>45783</v>
      </c>
      <c r="K18" s="799">
        <v>19625.5</v>
      </c>
      <c r="L18" s="21">
        <f t="shared" si="2"/>
        <v>0</v>
      </c>
      <c r="M18" s="35">
        <v>40.5</v>
      </c>
      <c r="N18" s="1316" t="s">
        <v>234</v>
      </c>
      <c r="O18" s="1316"/>
      <c r="P18" s="823">
        <f t="shared" si="1"/>
        <v>794832.75</v>
      </c>
      <c r="Q18" s="966" t="s">
        <v>97</v>
      </c>
      <c r="R18" s="26">
        <v>45351</v>
      </c>
      <c r="S18" s="38"/>
      <c r="T18" s="59"/>
      <c r="U18" s="27"/>
      <c r="V18" s="40"/>
      <c r="W18" s="41"/>
      <c r="X18" s="42"/>
      <c r="Y18" s="52"/>
      <c r="Z18" s="584"/>
    </row>
    <row r="19" spans="2:26" ht="30.75" customHeight="1" x14ac:dyDescent="0.3">
      <c r="B19" s="693"/>
      <c r="C19" s="693"/>
      <c r="D19" s="695"/>
      <c r="E19" s="693"/>
      <c r="F19" s="693"/>
      <c r="G19" s="693"/>
      <c r="H19" s="799"/>
      <c r="I19" s="804"/>
      <c r="J19" s="695"/>
      <c r="K19" s="799"/>
      <c r="L19" s="21">
        <f t="shared" si="2"/>
        <v>0</v>
      </c>
      <c r="M19" s="35"/>
      <c r="N19" s="973"/>
      <c r="O19" s="973"/>
      <c r="P19" s="823">
        <f t="shared" si="1"/>
        <v>0</v>
      </c>
      <c r="Q19" s="966"/>
      <c r="R19" s="26"/>
      <c r="S19" s="38"/>
      <c r="T19" s="39"/>
      <c r="U19" s="27"/>
      <c r="V19" s="40"/>
      <c r="W19" s="41"/>
      <c r="X19" s="42"/>
      <c r="Y19" s="52"/>
      <c r="Z19" s="584"/>
    </row>
    <row r="20" spans="2:26" ht="27.75" customHeight="1" x14ac:dyDescent="0.35">
      <c r="B20" s="693"/>
      <c r="C20" s="693"/>
      <c r="D20" s="695"/>
      <c r="E20" s="693"/>
      <c r="F20" s="693"/>
      <c r="G20" s="693"/>
      <c r="H20" s="799"/>
      <c r="I20" s="804"/>
      <c r="J20" s="695"/>
      <c r="K20" s="799"/>
      <c r="L20" s="21">
        <f t="shared" si="2"/>
        <v>0</v>
      </c>
      <c r="M20" s="35"/>
      <c r="N20" s="971"/>
      <c r="O20" s="972"/>
      <c r="P20" s="823">
        <f t="shared" si="1"/>
        <v>0</v>
      </c>
      <c r="Q20" s="966"/>
      <c r="R20" s="26"/>
      <c r="S20" s="38"/>
      <c r="T20" s="59"/>
      <c r="U20" s="27"/>
      <c r="V20" s="40"/>
      <c r="W20" s="41"/>
      <c r="X20" s="42"/>
      <c r="Y20" s="52"/>
      <c r="Z20" s="584"/>
    </row>
    <row r="21" spans="2:26" ht="37.5" customHeight="1" x14ac:dyDescent="0.35">
      <c r="B21" s="693"/>
      <c r="C21" s="693"/>
      <c r="D21" s="695"/>
      <c r="E21" s="693"/>
      <c r="F21" s="693"/>
      <c r="G21" s="693"/>
      <c r="H21" s="799"/>
      <c r="I21" s="804"/>
      <c r="J21" s="695"/>
      <c r="K21" s="799"/>
      <c r="L21" s="21">
        <f t="shared" si="2"/>
        <v>0</v>
      </c>
      <c r="M21" s="35"/>
      <c r="N21" s="971"/>
      <c r="O21" s="972"/>
      <c r="P21" s="823">
        <f t="shared" si="1"/>
        <v>0</v>
      </c>
      <c r="Q21" s="966"/>
      <c r="R21" s="26"/>
      <c r="S21" s="38"/>
      <c r="T21" s="59"/>
      <c r="U21" s="27"/>
      <c r="V21" s="40"/>
      <c r="W21" s="41"/>
      <c r="X21" s="42"/>
      <c r="Y21" s="55"/>
      <c r="Z21" s="585"/>
    </row>
    <row r="22" spans="2:26" ht="51" customHeight="1" x14ac:dyDescent="0.35">
      <c r="B22" s="693"/>
      <c r="C22" s="693"/>
      <c r="D22" s="695"/>
      <c r="E22" s="693"/>
      <c r="F22" s="693"/>
      <c r="G22" s="693"/>
      <c r="H22" s="799"/>
      <c r="I22" s="804"/>
      <c r="J22" s="695"/>
      <c r="K22" s="799"/>
      <c r="L22" s="21">
        <f t="shared" si="2"/>
        <v>0</v>
      </c>
      <c r="M22" s="35"/>
      <c r="N22" s="60"/>
      <c r="O22" s="61"/>
      <c r="P22" s="823">
        <f t="shared" si="1"/>
        <v>0</v>
      </c>
      <c r="Q22" s="966"/>
      <c r="R22" s="26"/>
      <c r="S22" s="38"/>
      <c r="T22" s="59"/>
      <c r="U22" s="27"/>
      <c r="V22" s="40"/>
      <c r="W22" s="41"/>
      <c r="X22" s="42"/>
      <c r="Y22" s="55"/>
      <c r="Z22" s="585"/>
    </row>
    <row r="23" spans="2:26" ht="27.75" customHeight="1" x14ac:dyDescent="0.35">
      <c r="B23" s="693"/>
      <c r="C23" s="693"/>
      <c r="D23" s="650"/>
      <c r="E23" s="577"/>
      <c r="F23" s="577"/>
      <c r="G23" s="637"/>
      <c r="H23" s="657"/>
      <c r="I23" s="805"/>
      <c r="J23" s="712"/>
      <c r="K23" s="657"/>
      <c r="L23" s="21">
        <f t="shared" si="2"/>
        <v>0</v>
      </c>
      <c r="M23" s="35"/>
      <c r="N23" s="60"/>
      <c r="O23" s="61"/>
      <c r="P23" s="823">
        <f t="shared" si="1"/>
        <v>0</v>
      </c>
      <c r="Q23" s="966"/>
      <c r="R23" s="26"/>
      <c r="S23" s="38"/>
      <c r="T23" s="59"/>
      <c r="U23" s="27"/>
      <c r="V23" s="40"/>
      <c r="W23" s="41"/>
      <c r="X23" s="42"/>
      <c r="Y23" s="52"/>
      <c r="Z23" s="584"/>
    </row>
    <row r="24" spans="2:26" ht="27.75" customHeight="1" x14ac:dyDescent="0.35">
      <c r="B24" s="693"/>
      <c r="C24" s="693"/>
      <c r="D24" s="650"/>
      <c r="E24" s="577"/>
      <c r="F24" s="577"/>
      <c r="G24" s="637"/>
      <c r="H24" s="657"/>
      <c r="I24" s="805"/>
      <c r="J24" s="712"/>
      <c r="K24" s="657"/>
      <c r="L24" s="21">
        <f t="shared" si="2"/>
        <v>0</v>
      </c>
      <c r="M24" s="35"/>
      <c r="N24" s="60"/>
      <c r="O24" s="61"/>
      <c r="P24" s="823">
        <f t="shared" si="1"/>
        <v>0</v>
      </c>
      <c r="Q24" s="967"/>
      <c r="R24" s="122"/>
      <c r="S24" s="38"/>
      <c r="T24" s="59"/>
      <c r="U24" s="27"/>
      <c r="V24" s="40"/>
      <c r="W24" s="41"/>
      <c r="X24" s="42"/>
      <c r="Y24" s="52"/>
      <c r="Z24" s="584"/>
    </row>
    <row r="25" spans="2:26" ht="27.75" customHeight="1" x14ac:dyDescent="0.35">
      <c r="B25" s="693"/>
      <c r="C25" s="693"/>
      <c r="D25" s="650"/>
      <c r="E25" s="577"/>
      <c r="F25" s="577"/>
      <c r="G25" s="637"/>
      <c r="H25" s="657"/>
      <c r="I25" s="805"/>
      <c r="J25" s="712"/>
      <c r="K25" s="657"/>
      <c r="L25" s="21">
        <f t="shared" si="2"/>
        <v>0</v>
      </c>
      <c r="M25" s="35"/>
      <c r="N25" s="60"/>
      <c r="O25" s="61"/>
      <c r="P25" s="823">
        <f t="shared" si="1"/>
        <v>0</v>
      </c>
      <c r="Q25" s="967"/>
      <c r="R25" s="122"/>
      <c r="S25" s="38"/>
      <c r="T25" s="59"/>
      <c r="U25" s="27"/>
      <c r="V25" s="40"/>
      <c r="W25" s="41"/>
      <c r="X25" s="42"/>
      <c r="Y25" s="55"/>
      <c r="Z25" s="585"/>
    </row>
    <row r="26" spans="2:26" ht="27.75" customHeight="1" x14ac:dyDescent="0.35">
      <c r="B26" s="693"/>
      <c r="C26" s="693"/>
      <c r="D26" s="650"/>
      <c r="E26" s="577"/>
      <c r="F26" s="577"/>
      <c r="G26" s="637"/>
      <c r="H26" s="657"/>
      <c r="I26" s="805"/>
      <c r="J26" s="712"/>
      <c r="K26" s="657"/>
      <c r="L26" s="21">
        <f t="shared" si="2"/>
        <v>0</v>
      </c>
      <c r="M26" s="35"/>
      <c r="N26" s="60"/>
      <c r="O26" s="61"/>
      <c r="P26" s="823">
        <f t="shared" si="1"/>
        <v>0</v>
      </c>
      <c r="Q26" s="966"/>
      <c r="R26" s="26"/>
      <c r="S26" s="38"/>
      <c r="T26" s="59"/>
      <c r="U26" s="27"/>
      <c r="V26" s="40"/>
      <c r="W26" s="41"/>
      <c r="X26" s="42"/>
      <c r="Y26" s="55"/>
      <c r="Z26" s="585"/>
    </row>
    <row r="27" spans="2:26" ht="24" customHeight="1" x14ac:dyDescent="0.35">
      <c r="B27" s="693"/>
      <c r="C27" s="693"/>
      <c r="D27" s="650"/>
      <c r="E27" s="577"/>
      <c r="F27" s="577"/>
      <c r="G27" s="637"/>
      <c r="H27" s="657"/>
      <c r="I27" s="805"/>
      <c r="J27" s="712"/>
      <c r="K27" s="657"/>
      <c r="L27" s="21">
        <f t="shared" si="2"/>
        <v>0</v>
      </c>
      <c r="M27" s="35"/>
      <c r="N27" s="60"/>
      <c r="O27" s="61"/>
      <c r="P27" s="823" t="s">
        <v>22</v>
      </c>
      <c r="Q27" s="968"/>
      <c r="R27" s="26"/>
      <c r="S27" s="38"/>
      <c r="T27" s="59"/>
      <c r="U27" s="27"/>
      <c r="V27" s="40"/>
      <c r="W27" s="41"/>
      <c r="X27" s="42"/>
      <c r="Y27" s="52"/>
      <c r="Z27" s="584"/>
    </row>
    <row r="28" spans="2:26" ht="26.25" customHeight="1" x14ac:dyDescent="0.35">
      <c r="B28" s="693"/>
      <c r="C28" s="693"/>
      <c r="D28" s="650"/>
      <c r="E28" s="577"/>
      <c r="F28" s="577"/>
      <c r="G28" s="637"/>
      <c r="H28" s="657"/>
      <c r="I28" s="805"/>
      <c r="J28" s="712"/>
      <c r="K28" s="657"/>
      <c r="L28" s="21">
        <f t="shared" si="2"/>
        <v>0</v>
      </c>
      <c r="M28" s="35"/>
      <c r="N28" s="60"/>
      <c r="O28" s="61"/>
      <c r="P28" s="823">
        <f t="shared" si="1"/>
        <v>0</v>
      </c>
      <c r="Q28" s="966"/>
      <c r="R28" s="26"/>
      <c r="S28" s="38"/>
      <c r="T28" s="59"/>
      <c r="U28" s="27"/>
      <c r="V28" s="40"/>
      <c r="W28" s="41"/>
      <c r="X28" s="42"/>
      <c r="Y28" s="52"/>
      <c r="Z28" s="584"/>
    </row>
    <row r="29" spans="2:26" ht="27.75" customHeight="1" x14ac:dyDescent="0.35">
      <c r="B29" s="693"/>
      <c r="C29" s="693"/>
      <c r="D29" s="650"/>
      <c r="E29" s="577"/>
      <c r="F29" s="577"/>
      <c r="G29" s="637"/>
      <c r="H29" s="657"/>
      <c r="I29" s="805"/>
      <c r="J29" s="712"/>
      <c r="K29" s="657"/>
      <c r="L29" s="21">
        <f t="shared" si="2"/>
        <v>0</v>
      </c>
      <c r="M29" s="35"/>
      <c r="N29" s="60"/>
      <c r="O29" s="61"/>
      <c r="P29" s="823">
        <f t="shared" si="1"/>
        <v>0</v>
      </c>
      <c r="Q29" s="964"/>
      <c r="R29" s="68"/>
      <c r="S29" s="38"/>
      <c r="T29" s="59"/>
      <c r="U29" s="27"/>
      <c r="V29" s="40"/>
      <c r="W29" s="41"/>
      <c r="X29" s="42"/>
      <c r="Y29" s="52"/>
      <c r="Z29" s="584"/>
    </row>
    <row r="30" spans="2:26" ht="28.5" customHeight="1" x14ac:dyDescent="0.35">
      <c r="B30" s="693"/>
      <c r="C30" s="693"/>
      <c r="D30" s="650"/>
      <c r="E30" s="577"/>
      <c r="F30" s="577"/>
      <c r="G30" s="637"/>
      <c r="H30" s="657"/>
      <c r="I30" s="805"/>
      <c r="J30" s="712"/>
      <c r="K30" s="657"/>
      <c r="L30" s="21">
        <f t="shared" si="2"/>
        <v>0</v>
      </c>
      <c r="M30" s="70"/>
      <c r="N30" s="60"/>
      <c r="O30" s="61"/>
      <c r="P30" s="823">
        <f t="shared" si="1"/>
        <v>0</v>
      </c>
      <c r="Q30" s="969"/>
      <c r="R30" s="68"/>
      <c r="S30" s="38"/>
      <c r="T30" s="59"/>
      <c r="U30" s="27"/>
      <c r="V30" s="40"/>
      <c r="W30" s="41"/>
      <c r="X30" s="42"/>
      <c r="Y30" s="52"/>
      <c r="Z30" s="584"/>
    </row>
    <row r="31" spans="2:26" ht="33.75" customHeight="1" thickBot="1" x14ac:dyDescent="0.4">
      <c r="B31" s="575"/>
      <c r="C31" s="576"/>
      <c r="D31" s="623"/>
      <c r="E31" s="19"/>
      <c r="F31" s="63">
        <f t="shared" ref="F31:F66" si="3">E31*H31</f>
        <v>0</v>
      </c>
      <c r="G31" s="20"/>
      <c r="H31" s="658"/>
      <c r="I31" s="806"/>
      <c r="J31" s="65"/>
      <c r="K31" s="667"/>
      <c r="L31" s="21">
        <f t="shared" si="2"/>
        <v>0</v>
      </c>
      <c r="M31" s="70"/>
      <c r="N31" s="60"/>
      <c r="O31" s="61"/>
      <c r="P31" s="823">
        <f t="shared" si="1"/>
        <v>0</v>
      </c>
      <c r="Q31" s="964"/>
      <c r="R31" s="68"/>
      <c r="S31" s="38"/>
      <c r="T31" s="59"/>
      <c r="U31" s="27"/>
      <c r="V31" s="40"/>
      <c r="W31" s="41"/>
      <c r="X31" s="42"/>
      <c r="Y31" s="52"/>
      <c r="Z31" s="584"/>
    </row>
    <row r="32" spans="2:26" ht="30" customHeight="1" thickTop="1" thickBot="1" x14ac:dyDescent="0.4">
      <c r="B32" s="69"/>
      <c r="C32" s="57"/>
      <c r="D32" s="624"/>
      <c r="E32" s="72"/>
      <c r="F32" s="66">
        <f t="shared" si="3"/>
        <v>0</v>
      </c>
      <c r="G32" s="33"/>
      <c r="H32" s="659"/>
      <c r="I32" s="807"/>
      <c r="J32" s="49"/>
      <c r="K32" s="668"/>
      <c r="L32" s="21">
        <f t="shared" si="2"/>
        <v>0</v>
      </c>
      <c r="M32" s="70"/>
      <c r="N32" s="60"/>
      <c r="O32" s="61"/>
      <c r="P32" s="823">
        <f t="shared" si="1"/>
        <v>0</v>
      </c>
      <c r="Q32" s="970"/>
      <c r="R32" s="579"/>
      <c r="S32" s="580"/>
      <c r="T32" s="581"/>
      <c r="U32" s="184"/>
      <c r="V32" s="152"/>
      <c r="W32" s="185"/>
      <c r="X32" s="186"/>
      <c r="Y32" s="582"/>
      <c r="Z32" s="46"/>
    </row>
    <row r="33" spans="2:26" ht="27" customHeight="1" thickTop="1" thickBot="1" x14ac:dyDescent="0.4">
      <c r="B33" s="74"/>
      <c r="C33" s="57"/>
      <c r="D33" s="625"/>
      <c r="E33" s="72"/>
      <c r="F33" s="66">
        <f t="shared" si="3"/>
        <v>0</v>
      </c>
      <c r="G33" s="33"/>
      <c r="H33" s="660"/>
      <c r="I33" s="808"/>
      <c r="J33" s="76"/>
      <c r="K33" s="664"/>
      <c r="L33" s="21">
        <f t="shared" si="2"/>
        <v>0</v>
      </c>
      <c r="M33" s="70"/>
      <c r="N33" s="60"/>
      <c r="O33" s="61"/>
      <c r="P33" s="823">
        <f t="shared" si="1"/>
        <v>0</v>
      </c>
      <c r="Q33" s="964"/>
      <c r="R33" s="68"/>
      <c r="S33" s="73"/>
      <c r="T33" s="59"/>
      <c r="U33" s="27"/>
      <c r="V33" s="40"/>
      <c r="W33" s="41"/>
      <c r="X33" s="42"/>
      <c r="Y33" s="52"/>
      <c r="Z33" s="46"/>
    </row>
    <row r="34" spans="2:26" ht="38.25" customHeight="1" thickTop="1" thickBot="1" x14ac:dyDescent="0.4">
      <c r="B34" s="74"/>
      <c r="C34" s="57"/>
      <c r="D34" s="625"/>
      <c r="E34" s="32"/>
      <c r="F34" s="66">
        <f t="shared" si="3"/>
        <v>0</v>
      </c>
      <c r="G34" s="33"/>
      <c r="H34" s="660"/>
      <c r="I34" s="808"/>
      <c r="J34" s="76"/>
      <c r="K34" s="664"/>
      <c r="L34" s="21">
        <f t="shared" si="2"/>
        <v>0</v>
      </c>
      <c r="M34" s="70"/>
      <c r="N34" s="60"/>
      <c r="O34" s="61"/>
      <c r="P34" s="823">
        <f t="shared" si="1"/>
        <v>0</v>
      </c>
      <c r="Q34" s="964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162"/>
      <c r="C35" s="57"/>
      <c r="D35" s="625"/>
      <c r="E35" s="32"/>
      <c r="F35" s="66">
        <f t="shared" si="3"/>
        <v>0</v>
      </c>
      <c r="G35" s="33"/>
      <c r="H35" s="660"/>
      <c r="I35" s="808"/>
      <c r="J35" s="76"/>
      <c r="K35" s="664"/>
      <c r="L35" s="21">
        <f t="shared" si="2"/>
        <v>0</v>
      </c>
      <c r="M35" s="70"/>
      <c r="N35" s="60"/>
      <c r="O35" s="61"/>
      <c r="P35" s="823">
        <f t="shared" si="1"/>
        <v>0</v>
      </c>
      <c r="Q35" s="964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27.75" customHeight="1" thickTop="1" thickBot="1" x14ac:dyDescent="0.4">
      <c r="B36" s="162"/>
      <c r="C36" s="57"/>
      <c r="D36" s="625"/>
      <c r="E36" s="32"/>
      <c r="F36" s="66">
        <f t="shared" si="3"/>
        <v>0</v>
      </c>
      <c r="G36" s="33"/>
      <c r="H36" s="660"/>
      <c r="I36" s="808"/>
      <c r="J36" s="76"/>
      <c r="K36" s="664"/>
      <c r="L36" s="21">
        <f t="shared" si="2"/>
        <v>0</v>
      </c>
      <c r="M36" s="70"/>
      <c r="N36" s="60"/>
      <c r="O36" s="61"/>
      <c r="P36" s="823">
        <f t="shared" si="1"/>
        <v>0</v>
      </c>
      <c r="Q36" s="964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8.5" customHeight="1" thickTop="1" thickBot="1" x14ac:dyDescent="0.4">
      <c r="B37" s="162"/>
      <c r="C37" s="57"/>
      <c r="D37" s="625"/>
      <c r="E37" s="32"/>
      <c r="F37" s="66">
        <f t="shared" si="3"/>
        <v>0</v>
      </c>
      <c r="G37" s="33"/>
      <c r="H37" s="660"/>
      <c r="I37" s="808"/>
      <c r="J37" s="76"/>
      <c r="K37" s="664"/>
      <c r="L37" s="21">
        <f t="shared" si="2"/>
        <v>0</v>
      </c>
      <c r="M37" s="70"/>
      <c r="N37" s="60"/>
      <c r="O37" s="61"/>
      <c r="P37" s="823">
        <f t="shared" si="1"/>
        <v>0</v>
      </c>
      <c r="Q37" s="964"/>
      <c r="R37" s="68"/>
      <c r="S37" s="73"/>
      <c r="T37" s="59"/>
      <c r="U37" s="40"/>
      <c r="V37" s="40"/>
      <c r="W37" s="41"/>
      <c r="X37" s="42"/>
      <c r="Y37" s="52"/>
      <c r="Z37" s="46"/>
    </row>
    <row r="38" spans="2:26" ht="22.5" customHeight="1" thickTop="1" thickBot="1" x14ac:dyDescent="0.4">
      <c r="B38" s="78"/>
      <c r="C38" s="57"/>
      <c r="D38" s="625"/>
      <c r="E38" s="32"/>
      <c r="F38" s="66">
        <f t="shared" si="3"/>
        <v>0</v>
      </c>
      <c r="G38" s="33"/>
      <c r="H38" s="660"/>
      <c r="I38" s="808"/>
      <c r="J38" s="76"/>
      <c r="K38" s="664"/>
      <c r="L38" s="21">
        <f t="shared" si="2"/>
        <v>0</v>
      </c>
      <c r="M38" s="70"/>
      <c r="N38" s="60"/>
      <c r="O38" s="61"/>
      <c r="P38" s="823">
        <f t="shared" si="1"/>
        <v>0</v>
      </c>
      <c r="Q38" s="964"/>
      <c r="R38" s="68"/>
      <c r="S38" s="73"/>
      <c r="T38" s="59"/>
      <c r="U38" s="27"/>
      <c r="V38" s="40"/>
      <c r="W38" s="41"/>
      <c r="X38" s="42"/>
      <c r="Y38" s="52"/>
      <c r="Z38" s="46"/>
    </row>
    <row r="39" spans="2:26" ht="22.5" customHeight="1" thickTop="1" thickBot="1" x14ac:dyDescent="0.4">
      <c r="B39" s="79"/>
      <c r="C39" s="57"/>
      <c r="D39" s="625"/>
      <c r="E39" s="32"/>
      <c r="F39" s="66">
        <f t="shared" si="3"/>
        <v>0</v>
      </c>
      <c r="G39" s="33"/>
      <c r="H39" s="660"/>
      <c r="I39" s="808"/>
      <c r="J39" s="76"/>
      <c r="K39" s="664"/>
      <c r="L39" s="21">
        <f t="shared" si="2"/>
        <v>0</v>
      </c>
      <c r="M39" s="70"/>
      <c r="N39" s="60"/>
      <c r="O39" s="61"/>
      <c r="P39" s="823">
        <f t="shared" si="1"/>
        <v>0</v>
      </c>
      <c r="Q39" s="964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162"/>
      <c r="C40" s="57"/>
      <c r="D40" s="625"/>
      <c r="E40" s="32"/>
      <c r="F40" s="66">
        <f t="shared" si="3"/>
        <v>0</v>
      </c>
      <c r="G40" s="33"/>
      <c r="H40" s="660"/>
      <c r="I40" s="808"/>
      <c r="J40" s="76"/>
      <c r="K40" s="664"/>
      <c r="L40" s="21">
        <f t="shared" si="2"/>
        <v>0</v>
      </c>
      <c r="M40" s="70"/>
      <c r="N40" s="60"/>
      <c r="O40" s="61"/>
      <c r="P40" s="823">
        <f t="shared" si="1"/>
        <v>0</v>
      </c>
      <c r="Q40" s="964"/>
      <c r="R40" s="68"/>
      <c r="S40" s="73"/>
      <c r="T40" s="59"/>
      <c r="U40" s="40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625"/>
      <c r="E41" s="32"/>
      <c r="F41" s="66">
        <f t="shared" si="3"/>
        <v>0</v>
      </c>
      <c r="G41" s="33"/>
      <c r="H41" s="660"/>
      <c r="I41" s="808"/>
      <c r="J41" s="76"/>
      <c r="K41" s="664"/>
      <c r="L41" s="21">
        <f t="shared" si="2"/>
        <v>0</v>
      </c>
      <c r="M41" s="70"/>
      <c r="N41" s="60"/>
      <c r="O41" s="61"/>
      <c r="P41" s="823">
        <f t="shared" si="1"/>
        <v>0</v>
      </c>
      <c r="Q41" s="961"/>
      <c r="R41" s="68"/>
      <c r="S41" s="38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47"/>
      <c r="C42" s="80"/>
      <c r="D42" s="625"/>
      <c r="E42" s="32"/>
      <c r="F42" s="66">
        <f t="shared" si="3"/>
        <v>0</v>
      </c>
      <c r="G42" s="33"/>
      <c r="H42" s="660"/>
      <c r="I42" s="808"/>
      <c r="J42" s="76"/>
      <c r="K42" s="664"/>
      <c r="L42" s="21">
        <f t="shared" si="2"/>
        <v>0</v>
      </c>
      <c r="M42" s="70"/>
      <c r="N42" s="60"/>
      <c r="O42" s="61"/>
      <c r="P42" s="823">
        <f t="shared" si="1"/>
        <v>0</v>
      </c>
      <c r="Q42" s="961"/>
      <c r="R42" s="68"/>
      <c r="S42" s="81"/>
      <c r="T42" s="39"/>
      <c r="U42" s="40"/>
      <c r="V42" s="40"/>
      <c r="W42" s="41"/>
      <c r="X42" s="42"/>
      <c r="Y42" s="52"/>
      <c r="Z42" s="46"/>
    </row>
    <row r="43" spans="2:26" ht="24.75" thickTop="1" thickBot="1" x14ac:dyDescent="0.4">
      <c r="B43" s="82"/>
      <c r="C43" s="83"/>
      <c r="D43" s="626"/>
      <c r="E43" s="32"/>
      <c r="F43" s="66">
        <f t="shared" si="3"/>
        <v>0</v>
      </c>
      <c r="G43" s="33"/>
      <c r="H43" s="660"/>
      <c r="I43" s="808"/>
      <c r="J43" s="76"/>
      <c r="K43" s="664"/>
      <c r="L43" s="21">
        <f t="shared" si="2"/>
        <v>0</v>
      </c>
      <c r="M43" s="70"/>
      <c r="N43" s="60"/>
      <c r="O43" s="61"/>
      <c r="P43" s="823">
        <f t="shared" si="1"/>
        <v>0</v>
      </c>
      <c r="Q43" s="962"/>
      <c r="R43" s="85"/>
      <c r="S43" s="86"/>
      <c r="T43" s="39"/>
      <c r="U43" s="40"/>
      <c r="V43" s="40"/>
      <c r="W43" s="41"/>
      <c r="X43" s="42"/>
      <c r="Y43" s="52"/>
      <c r="Z43" s="46"/>
    </row>
    <row r="44" spans="2:26" ht="30.75" customHeight="1" thickTop="1" thickBot="1" x14ac:dyDescent="0.4">
      <c r="B44" s="87"/>
      <c r="C44" s="83"/>
      <c r="D44" s="626"/>
      <c r="E44" s="32"/>
      <c r="F44" s="66">
        <f t="shared" si="3"/>
        <v>0</v>
      </c>
      <c r="G44" s="33"/>
      <c r="H44" s="660"/>
      <c r="I44" s="808"/>
      <c r="J44" s="76"/>
      <c r="K44" s="664"/>
      <c r="L44" s="21">
        <f t="shared" si="2"/>
        <v>0</v>
      </c>
      <c r="M44" s="70"/>
      <c r="N44" s="60"/>
      <c r="O44" s="61"/>
      <c r="P44" s="823">
        <f t="shared" si="1"/>
        <v>0</v>
      </c>
      <c r="Q44" s="961"/>
      <c r="R44" s="68"/>
      <c r="S44" s="86"/>
      <c r="T44" s="39"/>
      <c r="U44" s="40"/>
      <c r="V44" s="40"/>
      <c r="W44" s="41"/>
      <c r="X44" s="42"/>
      <c r="Y44" s="52"/>
      <c r="Z44" s="46"/>
    </row>
    <row r="45" spans="2:26" ht="25.5" customHeight="1" thickTop="1" thickBot="1" x14ac:dyDescent="0.4">
      <c r="B45" s="87"/>
      <c r="C45" s="83"/>
      <c r="D45" s="626"/>
      <c r="E45" s="32"/>
      <c r="F45" s="66">
        <f t="shared" si="3"/>
        <v>0</v>
      </c>
      <c r="G45" s="33"/>
      <c r="H45" s="660"/>
      <c r="I45" s="808"/>
      <c r="J45" s="76"/>
      <c r="K45" s="664"/>
      <c r="L45" s="21">
        <f t="shared" si="2"/>
        <v>0</v>
      </c>
      <c r="M45" s="70"/>
      <c r="N45" s="60"/>
      <c r="O45" s="61"/>
      <c r="P45" s="823">
        <f t="shared" si="1"/>
        <v>0</v>
      </c>
      <c r="Q45" s="961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0.25" customHeight="1" thickTop="1" thickBot="1" x14ac:dyDescent="0.4">
      <c r="B46" s="88"/>
      <c r="C46" s="83"/>
      <c r="D46" s="626"/>
      <c r="E46" s="32"/>
      <c r="F46" s="66">
        <f t="shared" si="3"/>
        <v>0</v>
      </c>
      <c r="G46" s="33"/>
      <c r="H46" s="660"/>
      <c r="I46" s="808"/>
      <c r="J46" s="76"/>
      <c r="K46" s="664"/>
      <c r="L46" s="21">
        <f t="shared" si="2"/>
        <v>0</v>
      </c>
      <c r="M46" s="70"/>
      <c r="N46" s="60"/>
      <c r="O46" s="61"/>
      <c r="P46" s="823">
        <f t="shared" si="1"/>
        <v>0</v>
      </c>
      <c r="Q46" s="961"/>
      <c r="R46" s="68"/>
      <c r="S46" s="86"/>
      <c r="T46" s="39"/>
      <c r="U46" s="40"/>
      <c r="V46" s="40"/>
      <c r="W46" s="41"/>
      <c r="X46" s="42"/>
      <c r="Y46" s="52"/>
      <c r="Z46" s="89"/>
    </row>
    <row r="47" spans="2:26" ht="24" customHeight="1" thickTop="1" thickBot="1" x14ac:dyDescent="0.4">
      <c r="B47" s="90"/>
      <c r="C47" s="83"/>
      <c r="D47" s="626"/>
      <c r="E47" s="32"/>
      <c r="F47" s="66">
        <f t="shared" si="3"/>
        <v>0</v>
      </c>
      <c r="G47" s="33"/>
      <c r="H47" s="660"/>
      <c r="I47" s="808"/>
      <c r="J47" s="76"/>
      <c r="K47" s="664"/>
      <c r="L47" s="21">
        <f t="shared" si="2"/>
        <v>0</v>
      </c>
      <c r="M47" s="70"/>
      <c r="N47" s="60"/>
      <c r="O47" s="61"/>
      <c r="P47" s="823">
        <f t="shared" si="1"/>
        <v>0</v>
      </c>
      <c r="Q47" s="961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6.25" customHeight="1" thickTop="1" thickBot="1" x14ac:dyDescent="0.4">
      <c r="B48" s="90"/>
      <c r="C48" s="83"/>
      <c r="D48" s="626"/>
      <c r="E48" s="32"/>
      <c r="F48" s="66">
        <f t="shared" si="3"/>
        <v>0</v>
      </c>
      <c r="G48" s="33"/>
      <c r="H48" s="660"/>
      <c r="I48" s="808"/>
      <c r="J48" s="76"/>
      <c r="K48" s="664"/>
      <c r="L48" s="21">
        <f t="shared" si="2"/>
        <v>0</v>
      </c>
      <c r="M48" s="70"/>
      <c r="N48" s="60"/>
      <c r="O48" s="61"/>
      <c r="P48" s="823">
        <f t="shared" si="1"/>
        <v>0</v>
      </c>
      <c r="Q48" s="961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0.25" customHeight="1" thickTop="1" thickBot="1" x14ac:dyDescent="0.4">
      <c r="B49" s="91"/>
      <c r="C49" s="83"/>
      <c r="D49" s="626"/>
      <c r="E49" s="32"/>
      <c r="F49" s="66">
        <f t="shared" si="3"/>
        <v>0</v>
      </c>
      <c r="G49" s="33"/>
      <c r="H49" s="660"/>
      <c r="I49" s="808"/>
      <c r="J49" s="76"/>
      <c r="K49" s="664"/>
      <c r="L49" s="21">
        <f t="shared" si="2"/>
        <v>0</v>
      </c>
      <c r="M49" s="70"/>
      <c r="N49" s="60"/>
      <c r="O49" s="61"/>
      <c r="P49" s="823">
        <f t="shared" si="1"/>
        <v>0</v>
      </c>
      <c r="Q49" s="961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87"/>
      <c r="C50" s="83"/>
      <c r="D50" s="626"/>
      <c r="E50" s="32"/>
      <c r="F50" s="66">
        <f t="shared" si="3"/>
        <v>0</v>
      </c>
      <c r="G50" s="33"/>
      <c r="H50" s="660"/>
      <c r="I50" s="808"/>
      <c r="J50" s="76"/>
      <c r="K50" s="664"/>
      <c r="L50" s="21">
        <f t="shared" si="2"/>
        <v>0</v>
      </c>
      <c r="M50" s="70"/>
      <c r="N50" s="60"/>
      <c r="O50" s="61"/>
      <c r="P50" s="823">
        <f t="shared" si="1"/>
        <v>0</v>
      </c>
      <c r="Q50" s="961"/>
      <c r="R50" s="68"/>
      <c r="S50" s="86"/>
      <c r="T50" s="39"/>
      <c r="U50" s="40"/>
      <c r="V50" s="40"/>
      <c r="W50" s="41"/>
      <c r="X50" s="42"/>
      <c r="Y50" s="52"/>
      <c r="Z50" s="92"/>
    </row>
    <row r="51" spans="2:26" ht="24.75" thickTop="1" thickBot="1" x14ac:dyDescent="0.4">
      <c r="B51" s="87"/>
      <c r="C51" s="83"/>
      <c r="D51" s="626"/>
      <c r="E51" s="32"/>
      <c r="F51" s="66">
        <f t="shared" si="3"/>
        <v>0</v>
      </c>
      <c r="G51" s="33"/>
      <c r="H51" s="660"/>
      <c r="I51" s="808"/>
      <c r="J51" s="76"/>
      <c r="K51" s="664"/>
      <c r="L51" s="21">
        <f t="shared" si="2"/>
        <v>0</v>
      </c>
      <c r="M51" s="70"/>
      <c r="N51" s="60"/>
      <c r="O51" s="61"/>
      <c r="P51" s="823">
        <f t="shared" si="1"/>
        <v>0</v>
      </c>
      <c r="Q51" s="963"/>
      <c r="R51" s="589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626"/>
      <c r="E52" s="32"/>
      <c r="F52" s="66">
        <f t="shared" si="3"/>
        <v>0</v>
      </c>
      <c r="G52" s="33"/>
      <c r="H52" s="660"/>
      <c r="I52" s="808"/>
      <c r="J52" s="76"/>
      <c r="K52" s="664"/>
      <c r="L52" s="21">
        <f t="shared" si="2"/>
        <v>0</v>
      </c>
      <c r="M52" s="70"/>
      <c r="N52" s="60"/>
      <c r="O52" s="61"/>
      <c r="P52" s="823">
        <f t="shared" si="1"/>
        <v>0</v>
      </c>
      <c r="Q52" s="908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90"/>
      <c r="C53" s="83"/>
      <c r="D53" s="626"/>
      <c r="E53" s="32"/>
      <c r="F53" s="66">
        <f t="shared" si="3"/>
        <v>0</v>
      </c>
      <c r="G53" s="33"/>
      <c r="H53" s="660"/>
      <c r="I53" s="808"/>
      <c r="J53" s="76"/>
      <c r="K53" s="664"/>
      <c r="L53" s="21">
        <f t="shared" si="2"/>
        <v>0</v>
      </c>
      <c r="M53" s="70"/>
      <c r="N53" s="60"/>
      <c r="O53" s="61"/>
      <c r="P53" s="823">
        <f t="shared" si="1"/>
        <v>0</v>
      </c>
      <c r="Q53" s="907"/>
      <c r="R53" s="68"/>
      <c r="S53" s="590"/>
      <c r="T53" s="591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5"/>
      <c r="C54" s="83"/>
      <c r="D54" s="626"/>
      <c r="E54" s="32"/>
      <c r="F54" s="66">
        <f t="shared" si="3"/>
        <v>0</v>
      </c>
      <c r="G54" s="33"/>
      <c r="H54" s="660"/>
      <c r="I54" s="808"/>
      <c r="J54" s="76"/>
      <c r="K54" s="664"/>
      <c r="L54" s="21">
        <f t="shared" si="2"/>
        <v>0</v>
      </c>
      <c r="M54" s="70"/>
      <c r="N54" s="60"/>
      <c r="O54" s="61"/>
      <c r="P54" s="823">
        <f t="shared" si="1"/>
        <v>0</v>
      </c>
      <c r="Q54" s="90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6"/>
      <c r="C55" s="83"/>
      <c r="D55" s="626"/>
      <c r="E55" s="97"/>
      <c r="F55" s="66">
        <f t="shared" si="3"/>
        <v>0</v>
      </c>
      <c r="G55" s="33"/>
      <c r="H55" s="660"/>
      <c r="I55" s="808"/>
      <c r="J55" s="76"/>
      <c r="K55" s="664"/>
      <c r="L55" s="21">
        <f t="shared" si="2"/>
        <v>0</v>
      </c>
      <c r="M55" s="70"/>
      <c r="N55" s="60"/>
      <c r="O55" s="61"/>
      <c r="P55" s="823">
        <f t="shared" si="1"/>
        <v>0</v>
      </c>
      <c r="Q55" s="907"/>
      <c r="R55" s="68"/>
      <c r="S55" s="86"/>
      <c r="T55" s="39"/>
      <c r="U55" s="40"/>
      <c r="V55" s="40"/>
      <c r="W55" s="41"/>
      <c r="X55" s="42"/>
      <c r="Y55" s="52"/>
      <c r="Z55" s="89"/>
    </row>
    <row r="56" spans="2:26" ht="24.75" thickTop="1" thickBot="1" x14ac:dyDescent="0.4">
      <c r="B56" s="91"/>
      <c r="C56" s="83"/>
      <c r="D56" s="626"/>
      <c r="E56" s="97"/>
      <c r="F56" s="66">
        <f t="shared" si="3"/>
        <v>0</v>
      </c>
      <c r="G56" s="33"/>
      <c r="H56" s="660"/>
      <c r="I56" s="808"/>
      <c r="J56" s="76"/>
      <c r="K56" s="664"/>
      <c r="L56" s="21">
        <f t="shared" si="2"/>
        <v>0</v>
      </c>
      <c r="M56" s="70"/>
      <c r="N56" s="60"/>
      <c r="O56" s="61"/>
      <c r="P56" s="823">
        <f t="shared" si="1"/>
        <v>0</v>
      </c>
      <c r="Q56" s="90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0"/>
      <c r="C57" s="83"/>
      <c r="D57" s="626"/>
      <c r="E57" s="97"/>
      <c r="F57" s="66">
        <f t="shared" si="3"/>
        <v>0</v>
      </c>
      <c r="G57" s="33"/>
      <c r="H57" s="660"/>
      <c r="I57" s="808"/>
      <c r="J57" s="76"/>
      <c r="K57" s="664"/>
      <c r="L57" s="21">
        <f t="shared" si="2"/>
        <v>0</v>
      </c>
      <c r="M57" s="70"/>
      <c r="N57" s="60"/>
      <c r="O57" s="61"/>
      <c r="P57" s="823">
        <f t="shared" si="1"/>
        <v>0</v>
      </c>
      <c r="Q57" s="90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1"/>
      <c r="C58" s="83"/>
      <c r="D58" s="626"/>
      <c r="E58" s="97"/>
      <c r="F58" s="66">
        <f t="shared" si="3"/>
        <v>0</v>
      </c>
      <c r="G58" s="33"/>
      <c r="H58" s="660"/>
      <c r="I58" s="808"/>
      <c r="J58" s="76"/>
      <c r="K58" s="664"/>
      <c r="L58" s="21">
        <f t="shared" si="2"/>
        <v>0</v>
      </c>
      <c r="M58" s="70"/>
      <c r="N58" s="60"/>
      <c r="O58" s="61"/>
      <c r="P58" s="823">
        <f t="shared" si="1"/>
        <v>0</v>
      </c>
      <c r="Q58" s="90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626"/>
      <c r="E59" s="97"/>
      <c r="F59" s="66">
        <f t="shared" si="3"/>
        <v>0</v>
      </c>
      <c r="G59" s="33"/>
      <c r="H59" s="660"/>
      <c r="I59" s="808"/>
      <c r="J59" s="76"/>
      <c r="K59" s="664"/>
      <c r="L59" s="21">
        <f t="shared" si="2"/>
        <v>0</v>
      </c>
      <c r="M59" s="70"/>
      <c r="N59" s="60"/>
      <c r="O59" s="61"/>
      <c r="P59" s="823">
        <f t="shared" si="1"/>
        <v>0</v>
      </c>
      <c r="Q59" s="90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0"/>
      <c r="C60" s="91"/>
      <c r="D60" s="627"/>
      <c r="E60" s="97"/>
      <c r="F60" s="66">
        <f t="shared" si="3"/>
        <v>0</v>
      </c>
      <c r="G60" s="33"/>
      <c r="H60" s="660"/>
      <c r="I60" s="808"/>
      <c r="J60" s="76"/>
      <c r="K60" s="664"/>
      <c r="L60" s="21">
        <f t="shared" si="2"/>
        <v>0</v>
      </c>
      <c r="M60" s="70"/>
      <c r="N60" s="60"/>
      <c r="O60" s="61"/>
      <c r="P60" s="823">
        <f t="shared" si="1"/>
        <v>0</v>
      </c>
      <c r="Q60" s="90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1"/>
      <c r="C61" s="91"/>
      <c r="D61" s="627"/>
      <c r="E61" s="97"/>
      <c r="F61" s="66">
        <f t="shared" si="3"/>
        <v>0</v>
      </c>
      <c r="G61" s="33"/>
      <c r="H61" s="660"/>
      <c r="I61" s="808"/>
      <c r="J61" s="76"/>
      <c r="K61" s="664"/>
      <c r="L61" s="21">
        <f t="shared" si="2"/>
        <v>0</v>
      </c>
      <c r="M61" s="70"/>
      <c r="N61" s="60"/>
      <c r="O61" s="61"/>
      <c r="P61" s="823">
        <f t="shared" si="1"/>
        <v>0</v>
      </c>
      <c r="Q61" s="907"/>
      <c r="R61" s="68"/>
      <c r="S61" s="86"/>
      <c r="T61" s="39"/>
      <c r="U61" s="40"/>
      <c r="V61" s="40"/>
      <c r="W61" s="41"/>
      <c r="X61" s="42"/>
      <c r="Z61" s="100"/>
    </row>
    <row r="62" spans="2:26" ht="24.75" thickTop="1" thickBot="1" x14ac:dyDescent="0.4">
      <c r="B62" s="91"/>
      <c r="C62" s="91"/>
      <c r="D62" s="627"/>
      <c r="E62" s="97"/>
      <c r="F62" s="66">
        <f t="shared" si="3"/>
        <v>0</v>
      </c>
      <c r="G62" s="33"/>
      <c r="H62" s="660"/>
      <c r="I62" s="808"/>
      <c r="J62" s="76"/>
      <c r="K62" s="664"/>
      <c r="L62" s="21">
        <f t="shared" si="2"/>
        <v>0</v>
      </c>
      <c r="M62" s="70"/>
      <c r="N62" s="60"/>
      <c r="O62" s="61"/>
      <c r="P62" s="823">
        <f t="shared" si="1"/>
        <v>0</v>
      </c>
      <c r="Q62" s="907"/>
      <c r="R62" s="68"/>
      <c r="S62" s="86"/>
      <c r="T62" s="39"/>
      <c r="U62" s="40"/>
      <c r="V62" s="40"/>
      <c r="W62" s="41"/>
      <c r="X62" s="42"/>
    </row>
    <row r="63" spans="2:26" ht="24.75" thickTop="1" thickBot="1" x14ac:dyDescent="0.4">
      <c r="B63" s="90"/>
      <c r="C63" s="88"/>
      <c r="D63" s="627"/>
      <c r="E63" s="97"/>
      <c r="F63" s="66">
        <f t="shared" si="3"/>
        <v>0</v>
      </c>
      <c r="G63" s="33"/>
      <c r="H63" s="660"/>
      <c r="I63" s="808"/>
      <c r="J63" s="76"/>
      <c r="K63" s="664"/>
      <c r="L63" s="21">
        <f t="shared" si="2"/>
        <v>0</v>
      </c>
      <c r="M63" s="70"/>
      <c r="N63" s="60"/>
      <c r="O63" s="61"/>
      <c r="P63" s="823">
        <f t="shared" si="1"/>
        <v>0</v>
      </c>
      <c r="Q63" s="90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627"/>
      <c r="E64" s="98"/>
      <c r="F64" s="66">
        <f t="shared" si="3"/>
        <v>0</v>
      </c>
      <c r="G64" s="33"/>
      <c r="H64" s="660"/>
      <c r="I64" s="808"/>
      <c r="J64" s="76"/>
      <c r="K64" s="664"/>
      <c r="L64" s="21">
        <f t="shared" si="2"/>
        <v>0</v>
      </c>
      <c r="M64" s="70"/>
      <c r="N64" s="60"/>
      <c r="O64" s="61"/>
      <c r="P64" s="823">
        <f t="shared" si="1"/>
        <v>0</v>
      </c>
      <c r="Q64" s="907"/>
      <c r="R64" s="68"/>
      <c r="S64" s="86"/>
      <c r="T64" s="39"/>
      <c r="U64" s="40"/>
      <c r="V64" s="40"/>
      <c r="W64" s="41"/>
      <c r="X64" s="42"/>
    </row>
    <row r="65" spans="2:27" ht="24.75" thickTop="1" thickBot="1" x14ac:dyDescent="0.4">
      <c r="B65" s="90"/>
      <c r="C65" s="88"/>
      <c r="D65" s="627"/>
      <c r="E65" s="98"/>
      <c r="F65" s="66">
        <f t="shared" si="3"/>
        <v>0</v>
      </c>
      <c r="G65" s="33"/>
      <c r="H65" s="660"/>
      <c r="I65" s="808"/>
      <c r="J65" s="76"/>
      <c r="K65" s="664"/>
      <c r="L65" s="21">
        <f t="shared" si="2"/>
        <v>0</v>
      </c>
      <c r="M65" s="70"/>
      <c r="N65" s="60"/>
      <c r="O65" s="61"/>
      <c r="P65" s="823">
        <f t="shared" si="1"/>
        <v>0</v>
      </c>
      <c r="Q65" s="907"/>
      <c r="R65" s="68"/>
      <c r="S65" s="86"/>
      <c r="T65" s="39"/>
      <c r="U65" s="40"/>
      <c r="V65" s="40"/>
      <c r="W65" s="41"/>
      <c r="X65" s="42"/>
    </row>
    <row r="66" spans="2:27" ht="24" thickTop="1" x14ac:dyDescent="0.35">
      <c r="B66" s="102"/>
      <c r="C66" s="103"/>
      <c r="D66" s="628"/>
      <c r="E66" s="104"/>
      <c r="F66" s="66">
        <f t="shared" si="3"/>
        <v>0</v>
      </c>
      <c r="G66" s="105"/>
      <c r="H66" s="661"/>
      <c r="I66" s="809"/>
      <c r="J66" s="107"/>
      <c r="K66" s="669"/>
      <c r="L66" s="21">
        <f t="shared" si="2"/>
        <v>0</v>
      </c>
      <c r="M66" s="108"/>
      <c r="N66" s="109"/>
      <c r="O66" s="110"/>
      <c r="P66" s="823">
        <f t="shared" si="1"/>
        <v>0</v>
      </c>
      <c r="Q66" s="909"/>
      <c r="R66" s="592"/>
      <c r="S66" s="593"/>
      <c r="T66" s="594"/>
      <c r="U66" s="595"/>
      <c r="V66" s="112"/>
      <c r="W66" s="113"/>
      <c r="X66" s="114"/>
    </row>
    <row r="67" spans="2:27" s="127" customFormat="1" ht="30.75" customHeight="1" x14ac:dyDescent="0.3">
      <c r="B67" s="115" t="s">
        <v>155</v>
      </c>
      <c r="C67" s="115" t="s">
        <v>156</v>
      </c>
      <c r="D67" s="651">
        <v>11646</v>
      </c>
      <c r="E67" s="115"/>
      <c r="F67" s="115"/>
      <c r="G67" s="653">
        <v>1</v>
      </c>
      <c r="H67" s="662">
        <v>296.39999999999998</v>
      </c>
      <c r="I67" s="810">
        <v>45324</v>
      </c>
      <c r="J67" s="948">
        <v>45427</v>
      </c>
      <c r="K67" s="662">
        <v>296.39999999999998</v>
      </c>
      <c r="L67" s="21">
        <f t="shared" si="2"/>
        <v>0</v>
      </c>
      <c r="M67" s="117">
        <v>50</v>
      </c>
      <c r="N67" s="118"/>
      <c r="O67" s="119"/>
      <c r="P67" s="824">
        <f t="shared" si="1"/>
        <v>14819.999999999998</v>
      </c>
      <c r="Q67" s="910" t="s">
        <v>97</v>
      </c>
      <c r="R67" s="122">
        <v>45344</v>
      </c>
      <c r="S67" s="86"/>
      <c r="T67" s="123"/>
      <c r="U67" s="40"/>
      <c r="V67" s="40"/>
      <c r="W67" s="28"/>
      <c r="X67" s="29"/>
      <c r="Y67" s="124"/>
      <c r="Z67" s="125"/>
      <c r="AA67" s="126"/>
    </row>
    <row r="68" spans="2:27" ht="24.75" customHeight="1" thickBot="1" x14ac:dyDescent="0.35">
      <c r="B68" s="692" t="s">
        <v>155</v>
      </c>
      <c r="C68" s="692" t="s">
        <v>156</v>
      </c>
      <c r="D68" s="638">
        <v>11647</v>
      </c>
      <c r="E68" s="637"/>
      <c r="F68" s="637"/>
      <c r="G68" s="637">
        <v>36</v>
      </c>
      <c r="H68" s="656">
        <v>163</v>
      </c>
      <c r="I68" s="811">
        <v>45325</v>
      </c>
      <c r="J68" s="712">
        <v>45448</v>
      </c>
      <c r="K68" s="656">
        <v>163</v>
      </c>
      <c r="L68" s="21">
        <f>K68-H68</f>
        <v>0</v>
      </c>
      <c r="M68" s="117">
        <v>50</v>
      </c>
      <c r="N68" s="118"/>
      <c r="O68" s="119"/>
      <c r="P68" s="824">
        <f t="shared" si="1"/>
        <v>8150</v>
      </c>
      <c r="Q68" s="910" t="s">
        <v>97</v>
      </c>
      <c r="R68" s="122">
        <v>45344</v>
      </c>
      <c r="S68" s="129"/>
      <c r="T68" s="123"/>
      <c r="U68" s="130"/>
      <c r="V68" s="130"/>
      <c r="W68" s="28"/>
      <c r="X68" s="131"/>
      <c r="Y68" s="936"/>
      <c r="Z68" s="744"/>
      <c r="AA68" s="132"/>
    </row>
    <row r="69" spans="2:27" ht="55.5" customHeight="1" thickBot="1" x14ac:dyDescent="0.3">
      <c r="B69" s="838" t="s">
        <v>72</v>
      </c>
      <c r="C69" s="115" t="s">
        <v>112</v>
      </c>
      <c r="D69" s="682">
        <v>11650</v>
      </c>
      <c r="E69" s="115"/>
      <c r="F69" s="115"/>
      <c r="G69" s="653"/>
      <c r="H69" s="662">
        <v>4182.3</v>
      </c>
      <c r="I69" s="839">
        <v>45327</v>
      </c>
      <c r="J69" s="841" t="s">
        <v>142</v>
      </c>
      <c r="K69" s="662">
        <v>4182.3</v>
      </c>
      <c r="L69" s="21">
        <f t="shared" ref="L69" si="4">K69-H69</f>
        <v>0</v>
      </c>
      <c r="M69" s="117">
        <v>102</v>
      </c>
      <c r="N69" s="801">
        <f>200000+226594.6</f>
        <v>426594.6</v>
      </c>
      <c r="O69" s="802" t="s">
        <v>127</v>
      </c>
      <c r="P69" s="825">
        <f t="shared" ref="P69:P72" si="5">M69*K69</f>
        <v>426594.60000000003</v>
      </c>
      <c r="Q69" s="941" t="s">
        <v>143</v>
      </c>
      <c r="R69" s="842" t="s">
        <v>144</v>
      </c>
      <c r="S69" s="133"/>
      <c r="T69" s="123"/>
      <c r="U69" s="125"/>
      <c r="V69" s="125"/>
      <c r="W69" s="28" t="s">
        <v>224</v>
      </c>
      <c r="X69" s="959">
        <v>3248</v>
      </c>
      <c r="Y69" s="938" t="s">
        <v>198</v>
      </c>
      <c r="Z69" s="940">
        <v>4176</v>
      </c>
      <c r="AA69" s="932"/>
    </row>
    <row r="70" spans="2:27" ht="30.75" customHeight="1" thickBot="1" x14ac:dyDescent="0.35">
      <c r="B70" s="680" t="s">
        <v>155</v>
      </c>
      <c r="C70" s="115" t="s">
        <v>170</v>
      </c>
      <c r="D70" s="877">
        <v>11684</v>
      </c>
      <c r="E70" s="115"/>
      <c r="F70" s="115"/>
      <c r="G70" s="653"/>
      <c r="H70" s="662">
        <v>1021</v>
      </c>
      <c r="I70" s="878">
        <v>45328</v>
      </c>
      <c r="J70" s="949">
        <v>45468</v>
      </c>
      <c r="K70" s="662">
        <v>1021</v>
      </c>
      <c r="L70" s="134">
        <f t="shared" ref="L70:L74" si="6">K70-H70</f>
        <v>0</v>
      </c>
      <c r="M70" s="117">
        <v>50</v>
      </c>
      <c r="N70" s="780"/>
      <c r="O70" s="137"/>
      <c r="P70" s="826">
        <f t="shared" si="5"/>
        <v>51050</v>
      </c>
      <c r="Q70" s="910" t="s">
        <v>97</v>
      </c>
      <c r="R70" s="843" t="s">
        <v>218</v>
      </c>
      <c r="S70" s="133"/>
      <c r="T70" s="123"/>
      <c r="U70" s="125"/>
      <c r="V70" s="125"/>
      <c r="W70" s="28"/>
      <c r="X70" s="131"/>
      <c r="Y70" s="931"/>
      <c r="Z70" s="935"/>
      <c r="AA70" s="132"/>
    </row>
    <row r="71" spans="2:27" ht="32.25" customHeight="1" thickTop="1" x14ac:dyDescent="0.25">
      <c r="B71" s="1254" t="s">
        <v>200</v>
      </c>
      <c r="C71" s="681" t="s">
        <v>168</v>
      </c>
      <c r="D71" s="1292">
        <v>11677</v>
      </c>
      <c r="E71" s="678"/>
      <c r="F71" s="115"/>
      <c r="G71" s="653">
        <v>80</v>
      </c>
      <c r="H71" s="684">
        <v>2055.9299999999998</v>
      </c>
      <c r="I71" s="1294">
        <v>45329</v>
      </c>
      <c r="J71" s="1296">
        <v>21338</v>
      </c>
      <c r="K71" s="737">
        <v>2055.9299999999998</v>
      </c>
      <c r="L71" s="134">
        <f t="shared" si="6"/>
        <v>0</v>
      </c>
      <c r="M71" s="117">
        <v>50</v>
      </c>
      <c r="N71" s="118"/>
      <c r="O71" s="157"/>
      <c r="P71" s="844">
        <f t="shared" si="5"/>
        <v>102796.49999999999</v>
      </c>
      <c r="Q71" s="1312" t="s">
        <v>81</v>
      </c>
      <c r="R71" s="1275">
        <v>45344</v>
      </c>
      <c r="S71" s="687"/>
      <c r="T71" s="123"/>
      <c r="U71" s="125"/>
      <c r="V71" s="125"/>
      <c r="W71" s="28"/>
      <c r="X71" s="131"/>
      <c r="Y71" s="937"/>
      <c r="Z71" s="939"/>
      <c r="AA71" s="132"/>
    </row>
    <row r="72" spans="2:27" ht="32.25" customHeight="1" thickBot="1" x14ac:dyDescent="0.3">
      <c r="B72" s="1291"/>
      <c r="C72" s="681" t="s">
        <v>169</v>
      </c>
      <c r="D72" s="1293"/>
      <c r="E72" s="678"/>
      <c r="F72" s="115"/>
      <c r="G72" s="653">
        <v>44</v>
      </c>
      <c r="H72" s="684">
        <v>1009.97</v>
      </c>
      <c r="I72" s="1295"/>
      <c r="J72" s="1297"/>
      <c r="K72" s="737">
        <v>1009.97</v>
      </c>
      <c r="L72" s="134">
        <f t="shared" si="6"/>
        <v>0</v>
      </c>
      <c r="M72" s="117">
        <v>46.5</v>
      </c>
      <c r="N72" s="118"/>
      <c r="O72" s="157"/>
      <c r="P72" s="844">
        <f t="shared" si="5"/>
        <v>46963.605000000003</v>
      </c>
      <c r="Q72" s="1313"/>
      <c r="R72" s="1276"/>
      <c r="S72" s="687"/>
      <c r="T72" s="123"/>
      <c r="U72" s="125"/>
      <c r="V72" s="125"/>
      <c r="W72" s="28"/>
      <c r="X72" s="131"/>
      <c r="Y72" s="930"/>
      <c r="Z72" s="934"/>
      <c r="AA72" s="132"/>
    </row>
    <row r="73" spans="2:27" ht="30.75" customHeight="1" x14ac:dyDescent="0.3">
      <c r="B73" s="1249" t="s">
        <v>72</v>
      </c>
      <c r="C73" s="681" t="s">
        <v>112</v>
      </c>
      <c r="D73" s="1237">
        <v>11679</v>
      </c>
      <c r="E73" s="678"/>
      <c r="F73" s="115"/>
      <c r="G73" s="653"/>
      <c r="H73" s="684">
        <v>4244.1000000000004</v>
      </c>
      <c r="I73" s="1285">
        <v>45330</v>
      </c>
      <c r="J73" s="1288" t="s">
        <v>165</v>
      </c>
      <c r="K73" s="737">
        <v>4244.1000000000004</v>
      </c>
      <c r="L73" s="134">
        <f t="shared" si="6"/>
        <v>0</v>
      </c>
      <c r="M73" s="117">
        <v>102</v>
      </c>
      <c r="N73" s="118"/>
      <c r="O73" s="119"/>
      <c r="P73" s="826">
        <f t="shared" ref="P73:P116" si="7">M73*K73</f>
        <v>432898.2</v>
      </c>
      <c r="Q73" s="1304">
        <f>250000+334828.5</f>
        <v>584828.5</v>
      </c>
      <c r="R73" s="1317" t="s">
        <v>187</v>
      </c>
      <c r="S73" s="687"/>
      <c r="T73" s="123"/>
      <c r="U73" s="130"/>
      <c r="V73" s="130"/>
      <c r="W73" s="28"/>
      <c r="X73" s="928"/>
      <c r="Y73" s="1306" t="s">
        <v>198</v>
      </c>
      <c r="Z73" s="1309">
        <v>4176</v>
      </c>
      <c r="AA73" s="932"/>
    </row>
    <row r="74" spans="2:27" ht="30.75" customHeight="1" x14ac:dyDescent="0.3">
      <c r="B74" s="1250"/>
      <c r="C74" s="681" t="s">
        <v>156</v>
      </c>
      <c r="D74" s="1252"/>
      <c r="E74" s="678"/>
      <c r="F74" s="115"/>
      <c r="G74" s="653"/>
      <c r="H74" s="684">
        <v>336.5</v>
      </c>
      <c r="I74" s="1286"/>
      <c r="J74" s="1289"/>
      <c r="K74" s="737">
        <v>336.5</v>
      </c>
      <c r="L74" s="134">
        <f t="shared" si="6"/>
        <v>0</v>
      </c>
      <c r="M74" s="117">
        <v>145</v>
      </c>
      <c r="N74" s="118"/>
      <c r="O74" s="119"/>
      <c r="P74" s="826">
        <f t="shared" si="7"/>
        <v>48792.5</v>
      </c>
      <c r="Q74" s="1304"/>
      <c r="R74" s="1317"/>
      <c r="S74" s="687"/>
      <c r="T74" s="123"/>
      <c r="U74" s="130"/>
      <c r="V74" s="130"/>
      <c r="W74" s="28"/>
      <c r="X74" s="928"/>
      <c r="Y74" s="1307"/>
      <c r="Z74" s="1310"/>
      <c r="AA74" s="932"/>
    </row>
    <row r="75" spans="2:27" s="127" customFormat="1" ht="30.75" customHeight="1" x14ac:dyDescent="0.35">
      <c r="B75" s="1250"/>
      <c r="C75" s="681" t="s">
        <v>166</v>
      </c>
      <c r="D75" s="1252"/>
      <c r="E75" s="678"/>
      <c r="F75" s="115"/>
      <c r="G75" s="653"/>
      <c r="H75" s="684">
        <v>295.39999999999998</v>
      </c>
      <c r="I75" s="1286"/>
      <c r="J75" s="1289"/>
      <c r="K75" s="737">
        <v>295.39999999999998</v>
      </c>
      <c r="L75" s="134">
        <f t="shared" si="2"/>
        <v>0</v>
      </c>
      <c r="M75" s="117">
        <v>118</v>
      </c>
      <c r="N75" s="136"/>
      <c r="O75" s="137"/>
      <c r="P75" s="826">
        <f t="shared" si="7"/>
        <v>34857.199999999997</v>
      </c>
      <c r="Q75" s="1304"/>
      <c r="R75" s="1317"/>
      <c r="S75" s="687"/>
      <c r="T75" s="123"/>
      <c r="U75" s="130"/>
      <c r="V75" s="130"/>
      <c r="W75" s="28"/>
      <c r="X75" s="929"/>
      <c r="Y75" s="1307"/>
      <c r="Z75" s="1310"/>
      <c r="AA75" s="933"/>
    </row>
    <row r="76" spans="2:27" ht="52.5" customHeight="1" thickBot="1" x14ac:dyDescent="0.4">
      <c r="B76" s="1251"/>
      <c r="C76" s="681" t="s">
        <v>167</v>
      </c>
      <c r="D76" s="1238"/>
      <c r="E76" s="678"/>
      <c r="F76" s="115"/>
      <c r="G76" s="653"/>
      <c r="H76" s="684">
        <v>734.2</v>
      </c>
      <c r="I76" s="1287"/>
      <c r="J76" s="1290"/>
      <c r="K76" s="737">
        <v>734.2</v>
      </c>
      <c r="L76" s="134">
        <f t="shared" si="2"/>
        <v>0</v>
      </c>
      <c r="M76" s="117">
        <v>93</v>
      </c>
      <c r="N76" s="136"/>
      <c r="O76" s="137"/>
      <c r="P76" s="826">
        <f t="shared" si="7"/>
        <v>68280.600000000006</v>
      </c>
      <c r="Q76" s="1305"/>
      <c r="R76" s="1276"/>
      <c r="S76" s="687"/>
      <c r="T76" s="123"/>
      <c r="U76" s="125"/>
      <c r="V76" s="125"/>
      <c r="W76" s="28"/>
      <c r="X76" s="928"/>
      <c r="Y76" s="1308"/>
      <c r="Z76" s="1311"/>
      <c r="AA76" s="932"/>
    </row>
    <row r="77" spans="2:27" ht="30.75" customHeight="1" x14ac:dyDescent="0.3">
      <c r="B77" s="1298" t="s">
        <v>72</v>
      </c>
      <c r="C77" s="876" t="s">
        <v>112</v>
      </c>
      <c r="D77" s="1237">
        <v>11696</v>
      </c>
      <c r="E77" s="678"/>
      <c r="F77" s="115"/>
      <c r="G77" s="653"/>
      <c r="H77" s="684">
        <v>4336.6000000000004</v>
      </c>
      <c r="I77" s="1285">
        <v>45336</v>
      </c>
      <c r="J77" s="1241" t="s">
        <v>174</v>
      </c>
      <c r="K77" s="737">
        <v>4336.6000000000004</v>
      </c>
      <c r="L77" s="134">
        <f t="shared" si="2"/>
        <v>0</v>
      </c>
      <c r="M77" s="117">
        <v>102</v>
      </c>
      <c r="N77" s="780"/>
      <c r="O77" s="137"/>
      <c r="P77" s="826">
        <f t="shared" si="7"/>
        <v>442333.2</v>
      </c>
      <c r="Q77" s="1318">
        <f>300000+265264.2</f>
        <v>565264.19999999995</v>
      </c>
      <c r="R77" s="1320" t="s">
        <v>209</v>
      </c>
      <c r="S77" s="133"/>
      <c r="T77" s="123"/>
      <c r="U77" s="125"/>
      <c r="V77" s="125"/>
      <c r="W77" s="1348" t="s">
        <v>306</v>
      </c>
      <c r="X77" s="1350">
        <v>3248</v>
      </c>
      <c r="Y77" s="141"/>
      <c r="Z77" s="142"/>
      <c r="AA77" s="132"/>
    </row>
    <row r="78" spans="2:27" ht="30.75" customHeight="1" thickBot="1" x14ac:dyDescent="0.35">
      <c r="B78" s="1299"/>
      <c r="C78" s="876" t="s">
        <v>175</v>
      </c>
      <c r="D78" s="1238"/>
      <c r="E78" s="678"/>
      <c r="F78" s="115"/>
      <c r="G78" s="653"/>
      <c r="H78" s="684">
        <v>847.8</v>
      </c>
      <c r="I78" s="1287"/>
      <c r="J78" s="1242"/>
      <c r="K78" s="737">
        <v>847.8</v>
      </c>
      <c r="L78" s="134">
        <f t="shared" si="2"/>
        <v>0</v>
      </c>
      <c r="M78" s="117">
        <v>145</v>
      </c>
      <c r="N78" s="780"/>
      <c r="O78" s="117"/>
      <c r="P78" s="826">
        <f t="shared" si="7"/>
        <v>122931</v>
      </c>
      <c r="Q78" s="1319"/>
      <c r="R78" s="1321"/>
      <c r="S78" s="133"/>
      <c r="T78" s="123"/>
      <c r="U78" s="125" t="s">
        <v>22</v>
      </c>
      <c r="V78" s="125"/>
      <c r="W78" s="1349"/>
      <c r="X78" s="1351"/>
      <c r="Y78" s="141"/>
      <c r="Z78" s="142"/>
      <c r="AA78" s="132"/>
    </row>
    <row r="79" spans="2:27" ht="33.75" customHeight="1" thickTop="1" x14ac:dyDescent="0.3">
      <c r="B79" s="1338" t="s">
        <v>72</v>
      </c>
      <c r="C79" s="681" t="s">
        <v>112</v>
      </c>
      <c r="D79" s="1340">
        <v>11711</v>
      </c>
      <c r="E79" s="678"/>
      <c r="F79" s="115"/>
      <c r="G79" s="653"/>
      <c r="H79" s="684">
        <v>4153.5</v>
      </c>
      <c r="I79" s="1342">
        <v>45343</v>
      </c>
      <c r="J79" s="1344" t="s">
        <v>208</v>
      </c>
      <c r="K79" s="737">
        <v>4153.5</v>
      </c>
      <c r="L79" s="134">
        <f t="shared" ref="L79:L112" si="8">K79-H79</f>
        <v>0</v>
      </c>
      <c r="M79" s="117">
        <v>102</v>
      </c>
      <c r="N79" s="118"/>
      <c r="O79" s="157"/>
      <c r="P79" s="826">
        <f t="shared" si="7"/>
        <v>423657</v>
      </c>
      <c r="Q79" s="1346">
        <f>300000+293611.5</f>
        <v>593611.5</v>
      </c>
      <c r="R79" s="1322" t="s">
        <v>214</v>
      </c>
      <c r="S79" s="133"/>
      <c r="T79" s="743"/>
      <c r="U79" s="1356">
        <v>28000</v>
      </c>
      <c r="V79" s="1336" t="s">
        <v>206</v>
      </c>
      <c r="W79" s="1059" t="s">
        <v>326</v>
      </c>
      <c r="X79" s="1060">
        <v>3480</v>
      </c>
      <c r="Y79" s="149"/>
      <c r="Z79" s="150"/>
      <c r="AA79" s="132"/>
    </row>
    <row r="80" spans="2:27" ht="33.75" customHeight="1" thickBot="1" x14ac:dyDescent="0.4">
      <c r="B80" s="1339"/>
      <c r="C80" s="681" t="s">
        <v>207</v>
      </c>
      <c r="D80" s="1341"/>
      <c r="E80" s="678"/>
      <c r="F80" s="115"/>
      <c r="G80" s="653"/>
      <c r="H80" s="684">
        <v>1172.0999999999999</v>
      </c>
      <c r="I80" s="1343"/>
      <c r="J80" s="1345"/>
      <c r="K80" s="737">
        <v>1172.0999999999999</v>
      </c>
      <c r="L80" s="21">
        <f t="shared" si="8"/>
        <v>0</v>
      </c>
      <c r="M80" s="117">
        <v>145</v>
      </c>
      <c r="N80" s="136"/>
      <c r="O80" s="137"/>
      <c r="P80" s="823">
        <f t="shared" si="7"/>
        <v>169954.5</v>
      </c>
      <c r="Q80" s="1347"/>
      <c r="R80" s="1323"/>
      <c r="S80" s="38"/>
      <c r="T80" s="942"/>
      <c r="U80" s="1357"/>
      <c r="V80" s="1337"/>
      <c r="W80" s="1059" t="s">
        <v>326</v>
      </c>
      <c r="X80" s="1061">
        <v>0</v>
      </c>
      <c r="Y80" s="52"/>
      <c r="Z80" s="584"/>
      <c r="AA80" s="132"/>
    </row>
    <row r="81" spans="2:27" ht="46.5" customHeight="1" thickTop="1" x14ac:dyDescent="0.35">
      <c r="B81" s="1241" t="s">
        <v>200</v>
      </c>
      <c r="C81" s="681" t="s">
        <v>168</v>
      </c>
      <c r="D81" s="1237">
        <v>11709</v>
      </c>
      <c r="E81" s="678"/>
      <c r="F81" s="115"/>
      <c r="G81" s="653"/>
      <c r="H81" s="684">
        <v>2035.99</v>
      </c>
      <c r="I81" s="1285">
        <v>45342</v>
      </c>
      <c r="J81" s="1324">
        <v>21375</v>
      </c>
      <c r="K81" s="737">
        <v>2035.99</v>
      </c>
      <c r="L81" s="21">
        <f t="shared" si="8"/>
        <v>0</v>
      </c>
      <c r="M81" s="117">
        <v>51</v>
      </c>
      <c r="N81" s="136"/>
      <c r="O81" s="137"/>
      <c r="P81" s="823">
        <f t="shared" si="7"/>
        <v>103835.49</v>
      </c>
      <c r="Q81" s="1327" t="s">
        <v>223</v>
      </c>
      <c r="R81" s="1329">
        <v>45350</v>
      </c>
      <c r="S81" s="953"/>
      <c r="T81" s="588"/>
      <c r="U81" s="943"/>
      <c r="V81" s="944"/>
      <c r="W81" s="28"/>
      <c r="X81" s="42"/>
      <c r="Y81" s="52"/>
      <c r="Z81" s="584"/>
      <c r="AA81" s="132"/>
    </row>
    <row r="82" spans="2:27" ht="42" customHeight="1" x14ac:dyDescent="0.35">
      <c r="B82" s="1331"/>
      <c r="C82" s="681" t="s">
        <v>201</v>
      </c>
      <c r="D82" s="1252"/>
      <c r="E82" s="678"/>
      <c r="F82" s="115"/>
      <c r="G82" s="653"/>
      <c r="H82" s="684">
        <v>1015.75</v>
      </c>
      <c r="I82" s="1286"/>
      <c r="J82" s="1325"/>
      <c r="K82" s="737">
        <v>1015.74</v>
      </c>
      <c r="L82" s="21">
        <f t="shared" si="8"/>
        <v>-9.9999999999909051E-3</v>
      </c>
      <c r="M82" s="35">
        <v>65</v>
      </c>
      <c r="N82" s="60"/>
      <c r="O82" s="61"/>
      <c r="P82" s="823">
        <f t="shared" si="7"/>
        <v>66023.100000000006</v>
      </c>
      <c r="Q82" s="1328"/>
      <c r="R82" s="1330"/>
      <c r="S82" s="953"/>
      <c r="T82" s="588"/>
      <c r="U82" s="182"/>
      <c r="V82" s="165"/>
      <c r="W82" s="28"/>
      <c r="X82" s="42"/>
      <c r="Y82" s="55"/>
      <c r="Z82" s="585"/>
      <c r="AA82" s="132"/>
    </row>
    <row r="83" spans="2:27" ht="31.5" customHeight="1" thickBot="1" x14ac:dyDescent="0.35">
      <c r="B83" s="1242"/>
      <c r="C83" s="681" t="s">
        <v>169</v>
      </c>
      <c r="D83" s="1238"/>
      <c r="E83" s="678"/>
      <c r="F83" s="115"/>
      <c r="G83" s="653"/>
      <c r="H83" s="684">
        <v>1013.11</v>
      </c>
      <c r="I83" s="1287"/>
      <c r="J83" s="1326"/>
      <c r="K83" s="737">
        <v>1013.11</v>
      </c>
      <c r="L83" s="134">
        <f t="shared" si="8"/>
        <v>0</v>
      </c>
      <c r="M83" s="117">
        <v>48</v>
      </c>
      <c r="N83" s="118"/>
      <c r="O83" s="119"/>
      <c r="P83" s="826">
        <f t="shared" si="7"/>
        <v>48629.279999999999</v>
      </c>
      <c r="Q83" s="1328"/>
      <c r="R83" s="1330"/>
      <c r="S83" s="687"/>
      <c r="T83" s="123"/>
      <c r="U83" s="40"/>
      <c r="V83" s="40"/>
      <c r="W83" s="28"/>
      <c r="X83" s="42"/>
      <c r="Y83" s="153"/>
      <c r="Z83" s="154"/>
      <c r="AA83" s="132"/>
    </row>
    <row r="84" spans="2:27" ht="25.5" customHeight="1" thickTop="1" x14ac:dyDescent="0.3">
      <c r="B84" s="1300" t="s">
        <v>381</v>
      </c>
      <c r="C84" s="681" t="s">
        <v>66</v>
      </c>
      <c r="D84" s="1302">
        <v>11721</v>
      </c>
      <c r="E84" s="678"/>
      <c r="F84" s="115"/>
      <c r="G84" s="653"/>
      <c r="H84" s="684">
        <v>1025.5</v>
      </c>
      <c r="I84" s="1352">
        <v>45347</v>
      </c>
      <c r="J84" s="1354">
        <v>155716</v>
      </c>
      <c r="K84" s="737">
        <v>1025.5</v>
      </c>
      <c r="L84" s="134">
        <f t="shared" si="8"/>
        <v>0</v>
      </c>
      <c r="M84" s="155">
        <v>73</v>
      </c>
      <c r="N84" s="118"/>
      <c r="O84" s="119"/>
      <c r="P84" s="826">
        <f t="shared" si="7"/>
        <v>74861.5</v>
      </c>
      <c r="Q84" s="1332" t="s">
        <v>97</v>
      </c>
      <c r="R84" s="1334">
        <v>45394</v>
      </c>
      <c r="S84" s="687"/>
      <c r="T84" s="123"/>
      <c r="U84" s="40"/>
      <c r="V84" s="40"/>
      <c r="W84" s="28"/>
      <c r="X84" s="42"/>
      <c r="Y84" s="153"/>
      <c r="Z84" s="154"/>
      <c r="AA84" s="132"/>
    </row>
    <row r="85" spans="2:27" ht="35.25" customHeight="1" thickBot="1" x14ac:dyDescent="0.35">
      <c r="B85" s="1301"/>
      <c r="C85" s="681" t="s">
        <v>240</v>
      </c>
      <c r="D85" s="1303"/>
      <c r="E85" s="678"/>
      <c r="F85" s="115"/>
      <c r="G85" s="653"/>
      <c r="H85" s="684">
        <v>1669</v>
      </c>
      <c r="I85" s="1353"/>
      <c r="J85" s="1355"/>
      <c r="K85" s="737">
        <v>1669</v>
      </c>
      <c r="L85" s="134">
        <f t="shared" si="8"/>
        <v>0</v>
      </c>
      <c r="M85" s="117">
        <v>22</v>
      </c>
      <c r="N85" s="118"/>
      <c r="O85" s="117"/>
      <c r="P85" s="826">
        <f t="shared" si="7"/>
        <v>36718</v>
      </c>
      <c r="Q85" s="1333"/>
      <c r="R85" s="1335"/>
      <c r="S85" s="687"/>
      <c r="T85" s="123"/>
      <c r="U85" s="40"/>
      <c r="V85" s="40"/>
      <c r="W85" s="28"/>
      <c r="X85" s="42"/>
      <c r="Y85" s="149"/>
      <c r="Z85" s="156"/>
      <c r="AA85" s="132"/>
    </row>
    <row r="86" spans="2:27" ht="18.75" customHeight="1" x14ac:dyDescent="0.3">
      <c r="B86" s="680"/>
      <c r="C86" s="115"/>
      <c r="D86" s="683"/>
      <c r="E86" s="115"/>
      <c r="F86" s="115"/>
      <c r="G86" s="653"/>
      <c r="H86" s="662"/>
      <c r="I86" s="840"/>
      <c r="J86" s="960"/>
      <c r="K86" s="662"/>
      <c r="L86" s="134">
        <f t="shared" si="8"/>
        <v>0</v>
      </c>
      <c r="M86" s="117"/>
      <c r="N86" s="118"/>
      <c r="O86" s="157"/>
      <c r="P86" s="826">
        <f t="shared" si="7"/>
        <v>0</v>
      </c>
      <c r="Q86" s="1029"/>
      <c r="R86" s="741"/>
      <c r="S86" s="133"/>
      <c r="T86" s="123"/>
      <c r="U86" s="40"/>
      <c r="V86" s="40"/>
      <c r="W86" s="28"/>
      <c r="X86" s="42"/>
      <c r="Y86" s="149"/>
      <c r="Z86" s="156"/>
      <c r="AA86" s="132"/>
    </row>
    <row r="87" spans="2:27" ht="18.75" customHeight="1" x14ac:dyDescent="0.3">
      <c r="B87" s="115"/>
      <c r="C87" s="115"/>
      <c r="D87" s="651"/>
      <c r="E87" s="115"/>
      <c r="F87" s="115"/>
      <c r="G87" s="653"/>
      <c r="H87" s="662"/>
      <c r="I87" s="810"/>
      <c r="J87" s="653"/>
      <c r="K87" s="662"/>
      <c r="L87" s="134">
        <f t="shared" si="8"/>
        <v>0</v>
      </c>
      <c r="M87" s="117"/>
      <c r="N87" s="143"/>
      <c r="O87" s="157"/>
      <c r="P87" s="826">
        <f t="shared" si="7"/>
        <v>0</v>
      </c>
      <c r="Q87" s="911"/>
      <c r="R87" s="122"/>
      <c r="S87" s="133"/>
      <c r="T87" s="123"/>
      <c r="U87" s="40"/>
      <c r="V87" s="40"/>
      <c r="W87" s="28"/>
      <c r="X87" s="42"/>
      <c r="Y87" s="149"/>
      <c r="Z87" s="156"/>
      <c r="AA87" s="132"/>
    </row>
    <row r="88" spans="2:27" ht="30.75" customHeight="1" x14ac:dyDescent="0.3">
      <c r="B88" s="31"/>
      <c r="C88" s="694"/>
      <c r="D88" s="629"/>
      <c r="E88" s="145"/>
      <c r="F88" s="145"/>
      <c r="G88" s="146"/>
      <c r="H88" s="663"/>
      <c r="I88" s="812"/>
      <c r="J88" s="159"/>
      <c r="K88" s="670"/>
      <c r="L88" s="134">
        <f t="shared" si="8"/>
        <v>0</v>
      </c>
      <c r="M88" s="117"/>
      <c r="N88" s="160"/>
      <c r="O88" s="117"/>
      <c r="P88" s="826">
        <f t="shared" si="7"/>
        <v>0</v>
      </c>
      <c r="Q88" s="911"/>
      <c r="R88" s="161"/>
      <c r="S88" s="133"/>
      <c r="T88" s="123"/>
      <c r="U88" s="40"/>
      <c r="V88" s="40"/>
      <c r="W88" s="28"/>
      <c r="X88" s="42"/>
      <c r="Y88" s="149"/>
      <c r="Z88" s="156"/>
      <c r="AA88" s="132"/>
    </row>
    <row r="89" spans="2:27" ht="51.75" customHeight="1" x14ac:dyDescent="0.3">
      <c r="B89" s="47"/>
      <c r="C89" s="694"/>
      <c r="D89" s="630"/>
      <c r="E89" s="145"/>
      <c r="F89" s="145"/>
      <c r="G89" s="146"/>
      <c r="H89" s="663"/>
      <c r="I89" s="812"/>
      <c r="J89" s="159"/>
      <c r="K89" s="670"/>
      <c r="L89" s="134">
        <f t="shared" si="8"/>
        <v>0</v>
      </c>
      <c r="M89" s="117"/>
      <c r="N89" s="160"/>
      <c r="O89" s="117"/>
      <c r="P89" s="826">
        <f t="shared" si="7"/>
        <v>0</v>
      </c>
      <c r="Q89" s="911"/>
      <c r="R89" s="161"/>
      <c r="S89" s="133"/>
      <c r="T89" s="123"/>
      <c r="U89" s="40"/>
      <c r="V89" s="40"/>
      <c r="W89" s="28"/>
      <c r="X89" s="42"/>
      <c r="Y89" s="149"/>
      <c r="Z89" s="156"/>
      <c r="AA89" s="132"/>
    </row>
    <row r="90" spans="2:27" ht="30" customHeight="1" x14ac:dyDescent="0.3">
      <c r="B90" s="162"/>
      <c r="C90" s="694"/>
      <c r="D90" s="631"/>
      <c r="E90" s="145"/>
      <c r="F90" s="145"/>
      <c r="G90" s="163"/>
      <c r="H90" s="663"/>
      <c r="I90" s="813"/>
      <c r="J90" s="49"/>
      <c r="K90" s="670"/>
      <c r="L90" s="134">
        <f t="shared" si="8"/>
        <v>0</v>
      </c>
      <c r="M90" s="117"/>
      <c r="N90" s="164"/>
      <c r="O90" s="117"/>
      <c r="P90" s="826">
        <f t="shared" si="7"/>
        <v>0</v>
      </c>
      <c r="Q90" s="911"/>
      <c r="R90" s="122"/>
      <c r="S90" s="133"/>
      <c r="T90" s="123"/>
      <c r="U90" s="165"/>
      <c r="V90" s="165"/>
      <c r="W90" s="28"/>
      <c r="X90" s="42"/>
      <c r="Y90" s="153"/>
      <c r="Z90" s="154"/>
      <c r="AA90" s="132"/>
    </row>
    <row r="91" spans="2:27" ht="21" x14ac:dyDescent="0.35">
      <c r="B91" s="162"/>
      <c r="C91" s="694"/>
      <c r="D91" s="631"/>
      <c r="E91" s="145"/>
      <c r="F91" s="145"/>
      <c r="G91" s="163"/>
      <c r="H91" s="663"/>
      <c r="I91" s="813"/>
      <c r="J91" s="49"/>
      <c r="K91" s="670"/>
      <c r="L91" s="134">
        <f t="shared" si="8"/>
        <v>0</v>
      </c>
      <c r="M91" s="117"/>
      <c r="N91" s="164"/>
      <c r="O91" s="166"/>
      <c r="P91" s="826">
        <f t="shared" si="7"/>
        <v>0</v>
      </c>
      <c r="Q91" s="911"/>
      <c r="R91" s="122"/>
      <c r="S91" s="133"/>
      <c r="T91" s="123"/>
      <c r="U91" s="165"/>
      <c r="V91" s="165"/>
      <c r="W91" s="28"/>
      <c r="X91" s="42"/>
      <c r="Y91" s="153"/>
      <c r="Z91" s="154"/>
      <c r="AA91" s="132"/>
    </row>
    <row r="92" spans="2:27" ht="19.5" customHeight="1" x14ac:dyDescent="0.3">
      <c r="B92" s="162"/>
      <c r="C92" s="694"/>
      <c r="D92" s="631"/>
      <c r="E92" s="145"/>
      <c r="F92" s="145"/>
      <c r="G92" s="163"/>
      <c r="H92" s="663"/>
      <c r="I92" s="813"/>
      <c r="J92" s="49"/>
      <c r="K92" s="670"/>
      <c r="L92" s="134">
        <f t="shared" si="8"/>
        <v>0</v>
      </c>
      <c r="M92" s="117"/>
      <c r="N92" s="164"/>
      <c r="O92" s="155"/>
      <c r="P92" s="826">
        <f t="shared" si="7"/>
        <v>0</v>
      </c>
      <c r="Q92" s="911"/>
      <c r="R92" s="122"/>
      <c r="S92" s="133"/>
      <c r="T92" s="123"/>
      <c r="U92" s="165"/>
      <c r="V92" s="165"/>
      <c r="W92" s="28"/>
      <c r="X92" s="42"/>
      <c r="Y92" s="153"/>
      <c r="Z92" s="154"/>
      <c r="AA92" s="132"/>
    </row>
    <row r="93" spans="2:27" ht="19.5" x14ac:dyDescent="0.3">
      <c r="B93" s="162"/>
      <c r="C93" s="694"/>
      <c r="D93" s="631"/>
      <c r="E93" s="145"/>
      <c r="F93" s="145"/>
      <c r="G93" s="163"/>
      <c r="H93" s="663"/>
      <c r="I93" s="813"/>
      <c r="J93" s="49"/>
      <c r="K93" s="670"/>
      <c r="L93" s="134">
        <f t="shared" si="8"/>
        <v>0</v>
      </c>
      <c r="M93" s="117"/>
      <c r="N93" s="160"/>
      <c r="O93" s="117"/>
      <c r="P93" s="826">
        <f t="shared" si="7"/>
        <v>0</v>
      </c>
      <c r="Q93" s="911"/>
      <c r="R93" s="122"/>
      <c r="S93" s="133"/>
      <c r="T93" s="39"/>
      <c r="U93" s="165"/>
      <c r="V93" s="165"/>
      <c r="W93" s="41"/>
      <c r="X93" s="42"/>
      <c r="Y93" s="153"/>
      <c r="Z93" s="154"/>
      <c r="AA93" s="132"/>
    </row>
    <row r="94" spans="2:27" ht="53.25" customHeight="1" x14ac:dyDescent="0.3">
      <c r="B94" s="167"/>
      <c r="C94" s="694"/>
      <c r="D94" s="632"/>
      <c r="E94" s="145"/>
      <c r="F94" s="145"/>
      <c r="G94" s="163"/>
      <c r="H94" s="663"/>
      <c r="I94" s="814"/>
      <c r="J94" s="159"/>
      <c r="K94" s="670"/>
      <c r="L94" s="134">
        <f t="shared" si="8"/>
        <v>0</v>
      </c>
      <c r="M94" s="117"/>
      <c r="N94" s="160"/>
      <c r="O94" s="117"/>
      <c r="P94" s="826">
        <f t="shared" si="7"/>
        <v>0</v>
      </c>
      <c r="Q94" s="910"/>
      <c r="R94" s="161"/>
      <c r="S94" s="133"/>
      <c r="T94" s="39"/>
      <c r="U94" s="27"/>
      <c r="V94" s="169"/>
      <c r="W94" s="41"/>
      <c r="X94" s="42"/>
      <c r="Y94" s="149"/>
      <c r="Z94" s="156"/>
      <c r="AA94" s="132"/>
    </row>
    <row r="95" spans="2:27" ht="42" customHeight="1" x14ac:dyDescent="0.3">
      <c r="B95" s="170"/>
      <c r="C95" s="694"/>
      <c r="D95" s="632"/>
      <c r="E95" s="145"/>
      <c r="F95" s="145"/>
      <c r="G95" s="163"/>
      <c r="H95" s="663"/>
      <c r="I95" s="814"/>
      <c r="J95" s="159"/>
      <c r="K95" s="670"/>
      <c r="L95" s="134">
        <f t="shared" si="8"/>
        <v>0</v>
      </c>
      <c r="M95" s="117"/>
      <c r="N95" s="160"/>
      <c r="O95" s="117"/>
      <c r="P95" s="826">
        <f t="shared" si="7"/>
        <v>0</v>
      </c>
      <c r="Q95" s="910"/>
      <c r="R95" s="161"/>
      <c r="S95" s="133"/>
      <c r="T95" s="39"/>
      <c r="U95" s="27"/>
      <c r="V95" s="169"/>
      <c r="W95" s="41"/>
      <c r="X95" s="42"/>
      <c r="Y95" s="149"/>
      <c r="Z95" s="156"/>
      <c r="AA95" s="132"/>
    </row>
    <row r="96" spans="2:27" ht="19.5" x14ac:dyDescent="0.3">
      <c r="B96" s="79"/>
      <c r="C96" s="694"/>
      <c r="D96" s="629"/>
      <c r="E96" s="145"/>
      <c r="F96" s="145"/>
      <c r="G96" s="163"/>
      <c r="H96" s="663"/>
      <c r="I96" s="814"/>
      <c r="J96" s="159"/>
      <c r="K96" s="670"/>
      <c r="L96" s="21">
        <f t="shared" si="8"/>
        <v>0</v>
      </c>
      <c r="M96" s="117"/>
      <c r="N96" s="171"/>
      <c r="O96" s="117"/>
      <c r="P96" s="826">
        <f t="shared" si="7"/>
        <v>0</v>
      </c>
      <c r="Q96" s="910"/>
      <c r="R96" s="161"/>
      <c r="S96" s="133"/>
      <c r="T96" s="39"/>
      <c r="U96" s="27"/>
      <c r="V96" s="169"/>
      <c r="W96" s="41"/>
      <c r="X96" s="42"/>
      <c r="Y96" s="149"/>
      <c r="Z96" s="156"/>
      <c r="AA96" s="132"/>
    </row>
    <row r="97" spans="2:27" ht="19.5" x14ac:dyDescent="0.3">
      <c r="B97" s="79"/>
      <c r="C97" s="694"/>
      <c r="D97" s="629"/>
      <c r="E97" s="145"/>
      <c r="F97" s="145"/>
      <c r="G97" s="163"/>
      <c r="H97" s="663"/>
      <c r="I97" s="814"/>
      <c r="J97" s="159"/>
      <c r="K97" s="670"/>
      <c r="L97" s="21">
        <f t="shared" si="8"/>
        <v>0</v>
      </c>
      <c r="M97" s="117"/>
      <c r="N97" s="171"/>
      <c r="O97" s="117"/>
      <c r="P97" s="826">
        <f t="shared" si="7"/>
        <v>0</v>
      </c>
      <c r="Q97" s="910"/>
      <c r="R97" s="161"/>
      <c r="S97" s="133"/>
      <c r="T97" s="39"/>
      <c r="U97" s="27"/>
      <c r="V97" s="169"/>
      <c r="W97" s="41"/>
      <c r="X97" s="42"/>
      <c r="Y97" s="149"/>
      <c r="Z97" s="156"/>
      <c r="AA97" s="132"/>
    </row>
    <row r="98" spans="2:27" ht="19.5" x14ac:dyDescent="0.3">
      <c r="B98" s="162"/>
      <c r="C98" s="694"/>
      <c r="D98" s="632"/>
      <c r="E98" s="145"/>
      <c r="F98" s="145"/>
      <c r="G98" s="163"/>
      <c r="H98" s="663"/>
      <c r="I98" s="814"/>
      <c r="J98" s="159"/>
      <c r="K98" s="670"/>
      <c r="L98" s="21">
        <f t="shared" si="8"/>
        <v>0</v>
      </c>
      <c r="M98" s="117"/>
      <c r="N98" s="171"/>
      <c r="O98" s="117"/>
      <c r="P98" s="826">
        <f t="shared" si="7"/>
        <v>0</v>
      </c>
      <c r="Q98" s="910"/>
      <c r="R98" s="161"/>
      <c r="S98" s="133"/>
      <c r="T98" s="39"/>
      <c r="U98" s="27"/>
      <c r="V98" s="169"/>
      <c r="W98" s="41"/>
      <c r="X98" s="42"/>
      <c r="Y98" s="149"/>
      <c r="Z98" s="156"/>
      <c r="AA98" s="132"/>
    </row>
    <row r="99" spans="2:27" ht="35.25" customHeight="1" x14ac:dyDescent="0.3">
      <c r="B99" s="115"/>
      <c r="C99" s="694"/>
      <c r="D99" s="633"/>
      <c r="E99" s="145"/>
      <c r="F99" s="145"/>
      <c r="G99" s="163"/>
      <c r="H99" s="663"/>
      <c r="I99" s="815"/>
      <c r="J99" s="34"/>
      <c r="K99" s="670"/>
      <c r="L99" s="21">
        <f t="shared" si="8"/>
        <v>0</v>
      </c>
      <c r="M99" s="117"/>
      <c r="N99" s="172"/>
      <c r="O99" s="173"/>
      <c r="P99" s="826">
        <f t="shared" si="7"/>
        <v>0</v>
      </c>
      <c r="Q99" s="912"/>
      <c r="R99" s="175"/>
      <c r="S99" s="133"/>
      <c r="T99" s="39"/>
      <c r="U99" s="27"/>
      <c r="V99" s="169"/>
      <c r="W99" s="41"/>
      <c r="X99" s="42"/>
      <c r="Y99" s="149"/>
      <c r="Z99" s="156"/>
      <c r="AA99" s="132"/>
    </row>
    <row r="100" spans="2:27" ht="32.25" customHeight="1" x14ac:dyDescent="0.3">
      <c r="B100" s="115"/>
      <c r="C100" s="694"/>
      <c r="D100" s="633"/>
      <c r="E100" s="145"/>
      <c r="F100" s="145"/>
      <c r="G100" s="163"/>
      <c r="H100" s="663"/>
      <c r="I100" s="815"/>
      <c r="J100" s="34"/>
      <c r="K100" s="670"/>
      <c r="L100" s="21">
        <f t="shared" si="8"/>
        <v>0</v>
      </c>
      <c r="M100" s="117"/>
      <c r="N100" s="172"/>
      <c r="O100" s="173"/>
      <c r="P100" s="826">
        <f t="shared" si="7"/>
        <v>0</v>
      </c>
      <c r="Q100" s="912"/>
      <c r="R100" s="175"/>
      <c r="S100" s="133"/>
      <c r="T100" s="39"/>
      <c r="U100" s="27"/>
      <c r="V100" s="169"/>
      <c r="W100" s="41"/>
      <c r="X100" s="42"/>
      <c r="Y100" s="149"/>
      <c r="Z100" s="156"/>
      <c r="AA100" s="132"/>
    </row>
    <row r="101" spans="2:27" ht="39.75" customHeight="1" x14ac:dyDescent="0.3">
      <c r="B101" s="115"/>
      <c r="C101" s="694"/>
      <c r="D101" s="633"/>
      <c r="E101" s="145"/>
      <c r="F101" s="145"/>
      <c r="G101" s="163"/>
      <c r="H101" s="663"/>
      <c r="I101" s="815"/>
      <c r="J101" s="34"/>
      <c r="K101" s="670"/>
      <c r="L101" s="21">
        <f t="shared" si="8"/>
        <v>0</v>
      </c>
      <c r="M101" s="117"/>
      <c r="N101" s="172"/>
      <c r="O101" s="173"/>
      <c r="P101" s="826">
        <f t="shared" si="7"/>
        <v>0</v>
      </c>
      <c r="Q101" s="912"/>
      <c r="R101" s="175"/>
      <c r="S101" s="133"/>
      <c r="T101" s="39"/>
      <c r="U101" s="27"/>
      <c r="V101" s="169"/>
      <c r="W101" s="41"/>
      <c r="X101" s="42"/>
      <c r="Y101" s="149"/>
      <c r="Z101" s="156"/>
      <c r="AA101" s="132"/>
    </row>
    <row r="102" spans="2:27" ht="32.25" customHeight="1" x14ac:dyDescent="0.3">
      <c r="B102" s="115"/>
      <c r="C102" s="694"/>
      <c r="D102" s="633"/>
      <c r="E102" s="145"/>
      <c r="F102" s="145"/>
      <c r="G102" s="163"/>
      <c r="H102" s="663"/>
      <c r="I102" s="815"/>
      <c r="J102" s="34"/>
      <c r="K102" s="670"/>
      <c r="L102" s="21">
        <f t="shared" si="8"/>
        <v>0</v>
      </c>
      <c r="M102" s="117"/>
      <c r="N102" s="172"/>
      <c r="O102" s="173"/>
      <c r="P102" s="826">
        <f t="shared" si="7"/>
        <v>0</v>
      </c>
      <c r="Q102" s="912"/>
      <c r="R102" s="175"/>
      <c r="S102" s="133"/>
      <c r="T102" s="39"/>
      <c r="U102" s="27"/>
      <c r="V102" s="169"/>
      <c r="W102" s="41"/>
      <c r="X102" s="42"/>
      <c r="Y102" s="149"/>
      <c r="Z102" s="156"/>
      <c r="AA102" s="132"/>
    </row>
    <row r="103" spans="2:27" ht="46.5" customHeight="1" x14ac:dyDescent="0.35">
      <c r="B103" s="162"/>
      <c r="C103" s="694"/>
      <c r="D103" s="632"/>
      <c r="E103" s="145"/>
      <c r="F103" s="145"/>
      <c r="G103" s="163"/>
      <c r="H103" s="663"/>
      <c r="I103" s="816"/>
      <c r="J103" s="177"/>
      <c r="K103" s="670"/>
      <c r="L103" s="21">
        <f t="shared" si="8"/>
        <v>0</v>
      </c>
      <c r="M103" s="117"/>
      <c r="N103" s="178"/>
      <c r="O103" s="117"/>
      <c r="P103" s="824">
        <f t="shared" si="7"/>
        <v>0</v>
      </c>
      <c r="Q103" s="910"/>
      <c r="R103" s="161"/>
      <c r="S103" s="133"/>
      <c r="T103" s="39"/>
      <c r="U103" s="27"/>
      <c r="V103" s="169"/>
      <c r="W103" s="41"/>
      <c r="X103" s="42"/>
      <c r="Y103" s="149"/>
      <c r="Z103" s="156"/>
      <c r="AA103" s="132"/>
    </row>
    <row r="104" spans="2:27" x14ac:dyDescent="0.35">
      <c r="B104" s="162"/>
      <c r="C104" s="694"/>
      <c r="D104" s="632"/>
      <c r="E104" s="145"/>
      <c r="F104" s="145"/>
      <c r="G104" s="163"/>
      <c r="H104" s="663"/>
      <c r="I104" s="816"/>
      <c r="J104" s="159"/>
      <c r="K104" s="670"/>
      <c r="L104" s="21">
        <f t="shared" si="8"/>
        <v>0</v>
      </c>
      <c r="M104" s="117"/>
      <c r="N104" s="178"/>
      <c r="O104" s="117"/>
      <c r="P104" s="824">
        <f t="shared" si="7"/>
        <v>0</v>
      </c>
      <c r="Q104" s="910"/>
      <c r="R104" s="161"/>
      <c r="S104" s="133"/>
      <c r="T104" s="39"/>
      <c r="U104" s="27"/>
      <c r="V104" s="169"/>
      <c r="W104" s="41"/>
      <c r="X104" s="42"/>
      <c r="Y104" s="149"/>
      <c r="Z104" s="156"/>
      <c r="AA104" s="132"/>
    </row>
    <row r="105" spans="2:27" ht="32.25" customHeight="1" x14ac:dyDescent="0.35">
      <c r="B105" s="162"/>
      <c r="C105" s="694"/>
      <c r="D105" s="632"/>
      <c r="E105" s="145"/>
      <c r="F105" s="145"/>
      <c r="G105" s="163"/>
      <c r="H105" s="663"/>
      <c r="I105" s="816"/>
      <c r="J105" s="159"/>
      <c r="K105" s="670"/>
      <c r="L105" s="21">
        <f t="shared" si="8"/>
        <v>0</v>
      </c>
      <c r="M105" s="117"/>
      <c r="N105" s="178"/>
      <c r="O105" s="117"/>
      <c r="P105" s="824">
        <f t="shared" si="7"/>
        <v>0</v>
      </c>
      <c r="Q105" s="910"/>
      <c r="R105" s="161"/>
      <c r="S105" s="133"/>
      <c r="T105" s="39"/>
      <c r="U105" s="27"/>
      <c r="V105" s="169"/>
      <c r="W105" s="41"/>
      <c r="X105" s="42"/>
      <c r="Y105" s="149"/>
      <c r="Z105" s="156"/>
      <c r="AA105" s="132"/>
    </row>
    <row r="106" spans="2:27" ht="24" customHeight="1" x14ac:dyDescent="0.35">
      <c r="B106" s="162"/>
      <c r="C106" s="694"/>
      <c r="D106" s="632"/>
      <c r="E106" s="145"/>
      <c r="F106" s="145"/>
      <c r="G106" s="163"/>
      <c r="H106" s="663"/>
      <c r="I106" s="816"/>
      <c r="J106" s="159"/>
      <c r="K106" s="670"/>
      <c r="L106" s="21">
        <f t="shared" si="8"/>
        <v>0</v>
      </c>
      <c r="M106" s="117"/>
      <c r="N106" s="178"/>
      <c r="O106" s="117"/>
      <c r="P106" s="824">
        <f t="shared" si="7"/>
        <v>0</v>
      </c>
      <c r="Q106" s="910"/>
      <c r="R106" s="161"/>
      <c r="S106" s="133"/>
      <c r="T106" s="39"/>
      <c r="U106" s="27"/>
      <c r="V106" s="169"/>
      <c r="W106" s="41"/>
      <c r="X106" s="42"/>
      <c r="Y106" s="149"/>
      <c r="Z106" s="156"/>
      <c r="AA106" s="132"/>
    </row>
    <row r="107" spans="2:27" ht="21" x14ac:dyDescent="0.3">
      <c r="B107" s="162"/>
      <c r="C107" s="694"/>
      <c r="D107" s="632"/>
      <c r="E107" s="145"/>
      <c r="F107" s="145"/>
      <c r="G107" s="163"/>
      <c r="H107" s="663"/>
      <c r="I107" s="817"/>
      <c r="J107" s="177"/>
      <c r="K107" s="670"/>
      <c r="L107" s="21">
        <f t="shared" si="8"/>
        <v>0</v>
      </c>
      <c r="M107" s="117"/>
      <c r="N107" s="180"/>
      <c r="O107" s="117"/>
      <c r="P107" s="824">
        <f t="shared" si="7"/>
        <v>0</v>
      </c>
      <c r="Q107" s="913"/>
      <c r="R107" s="161"/>
      <c r="S107" s="133"/>
      <c r="T107" s="39"/>
      <c r="U107" s="27"/>
      <c r="V107" s="169"/>
      <c r="W107" s="41"/>
      <c r="X107" s="42"/>
      <c r="Y107" s="149"/>
      <c r="Z107" s="156"/>
      <c r="AA107" s="132"/>
    </row>
    <row r="108" spans="2:27" ht="23.25" customHeight="1" x14ac:dyDescent="0.3">
      <c r="B108" s="162"/>
      <c r="C108" s="694"/>
      <c r="D108" s="634"/>
      <c r="E108" s="145"/>
      <c r="F108" s="145"/>
      <c r="G108" s="163"/>
      <c r="H108" s="663"/>
      <c r="I108" s="816"/>
      <c r="J108" s="49"/>
      <c r="K108" s="670"/>
      <c r="L108" s="21">
        <f t="shared" si="8"/>
        <v>0</v>
      </c>
      <c r="M108" s="117"/>
      <c r="N108" s="180"/>
      <c r="O108" s="181"/>
      <c r="P108" s="824">
        <f t="shared" si="7"/>
        <v>0</v>
      </c>
      <c r="Q108" s="910"/>
      <c r="R108" s="122"/>
      <c r="S108" s="133"/>
      <c r="T108" s="39"/>
      <c r="U108" s="182"/>
      <c r="V108" s="183"/>
      <c r="W108" s="41"/>
      <c r="X108" s="42"/>
      <c r="Y108" s="149"/>
      <c r="Z108" s="156"/>
      <c r="AA108" s="132"/>
    </row>
    <row r="109" spans="2:27" ht="23.25" customHeight="1" thickBot="1" x14ac:dyDescent="0.35">
      <c r="B109" s="162"/>
      <c r="C109" s="694"/>
      <c r="D109" s="634"/>
      <c r="E109" s="145"/>
      <c r="F109" s="145"/>
      <c r="G109" s="163"/>
      <c r="H109" s="663"/>
      <c r="I109" s="816"/>
      <c r="J109" s="49"/>
      <c r="K109" s="670"/>
      <c r="L109" s="21">
        <f t="shared" si="8"/>
        <v>0</v>
      </c>
      <c r="M109" s="117"/>
      <c r="N109" s="180"/>
      <c r="O109" s="181"/>
      <c r="P109" s="824">
        <f t="shared" si="7"/>
        <v>0</v>
      </c>
      <c r="Q109" s="910"/>
      <c r="R109" s="122"/>
      <c r="S109" s="133"/>
      <c r="T109" s="39"/>
      <c r="U109" s="182"/>
      <c r="V109" s="183"/>
      <c r="W109" s="41"/>
      <c r="X109" s="42"/>
      <c r="Y109" s="149"/>
      <c r="Z109" s="156"/>
      <c r="AA109" s="132"/>
    </row>
    <row r="110" spans="2:27" ht="24.75" thickTop="1" thickBot="1" x14ac:dyDescent="0.4">
      <c r="B110" s="696"/>
      <c r="C110" s="202"/>
      <c r="F110" s="187">
        <f t="shared" ref="F110:F116" si="9">E110*H110</f>
        <v>0</v>
      </c>
      <c r="G110" s="204"/>
      <c r="J110" s="713"/>
      <c r="K110" s="215">
        <v>0</v>
      </c>
      <c r="L110" s="21">
        <f t="shared" si="8"/>
        <v>0</v>
      </c>
      <c r="M110" s="206"/>
      <c r="O110" s="206"/>
      <c r="P110" s="823">
        <f t="shared" si="7"/>
        <v>0</v>
      </c>
      <c r="Q110" s="914"/>
      <c r="R110" s="39"/>
      <c r="S110" s="190"/>
      <c r="T110" s="198"/>
      <c r="U110" s="199"/>
      <c r="V110" s="200"/>
      <c r="W110" s="41"/>
      <c r="X110" s="42"/>
    </row>
    <row r="111" spans="2:27" ht="24.75" thickTop="1" thickBot="1" x14ac:dyDescent="0.4">
      <c r="B111" s="696"/>
      <c r="C111" s="202"/>
      <c r="F111" s="187">
        <f t="shared" si="9"/>
        <v>0</v>
      </c>
      <c r="G111" s="204"/>
      <c r="K111" s="215">
        <v>0</v>
      </c>
      <c r="L111" s="21">
        <f t="shared" si="8"/>
        <v>0</v>
      </c>
      <c r="M111" s="206"/>
      <c r="O111" s="206"/>
      <c r="P111" s="823">
        <f t="shared" si="7"/>
        <v>0</v>
      </c>
      <c r="Q111" s="914"/>
      <c r="R111" s="39"/>
      <c r="S111" s="190"/>
      <c r="T111" s="198"/>
      <c r="U111" s="199"/>
      <c r="V111" s="200"/>
      <c r="W111" s="41"/>
      <c r="X111" s="42"/>
    </row>
    <row r="112" spans="2:27" ht="24.75" thickTop="1" thickBot="1" x14ac:dyDescent="0.4">
      <c r="B112" s="696"/>
      <c r="C112" s="202"/>
      <c r="F112" s="187">
        <f t="shared" si="9"/>
        <v>0</v>
      </c>
      <c r="G112" s="204"/>
      <c r="K112" s="540">
        <v>0</v>
      </c>
      <c r="L112" s="21">
        <f t="shared" si="8"/>
        <v>0</v>
      </c>
      <c r="M112" s="206"/>
      <c r="O112" s="206"/>
      <c r="P112" s="823">
        <f t="shared" si="7"/>
        <v>0</v>
      </c>
      <c r="Q112" s="914"/>
      <c r="R112" s="39"/>
      <c r="S112" s="190"/>
      <c r="T112" s="198"/>
      <c r="U112" s="199"/>
      <c r="V112" s="200"/>
      <c r="W112" s="41"/>
      <c r="X112" s="42"/>
    </row>
    <row r="113" spans="2:24" ht="24.75" thickTop="1" thickBot="1" x14ac:dyDescent="0.35">
      <c r="B113" s="696"/>
      <c r="C113" s="202"/>
      <c r="F113" s="187" t="e">
        <f t="shared" si="9"/>
        <v>#VALUE!</v>
      </c>
      <c r="G113" s="204"/>
      <c r="H113" s="1231" t="s">
        <v>23</v>
      </c>
      <c r="I113" s="1231"/>
      <c r="J113" s="1232"/>
      <c r="K113" s="671">
        <f>SUM(K8:K112)</f>
        <v>244058.63999999996</v>
      </c>
      <c r="L113" s="207"/>
      <c r="M113" s="206"/>
      <c r="N113" s="208"/>
      <c r="O113" s="206"/>
      <c r="P113" s="823">
        <f t="shared" si="7"/>
        <v>0</v>
      </c>
      <c r="Q113" s="914"/>
      <c r="R113" s="39"/>
      <c r="S113" s="190"/>
      <c r="T113" s="198"/>
      <c r="U113" s="209"/>
      <c r="V113" s="192"/>
      <c r="W113" s="193"/>
      <c r="X113" s="42"/>
    </row>
    <row r="114" spans="2:24" ht="24.75" thickTop="1" thickBot="1" x14ac:dyDescent="0.35">
      <c r="B114" s="697"/>
      <c r="C114" s="202"/>
      <c r="F114" s="187">
        <f t="shared" si="9"/>
        <v>0</v>
      </c>
      <c r="G114" s="204"/>
      <c r="K114" s="672"/>
      <c r="L114" s="207"/>
      <c r="M114" s="206"/>
      <c r="N114" s="208"/>
      <c r="O114" s="206"/>
      <c r="P114" s="823">
        <f t="shared" si="7"/>
        <v>0</v>
      </c>
      <c r="Q114" s="915"/>
      <c r="S114" s="13"/>
      <c r="T114" s="211"/>
      <c r="U114" s="212"/>
      <c r="V114" s="213"/>
      <c r="X114" s="16"/>
    </row>
    <row r="115" spans="2:24" ht="24.75" thickTop="1" thickBot="1" x14ac:dyDescent="0.4">
      <c r="B115" s="696"/>
      <c r="C115" s="202"/>
      <c r="F115" s="187">
        <f t="shared" si="9"/>
        <v>0</v>
      </c>
      <c r="G115" s="204"/>
      <c r="L115" s="215"/>
      <c r="M115" s="206"/>
      <c r="O115" s="206"/>
      <c r="P115" s="823">
        <f t="shared" si="7"/>
        <v>0</v>
      </c>
      <c r="Q115" s="915"/>
      <c r="S115" s="13"/>
      <c r="T115" s="211"/>
      <c r="U115" s="212"/>
      <c r="V115" s="213"/>
      <c r="X115" s="16"/>
    </row>
    <row r="116" spans="2:24" ht="24.75" thickTop="1" thickBot="1" x14ac:dyDescent="0.4">
      <c r="B116" s="696"/>
      <c r="C116" s="202"/>
      <c r="F116" s="187">
        <f t="shared" si="9"/>
        <v>0</v>
      </c>
      <c r="G116" s="204"/>
      <c r="L116" s="215"/>
      <c r="M116" s="216"/>
      <c r="P116" s="823">
        <f t="shared" si="7"/>
        <v>0</v>
      </c>
      <c r="S116" s="13"/>
      <c r="T116" s="211"/>
      <c r="U116" s="212"/>
      <c r="V116" s="218"/>
      <c r="X116" s="16"/>
    </row>
    <row r="117" spans="2:24" ht="24.75" thickTop="1" thickBot="1" x14ac:dyDescent="0.4">
      <c r="B117" s="696"/>
      <c r="J117" s="715"/>
      <c r="K117" s="673" t="s">
        <v>24</v>
      </c>
      <c r="L117" s="221"/>
      <c r="M117" s="221"/>
      <c r="N117" s="222">
        <f>SUM(N110:N116)</f>
        <v>0</v>
      </c>
      <c r="O117" s="223"/>
      <c r="P117" s="829">
        <f>SUM(P8:P116)</f>
        <v>10330396.524999997</v>
      </c>
      <c r="Q117" s="917"/>
      <c r="S117" s="226">
        <f>SUM(S8:S116)</f>
        <v>94760</v>
      </c>
      <c r="T117" s="188"/>
      <c r="U117" s="227">
        <f>SUM(U30:U116)</f>
        <v>28000</v>
      </c>
      <c r="V117" s="228"/>
      <c r="W117" s="229"/>
      <c r="X117" s="230">
        <f>SUM(X110:X116)</f>
        <v>0</v>
      </c>
    </row>
    <row r="118" spans="2:24" x14ac:dyDescent="0.35">
      <c r="B118" s="696"/>
      <c r="J118" s="715"/>
      <c r="K118" s="674"/>
      <c r="L118" s="231"/>
      <c r="M118" s="232"/>
      <c r="O118" s="232"/>
      <c r="P118" s="830"/>
      <c r="Q118" s="917"/>
      <c r="T118" s="211"/>
      <c r="U118" s="234"/>
      <c r="W118" s="236"/>
      <c r="X118"/>
    </row>
    <row r="119" spans="2:24" ht="24" thickBot="1" x14ac:dyDescent="0.4">
      <c r="B119" s="696"/>
      <c r="J119" s="715"/>
      <c r="K119" s="674"/>
      <c r="L119" s="231"/>
      <c r="M119" s="232"/>
      <c r="O119" s="232"/>
      <c r="P119" s="830"/>
      <c r="Q119" s="917"/>
      <c r="T119" s="211"/>
      <c r="U119" s="234"/>
      <c r="W119" s="236"/>
      <c r="X119"/>
    </row>
    <row r="120" spans="2:24" ht="24" thickTop="1" x14ac:dyDescent="0.25">
      <c r="B120" s="696"/>
      <c r="K120" s="675" t="s">
        <v>25</v>
      </c>
      <c r="L120" s="237"/>
      <c r="M120" s="237"/>
      <c r="N120" s="238"/>
      <c r="O120" s="239"/>
      <c r="P120" s="831">
        <f>X117+U117+S117+P117+N117</f>
        <v>10453156.524999997</v>
      </c>
      <c r="Q120" s="918"/>
      <c r="T120" s="211"/>
      <c r="U120" s="234"/>
      <c r="W120" s="236"/>
      <c r="X120"/>
    </row>
    <row r="121" spans="2:24" ht="24" thickBot="1" x14ac:dyDescent="0.3">
      <c r="B121" s="696"/>
      <c r="K121" s="676"/>
      <c r="L121" s="242"/>
      <c r="M121" s="242"/>
      <c r="N121" s="243"/>
      <c r="O121" s="244"/>
      <c r="P121" s="832"/>
      <c r="Q121" s="919"/>
      <c r="T121" s="211"/>
      <c r="U121" s="234"/>
      <c r="W121" s="236"/>
      <c r="X121"/>
    </row>
    <row r="122" spans="2:24" ht="24" thickTop="1" x14ac:dyDescent="0.35">
      <c r="B122" s="696"/>
      <c r="K122" s="674"/>
      <c r="L122" s="231"/>
      <c r="M122" s="232"/>
      <c r="O122" s="232"/>
      <c r="P122" s="830"/>
      <c r="Q122" s="917"/>
      <c r="T122" s="211"/>
      <c r="U122" s="234"/>
      <c r="W122" s="236"/>
      <c r="X122"/>
    </row>
    <row r="123" spans="2:24" x14ac:dyDescent="0.35">
      <c r="B123" s="696"/>
      <c r="K123" s="674"/>
      <c r="L123" s="231"/>
      <c r="M123" s="232"/>
      <c r="O123" s="232"/>
      <c r="P123" s="830"/>
      <c r="Q123" s="917"/>
      <c r="T123" s="211"/>
      <c r="U123" s="234"/>
      <c r="W123" s="236"/>
      <c r="X123"/>
    </row>
    <row r="124" spans="2:24" x14ac:dyDescent="0.35">
      <c r="B124" s="696"/>
      <c r="K124" s="674"/>
      <c r="L124" s="247"/>
      <c r="M124" s="232"/>
      <c r="O124" s="232"/>
      <c r="P124" s="830"/>
      <c r="Q124" s="917"/>
      <c r="T124" s="211"/>
      <c r="U124" s="234"/>
      <c r="W124" s="236"/>
      <c r="X124"/>
    </row>
    <row r="125" spans="2:24" x14ac:dyDescent="0.35">
      <c r="B125" s="696"/>
      <c r="P125" s="830"/>
      <c r="T125" s="211"/>
      <c r="U125" s="234"/>
      <c r="W125" s="236"/>
      <c r="X125"/>
    </row>
    <row r="126" spans="2:24" x14ac:dyDescent="0.35">
      <c r="B126" s="696"/>
      <c r="U126" s="234"/>
      <c r="W126" s="236"/>
      <c r="X126"/>
    </row>
    <row r="127" spans="2:24" x14ac:dyDescent="0.35">
      <c r="B127" s="696"/>
      <c r="C127" s="202"/>
      <c r="P127" s="830"/>
      <c r="Q127" s="917"/>
      <c r="U127" s="234"/>
      <c r="W127" s="236"/>
      <c r="X127"/>
    </row>
    <row r="128" spans="2:24" x14ac:dyDescent="0.35">
      <c r="B128" s="696"/>
      <c r="C128" s="202"/>
      <c r="P128" s="830"/>
      <c r="Q128" s="917"/>
      <c r="U128" s="234"/>
      <c r="W128" s="236"/>
      <c r="X128"/>
    </row>
    <row r="129" spans="2:24" x14ac:dyDescent="0.35">
      <c r="B129" s="696"/>
      <c r="C129" s="202"/>
      <c r="K129" s="674"/>
      <c r="L129" s="231"/>
      <c r="M129" s="232"/>
      <c r="O129" s="232"/>
      <c r="P129" s="830"/>
      <c r="Q129" s="917"/>
      <c r="U129" s="234"/>
      <c r="W129" s="236"/>
      <c r="X129"/>
    </row>
    <row r="130" spans="2:24" x14ac:dyDescent="0.35">
      <c r="B130" s="696"/>
      <c r="C130" s="202"/>
      <c r="K130" s="674"/>
      <c r="L130" s="231"/>
      <c r="M130" s="232"/>
      <c r="O130" s="232"/>
      <c r="P130" s="830"/>
      <c r="Q130" s="917"/>
      <c r="U130" s="234"/>
      <c r="W130" s="236"/>
      <c r="X130"/>
    </row>
    <row r="131" spans="2:24" x14ac:dyDescent="0.35">
      <c r="B131" s="696"/>
      <c r="C131" s="202"/>
      <c r="L131" s="229"/>
      <c r="M131" s="229"/>
      <c r="P131" s="830"/>
      <c r="Q131" s="917"/>
      <c r="U131" s="234"/>
      <c r="W131" s="236"/>
      <c r="X131"/>
    </row>
    <row r="132" spans="2:24" x14ac:dyDescent="0.35">
      <c r="B132" s="696"/>
      <c r="U132" s="234"/>
      <c r="W132" s="236"/>
      <c r="X132"/>
    </row>
    <row r="133" spans="2:24" x14ac:dyDescent="0.35">
      <c r="B133" s="696"/>
      <c r="U133" s="234"/>
      <c r="W133" s="236"/>
      <c r="X133"/>
    </row>
    <row r="134" spans="2:24" x14ac:dyDescent="0.35">
      <c r="B134" s="696"/>
      <c r="C134" s="251"/>
      <c r="D134" s="636"/>
      <c r="E134" s="251"/>
      <c r="F134" s="253"/>
      <c r="G134" s="254"/>
      <c r="H134" s="665"/>
      <c r="I134" s="819"/>
      <c r="J134" s="716"/>
      <c r="K134" s="665"/>
      <c r="L134"/>
      <c r="M134"/>
      <c r="N134" s="256"/>
      <c r="O134"/>
      <c r="R134" s="257"/>
      <c r="S134" s="234"/>
      <c r="U134" s="234"/>
      <c r="W134" s="236"/>
      <c r="X134"/>
    </row>
    <row r="135" spans="2:24" x14ac:dyDescent="0.35">
      <c r="B135" s="696"/>
      <c r="C135" s="251"/>
      <c r="D135" s="636"/>
      <c r="E135" s="251"/>
      <c r="F135" s="253"/>
      <c r="G135" s="254"/>
      <c r="H135" s="665"/>
      <c r="I135" s="819"/>
      <c r="J135" s="716"/>
      <c r="K135" s="665"/>
      <c r="L135"/>
      <c r="M135"/>
      <c r="N135" s="256"/>
      <c r="O135"/>
      <c r="R135" s="257"/>
      <c r="S135" s="234"/>
      <c r="U135" s="234"/>
      <c r="W135" s="236"/>
      <c r="X135"/>
    </row>
    <row r="136" spans="2:24" x14ac:dyDescent="0.35">
      <c r="B136" s="696"/>
      <c r="C136" s="251"/>
      <c r="D136" s="636"/>
      <c r="E136" s="251"/>
      <c r="F136" s="253"/>
      <c r="G136" s="254"/>
      <c r="H136" s="665"/>
      <c r="I136" s="819"/>
      <c r="J136" s="716"/>
      <c r="K136" s="665"/>
      <c r="L136"/>
      <c r="M136"/>
      <c r="N136" s="256"/>
      <c r="O136"/>
      <c r="R136" s="257"/>
      <c r="S136" s="234"/>
      <c r="U136" s="234"/>
      <c r="W136" s="236"/>
      <c r="X136"/>
    </row>
    <row r="137" spans="2:24" x14ac:dyDescent="0.35">
      <c r="B137" s="696"/>
      <c r="C137" s="251"/>
      <c r="D137" s="636"/>
      <c r="E137" s="251"/>
      <c r="F137" s="253"/>
      <c r="G137" s="254"/>
      <c r="H137" s="665"/>
      <c r="I137" s="819"/>
      <c r="J137" s="716"/>
      <c r="K137" s="665"/>
      <c r="L137"/>
      <c r="M137"/>
      <c r="N137" s="256"/>
      <c r="O137"/>
      <c r="R137" s="257"/>
      <c r="S137" s="234"/>
      <c r="U137" s="234"/>
      <c r="W137" s="236"/>
      <c r="X137"/>
    </row>
    <row r="138" spans="2:24" x14ac:dyDescent="0.35">
      <c r="B138" s="395"/>
      <c r="C138" s="251"/>
      <c r="D138" s="636"/>
      <c r="E138" s="251"/>
      <c r="F138" s="253"/>
      <c r="G138" s="254"/>
      <c r="H138" s="665"/>
      <c r="I138" s="819"/>
      <c r="J138" s="716"/>
      <c r="K138" s="665"/>
      <c r="L138"/>
      <c r="M138"/>
      <c r="N138" s="256"/>
      <c r="O138"/>
      <c r="R138" s="257"/>
      <c r="S138" s="234"/>
      <c r="U138" s="234"/>
      <c r="W138" s="236"/>
      <c r="X138"/>
    </row>
    <row r="139" spans="2:24" x14ac:dyDescent="0.35">
      <c r="B139" s="697"/>
      <c r="C139" s="251"/>
      <c r="D139" s="636"/>
      <c r="E139" s="251"/>
      <c r="F139" s="253"/>
      <c r="G139" s="254"/>
      <c r="H139" s="665"/>
      <c r="I139" s="819"/>
      <c r="J139" s="716"/>
      <c r="K139" s="665"/>
      <c r="L139"/>
      <c r="M139"/>
      <c r="N139" s="256"/>
      <c r="O139"/>
      <c r="R139" s="257"/>
      <c r="S139" s="234"/>
      <c r="U139" s="234"/>
      <c r="W139" s="236"/>
      <c r="X139"/>
    </row>
    <row r="140" spans="2:24" x14ac:dyDescent="0.35">
      <c r="B140" s="696"/>
      <c r="C140" s="251"/>
      <c r="D140" s="636"/>
      <c r="E140" s="251"/>
      <c r="F140" s="253"/>
      <c r="G140" s="254"/>
      <c r="H140" s="665"/>
      <c r="I140" s="819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636"/>
      <c r="E141" s="251"/>
      <c r="F141" s="253"/>
      <c r="G141" s="254"/>
      <c r="H141" s="665"/>
      <c r="I141" s="819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696"/>
      <c r="C142" s="251"/>
      <c r="D142" s="636"/>
      <c r="E142" s="251"/>
      <c r="F142" s="253"/>
      <c r="G142" s="254"/>
      <c r="H142" s="665"/>
      <c r="I142" s="819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696"/>
      <c r="C143" s="251"/>
      <c r="D143" s="636"/>
      <c r="E143" s="251"/>
      <c r="F143" s="253"/>
      <c r="G143" s="254"/>
      <c r="H143" s="665"/>
      <c r="I143" s="819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696"/>
      <c r="C144" s="251"/>
      <c r="D144" s="636"/>
      <c r="E144" s="251"/>
      <c r="F144" s="253"/>
      <c r="G144" s="254"/>
      <c r="H144" s="665"/>
      <c r="I144" s="819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6"/>
      <c r="C145" s="251"/>
      <c r="D145" s="636"/>
      <c r="E145" s="251"/>
      <c r="F145" s="253"/>
      <c r="G145" s="254"/>
      <c r="H145" s="665"/>
      <c r="I145" s="819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636"/>
      <c r="E146" s="251"/>
      <c r="F146" s="253"/>
      <c r="G146" s="254"/>
      <c r="H146" s="665"/>
      <c r="I146" s="819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</sheetData>
  <mergeCells count="59">
    <mergeCell ref="W77:W78"/>
    <mergeCell ref="X77:X78"/>
    <mergeCell ref="I84:I85"/>
    <mergeCell ref="J84:J85"/>
    <mergeCell ref="U79:U80"/>
    <mergeCell ref="B81:B83"/>
    <mergeCell ref="D81:D83"/>
    <mergeCell ref="Q84:Q85"/>
    <mergeCell ref="R84:R85"/>
    <mergeCell ref="V79:V80"/>
    <mergeCell ref="B79:B80"/>
    <mergeCell ref="D79:D80"/>
    <mergeCell ref="I79:I80"/>
    <mergeCell ref="J79:J80"/>
    <mergeCell ref="Q79:Q80"/>
    <mergeCell ref="N14:O14"/>
    <mergeCell ref="N15:O15"/>
    <mergeCell ref="I81:I83"/>
    <mergeCell ref="R73:R76"/>
    <mergeCell ref="N16:O16"/>
    <mergeCell ref="Q77:Q78"/>
    <mergeCell ref="R77:R78"/>
    <mergeCell ref="R79:R80"/>
    <mergeCell ref="J81:J83"/>
    <mergeCell ref="Q81:Q83"/>
    <mergeCell ref="R81:R83"/>
    <mergeCell ref="N18:O18"/>
    <mergeCell ref="B1:L2"/>
    <mergeCell ref="U1:V2"/>
    <mergeCell ref="Y1:Z1"/>
    <mergeCell ref="Q3:R3"/>
    <mergeCell ref="Q73:Q76"/>
    <mergeCell ref="Y73:Y76"/>
    <mergeCell ref="Z73:Z76"/>
    <mergeCell ref="Q71:Q72"/>
    <mergeCell ref="R71:R72"/>
    <mergeCell ref="D15:D16"/>
    <mergeCell ref="N11:O11"/>
    <mergeCell ref="N12:O12"/>
    <mergeCell ref="N10:O10"/>
    <mergeCell ref="N13:O13"/>
    <mergeCell ref="N9:O9"/>
    <mergeCell ref="N17:O17"/>
    <mergeCell ref="H113:J113"/>
    <mergeCell ref="D4:D5"/>
    <mergeCell ref="B73:B76"/>
    <mergeCell ref="D73:D76"/>
    <mergeCell ref="I73:I76"/>
    <mergeCell ref="J73:J76"/>
    <mergeCell ref="B71:B72"/>
    <mergeCell ref="D71:D72"/>
    <mergeCell ref="I71:I72"/>
    <mergeCell ref="J71:J72"/>
    <mergeCell ref="B77:B78"/>
    <mergeCell ref="D77:D78"/>
    <mergeCell ref="I77:I78"/>
    <mergeCell ref="J77:J78"/>
    <mergeCell ref="B84:B85"/>
    <mergeCell ref="D84:D8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AC52"/>
  <sheetViews>
    <sheetView topLeftCell="H1" workbookViewId="0">
      <selection activeCell="U14" sqref="U14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8.28515625" style="99" customWidth="1"/>
    <col min="5" max="5" width="12.5703125" style="381" customWidth="1"/>
    <col min="6" max="6" width="13.42578125" style="765" bestFit="1" customWidth="1"/>
    <col min="7" max="7" width="7.28515625" style="99" customWidth="1"/>
    <col min="8" max="8" width="14.7109375" style="765" bestFit="1" customWidth="1"/>
    <col min="9" max="9" width="14.140625" style="395" customWidth="1"/>
    <col min="10" max="10" width="18.42578125" style="401" customWidth="1"/>
    <col min="11" max="11" width="19" bestFit="1" customWidth="1"/>
    <col min="12" max="12" width="16.28515625" style="415" customWidth="1"/>
    <col min="13" max="13" width="16.85546875" bestFit="1" customWidth="1"/>
    <col min="14" max="14" width="16" style="416" customWidth="1"/>
    <col min="15" max="15" width="16.28515625" style="269" customWidth="1"/>
    <col min="16" max="16" width="15.5703125" style="290" bestFit="1" customWidth="1"/>
    <col min="17" max="17" width="20.85546875" style="396" bestFit="1" customWidth="1"/>
    <col min="18" max="18" width="18.42578125" style="731" customWidth="1"/>
    <col min="19" max="19" width="16.140625" style="271" bestFit="1" customWidth="1"/>
    <col min="20" max="20" width="11.42578125" style="27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252"/>
      <c r="B1" s="260" t="s">
        <v>333</v>
      </c>
      <c r="C1" s="261"/>
      <c r="D1" s="262"/>
      <c r="E1" s="263"/>
      <c r="F1" s="758"/>
      <c r="G1" s="264"/>
      <c r="H1" s="758"/>
      <c r="I1" s="265"/>
      <c r="J1" s="266"/>
      <c r="K1" s="1358" t="s">
        <v>26</v>
      </c>
      <c r="L1" s="267"/>
      <c r="M1" s="1360" t="s">
        <v>27</v>
      </c>
      <c r="N1" s="268"/>
      <c r="P1" s="886" t="s">
        <v>28</v>
      </c>
      <c r="Q1" s="1362" t="s">
        <v>29</v>
      </c>
      <c r="R1" s="720"/>
    </row>
    <row r="2" spans="1:29" ht="24.75" customHeight="1" thickTop="1" thickBot="1" x14ac:dyDescent="0.4">
      <c r="A2" s="272"/>
      <c r="B2" s="273" t="s">
        <v>4</v>
      </c>
      <c r="C2" s="274" t="s">
        <v>30</v>
      </c>
      <c r="D2" s="275"/>
      <c r="E2" s="276" t="s">
        <v>31</v>
      </c>
      <c r="F2" s="759" t="s">
        <v>32</v>
      </c>
      <c r="G2" s="277" t="s">
        <v>33</v>
      </c>
      <c r="H2" s="766" t="s">
        <v>34</v>
      </c>
      <c r="I2" s="278" t="s">
        <v>35</v>
      </c>
      <c r="J2" s="279"/>
      <c r="K2" s="1359"/>
      <c r="L2" s="884" t="s">
        <v>36</v>
      </c>
      <c r="M2" s="1361"/>
      <c r="N2" s="885" t="s">
        <v>36</v>
      </c>
      <c r="O2" s="282" t="s">
        <v>12</v>
      </c>
      <c r="P2" s="887" t="s">
        <v>37</v>
      </c>
      <c r="Q2" s="1363"/>
      <c r="R2" s="721" t="s">
        <v>36</v>
      </c>
    </row>
    <row r="3" spans="1:29" s="236" customFormat="1" ht="33" customHeight="1" thickTop="1" x14ac:dyDescent="0.3">
      <c r="A3" s="214"/>
      <c r="B3" s="283"/>
      <c r="C3" s="283"/>
      <c r="D3" s="250"/>
      <c r="E3" s="284"/>
      <c r="F3" s="760"/>
      <c r="G3" s="99"/>
      <c r="H3" s="767"/>
      <c r="I3" s="285"/>
      <c r="J3" s="286"/>
      <c r="K3" s="287"/>
      <c r="L3" s="288"/>
      <c r="M3" s="289"/>
      <c r="N3" s="268"/>
      <c r="O3" s="269"/>
      <c r="P3" s="290"/>
      <c r="Q3" s="291"/>
      <c r="R3" s="722"/>
      <c r="S3" s="292">
        <f t="shared" ref="S3:S31" si="0">Q3+M3+K3+P3</f>
        <v>0</v>
      </c>
      <c r="T3" s="292" t="e">
        <f>S3/H3</f>
        <v>#DIV/0!</v>
      </c>
    </row>
    <row r="4" spans="1:29" s="236" customFormat="1" ht="31.5" customHeight="1" x14ac:dyDescent="0.3">
      <c r="A4" s="214">
        <v>1</v>
      </c>
      <c r="B4" s="293" t="str">
        <f>'  C O M B O S  FEBRERO  2 0 2 4'!B4</f>
        <v>SAM FARMS</v>
      </c>
      <c r="C4" s="294" t="str">
        <f>'  C O M B O S  FEBRERO  2 0 2 4'!C4</f>
        <v xml:space="preserve">I B P </v>
      </c>
      <c r="D4" s="295" t="str">
        <f>'  C O M B O S  FEBRERO  2 0 2 4'!M5</f>
        <v>PED. 109299650</v>
      </c>
      <c r="E4" s="296">
        <f>'  C O M B O S  FEBRERO  2 0 2 4'!N5</f>
        <v>45325</v>
      </c>
      <c r="F4" s="761">
        <f>'  C O M B O S  FEBRERO  2 0 2 4'!O5</f>
        <v>18753.18</v>
      </c>
      <c r="G4" s="196">
        <f>'  C O M B O S  FEBRERO  2 0 2 4'!P5</f>
        <v>20</v>
      </c>
      <c r="H4" s="768">
        <f>'  C O M B O S  FEBRERO  2 0 2 4'!Q5</f>
        <v>18798.57</v>
      </c>
      <c r="I4" s="297">
        <f>H4-F4</f>
        <v>45.389999999999418</v>
      </c>
      <c r="J4" s="789">
        <f>'  C O M B O S  FEBRERO  2 0 2 4'!K6</f>
        <v>12040</v>
      </c>
      <c r="K4" s="299">
        <v>10451</v>
      </c>
      <c r="L4" s="300" t="s">
        <v>188</v>
      </c>
      <c r="M4" s="301">
        <v>35840</v>
      </c>
      <c r="N4" s="888" t="s">
        <v>178</v>
      </c>
      <c r="O4" s="782">
        <v>12465</v>
      </c>
      <c r="P4" s="304"/>
      <c r="Q4" s="785">
        <f>34585.85*17.134</f>
        <v>592593.95389999996</v>
      </c>
      <c r="R4" s="783" t="s">
        <v>178</v>
      </c>
      <c r="S4" s="292">
        <f>Q4</f>
        <v>592593.95389999996</v>
      </c>
      <c r="T4" s="292">
        <f>S4/H4</f>
        <v>31.523352781621153</v>
      </c>
      <c r="U4" s="306"/>
    </row>
    <row r="5" spans="1:29" s="236" customFormat="1" ht="40.5" customHeight="1" x14ac:dyDescent="0.3">
      <c r="A5" s="214">
        <v>2</v>
      </c>
      <c r="B5" s="307" t="str">
        <f>'  C O M B O S  FEBRERO  2 0 2 4'!U5</f>
        <v>SEABOARD FOODS</v>
      </c>
      <c r="C5" s="308" t="str">
        <f>'  C O M B O S  FEBRERO  2 0 2 4'!V5</f>
        <v>Seaboard</v>
      </c>
      <c r="D5" s="295" t="str">
        <f>'  C O M B O S  FEBRERO  2 0 2 4'!W5</f>
        <v>PED. 109423239</v>
      </c>
      <c r="E5" s="296">
        <f>'  C O M B O S  FEBRERO  2 0 2 4'!X5</f>
        <v>45330</v>
      </c>
      <c r="F5" s="762">
        <f>'  C O M B O S  FEBRERO  2 0 2 4'!Y5</f>
        <v>18874.650000000001</v>
      </c>
      <c r="G5" s="309">
        <f>'  C O M B O S  FEBRERO  2 0 2 4'!Z5</f>
        <v>21</v>
      </c>
      <c r="H5" s="769">
        <f>'  C O M B O S  FEBRERO  2 0 2 4'!AA5</f>
        <v>18893.2</v>
      </c>
      <c r="I5" s="297">
        <f t="shared" ref="I5:I35" si="1">H5-F5</f>
        <v>18.549999999999272</v>
      </c>
      <c r="J5" s="790" t="str">
        <f>'  C O M B O S  FEBRERO  2 0 2 4'!U6</f>
        <v>CICSE24-05</v>
      </c>
      <c r="K5" s="311">
        <v>10451</v>
      </c>
      <c r="L5" s="312" t="s">
        <v>189</v>
      </c>
      <c r="M5" s="301">
        <v>35840</v>
      </c>
      <c r="N5" s="781" t="s">
        <v>190</v>
      </c>
      <c r="O5" s="1047">
        <v>2272320</v>
      </c>
      <c r="P5" s="304">
        <v>3886</v>
      </c>
      <c r="Q5" s="882">
        <f>35733.25*17.152</f>
        <v>612896.70400000003</v>
      </c>
      <c r="R5" s="883" t="s">
        <v>177</v>
      </c>
      <c r="S5" s="292">
        <f>Q5+M5+K5+P5</f>
        <v>663073.70400000003</v>
      </c>
      <c r="T5" s="292">
        <f>S5/H5+0.1</f>
        <v>35.195891855270681</v>
      </c>
      <c r="U5" s="313"/>
    </row>
    <row r="6" spans="1:29" s="236" customFormat="1" ht="30" customHeight="1" x14ac:dyDescent="0.3">
      <c r="A6" s="214">
        <v>3</v>
      </c>
      <c r="B6" s="307" t="str">
        <f>'  C O M B O S  FEBRERO  2 0 2 4'!AE5</f>
        <v xml:space="preserve">SAM FARMS </v>
      </c>
      <c r="C6" s="308" t="str">
        <f>'  C O M B O S  FEBRERO  2 0 2 4'!AF5</f>
        <v xml:space="preserve">I B P </v>
      </c>
      <c r="D6" s="295" t="str">
        <f>'  C O M B O S  FEBRERO  2 0 2 4'!AG5</f>
        <v xml:space="preserve">PED. </v>
      </c>
      <c r="E6" s="296">
        <f>'  C O M B O S  FEBRERO  2 0 2 4'!AH5</f>
        <v>45334</v>
      </c>
      <c r="F6" s="762">
        <f>'  C O M B O S  FEBRERO  2 0 2 4'!AI5</f>
        <v>18352.580000000002</v>
      </c>
      <c r="G6" s="309">
        <f>'  C O M B O S  FEBRERO  2 0 2 4'!AJ5</f>
        <v>20</v>
      </c>
      <c r="H6" s="769">
        <f>'  C O M B O S  FEBRERO  2 0 2 4'!AK5</f>
        <v>18383.11</v>
      </c>
      <c r="I6" s="310">
        <f t="shared" si="1"/>
        <v>30.529999999998836</v>
      </c>
      <c r="J6" s="791">
        <f>'  C O M B O S  FEBRERO  2 0 2 4'!AE6</f>
        <v>12171</v>
      </c>
      <c r="K6" s="299">
        <v>12751</v>
      </c>
      <c r="L6" s="300" t="s">
        <v>191</v>
      </c>
      <c r="M6" s="301">
        <v>43680</v>
      </c>
      <c r="N6" s="781" t="s">
        <v>192</v>
      </c>
      <c r="O6" s="1044">
        <v>12486</v>
      </c>
      <c r="P6" s="785">
        <v>3828</v>
      </c>
      <c r="Q6" s="81">
        <f>34586.6*17.117</f>
        <v>592018.83220000006</v>
      </c>
      <c r="R6" s="786" t="s">
        <v>197</v>
      </c>
      <c r="S6" s="292">
        <f t="shared" si="0"/>
        <v>652277.83220000006</v>
      </c>
      <c r="T6" s="292">
        <f>S6/H6+0</f>
        <v>35.482452762345439</v>
      </c>
      <c r="U6" s="306"/>
    </row>
    <row r="7" spans="1:29" s="236" customFormat="1" ht="34.5" customHeight="1" x14ac:dyDescent="0.35">
      <c r="A7" s="214">
        <v>4</v>
      </c>
      <c r="B7" s="307" t="str">
        <f>'  C O M B O S  FEBRERO  2 0 2 4'!AO5</f>
        <v>SEABOARD FOODS</v>
      </c>
      <c r="C7" s="308" t="str">
        <f>'  C O M B O S  FEBRERO  2 0 2 4'!AP5</f>
        <v>Seaboard</v>
      </c>
      <c r="D7" s="295" t="str">
        <f>'  C O M B O S  FEBRERO  2 0 2 4'!AQ5</f>
        <v>PED. 109642961</v>
      </c>
      <c r="E7" s="296">
        <f>'  C O M B O S  FEBRERO  2 0 2 4'!AR5</f>
        <v>45335</v>
      </c>
      <c r="F7" s="762">
        <f>'  C O M B O S  FEBRERO  2 0 2 4'!AS5</f>
        <v>18982.18</v>
      </c>
      <c r="G7" s="309">
        <f>'  C O M B O S  FEBRERO  2 0 2 4'!AT5</f>
        <v>21</v>
      </c>
      <c r="H7" s="769">
        <f>'  C O M B O S  FEBRERO  2 0 2 4'!AU5</f>
        <v>19011.7</v>
      </c>
      <c r="I7" s="310">
        <f t="shared" si="1"/>
        <v>29.520000000000437</v>
      </c>
      <c r="J7" s="792" t="str">
        <f>'  C O M B O S  FEBRERO  2 0 2 4'!AO6</f>
        <v>CICSE24-06</v>
      </c>
      <c r="K7" s="299">
        <v>12601</v>
      </c>
      <c r="L7" s="300" t="s">
        <v>192</v>
      </c>
      <c r="M7" s="301">
        <v>35840</v>
      </c>
      <c r="N7" s="781" t="s">
        <v>193</v>
      </c>
      <c r="O7" s="1046">
        <v>2274646</v>
      </c>
      <c r="P7" s="785">
        <v>4060</v>
      </c>
      <c r="Q7" s="81">
        <f>37630.39*17.083</f>
        <v>642839.95236999996</v>
      </c>
      <c r="R7" s="783" t="s">
        <v>182</v>
      </c>
      <c r="S7" s="292">
        <f t="shared" si="0"/>
        <v>695340.95236999996</v>
      </c>
      <c r="T7" s="292">
        <f t="shared" ref="T7:T35" si="2">S7/H7+0.1</f>
        <v>36.67437011787478</v>
      </c>
      <c r="U7" s="313"/>
      <c r="W7" s="6"/>
      <c r="X7" s="6"/>
      <c r="Y7" s="317"/>
      <c r="Z7" s="318">
        <v>5.0000000000000001E-3</v>
      </c>
      <c r="AA7" s="317">
        <f t="shared" ref="AA7:AA28" si="3">Y7*Z7</f>
        <v>0</v>
      </c>
      <c r="AB7" s="317">
        <f t="shared" ref="AB7:AB28" si="4">AA7*16%</f>
        <v>0</v>
      </c>
      <c r="AC7" s="317">
        <f t="shared" ref="AC7:AC28" si="5">AA7+AB7</f>
        <v>0</v>
      </c>
    </row>
    <row r="8" spans="1:29" s="236" customFormat="1" ht="34.5" customHeight="1" x14ac:dyDescent="0.3">
      <c r="A8" s="214">
        <v>5</v>
      </c>
      <c r="B8" s="319" t="str">
        <f>'  C O M B O S  FEBRERO  2 0 2 4'!AY5</f>
        <v xml:space="preserve">SAM FARMS </v>
      </c>
      <c r="C8" s="320" t="str">
        <f>'  C O M B O S  FEBRERO  2 0 2 4'!AZ5</f>
        <v xml:space="preserve">I B P </v>
      </c>
      <c r="D8" s="295" t="str">
        <f>'  C O M B O S  FEBRERO  2 0 2 4'!BA5</f>
        <v xml:space="preserve">PED. </v>
      </c>
      <c r="E8" s="296">
        <f>'  C O M B O S  FEBRERO  2 0 2 4'!BB5</f>
        <v>45338</v>
      </c>
      <c r="F8" s="762">
        <f>'  C O M B O S  FEBRERO  2 0 2 4'!BC5</f>
        <v>18531.03</v>
      </c>
      <c r="G8" s="309">
        <f>'  C O M B O S  FEBRERO  2 0 2 4'!BD5</f>
        <v>20</v>
      </c>
      <c r="H8" s="769">
        <f>'  C O M B O S  FEBRERO  2 0 2 4'!BE5</f>
        <v>18618.47</v>
      </c>
      <c r="I8" s="310">
        <f t="shared" si="1"/>
        <v>87.440000000002328</v>
      </c>
      <c r="J8" s="793">
        <f>'  C O M B O S  FEBRERO  2 0 2 4'!AY6</f>
        <v>12174</v>
      </c>
      <c r="K8" s="299">
        <v>12751</v>
      </c>
      <c r="L8" s="322" t="s">
        <v>210</v>
      </c>
      <c r="M8" s="301">
        <v>35840</v>
      </c>
      <c r="N8" s="781" t="s">
        <v>211</v>
      </c>
      <c r="O8" s="787">
        <v>12506</v>
      </c>
      <c r="P8" s="785">
        <v>3915</v>
      </c>
      <c r="Q8" s="81">
        <f>35948.96*17.088</f>
        <v>614295.82848000003</v>
      </c>
      <c r="R8" s="783" t="s">
        <v>210</v>
      </c>
      <c r="S8" s="292">
        <f t="shared" si="0"/>
        <v>666801.82848000003</v>
      </c>
      <c r="T8" s="292">
        <f t="shared" si="2"/>
        <v>35.913996986863047</v>
      </c>
      <c r="U8" s="306"/>
      <c r="W8" s="6"/>
      <c r="X8" s="6"/>
      <c r="Y8" s="317"/>
      <c r="Z8" s="318">
        <v>5.0000000000000001E-3</v>
      </c>
      <c r="AA8" s="317">
        <f t="shared" si="3"/>
        <v>0</v>
      </c>
      <c r="AB8" s="317">
        <f t="shared" si="4"/>
        <v>0</v>
      </c>
      <c r="AC8" s="317">
        <f t="shared" si="5"/>
        <v>0</v>
      </c>
    </row>
    <row r="9" spans="1:29" s="236" customFormat="1" ht="39.75" customHeight="1" x14ac:dyDescent="0.3">
      <c r="A9" s="214">
        <v>6</v>
      </c>
      <c r="B9" s="307" t="str">
        <f>'  C O M B O S  FEBRERO  2 0 2 4'!BI5</f>
        <v>SEABOARD FOODS</v>
      </c>
      <c r="C9" s="308" t="str">
        <f>'  C O M B O S  FEBRERO  2 0 2 4'!BJ5</f>
        <v>Seaboard</v>
      </c>
      <c r="D9" s="295" t="str">
        <f>'  C O M B O S  FEBRERO  2 0 2 4'!BK5</f>
        <v>PED. 109976095</v>
      </c>
      <c r="E9" s="296">
        <f>'  C O M B O S  FEBRERO  2 0 2 4'!BL5</f>
        <v>45342</v>
      </c>
      <c r="F9" s="762">
        <f>'  C O M B O S  FEBRERO  2 0 2 4'!BM5</f>
        <v>19023.34</v>
      </c>
      <c r="G9" s="309">
        <f>'  C O M B O S  FEBRERO  2 0 2 4'!BN5</f>
        <v>21</v>
      </c>
      <c r="H9" s="769">
        <f>'  C O M B O S  FEBRERO  2 0 2 4'!BO5</f>
        <v>19032.3</v>
      </c>
      <c r="I9" s="310">
        <f t="shared" si="1"/>
        <v>8.9599999999991269</v>
      </c>
      <c r="J9" s="793" t="str">
        <f>'  C O M B O S  FEBRERO  2 0 2 4'!BI6</f>
        <v>CICSE24-07</v>
      </c>
      <c r="K9" s="299">
        <v>12601</v>
      </c>
      <c r="L9" s="323" t="s">
        <v>212</v>
      </c>
      <c r="M9" s="301">
        <v>35840</v>
      </c>
      <c r="N9" s="788" t="s">
        <v>205</v>
      </c>
      <c r="O9" s="782">
        <v>2278022</v>
      </c>
      <c r="P9" s="1058">
        <v>4350</v>
      </c>
      <c r="Q9" s="86">
        <f>40170.59*17.083</f>
        <v>686234.1889699999</v>
      </c>
      <c r="R9" s="786" t="s">
        <v>203</v>
      </c>
      <c r="S9" s="292">
        <f>Q9+M9+K9</f>
        <v>734675.1889699999</v>
      </c>
      <c r="T9" s="292">
        <f t="shared" si="2"/>
        <v>38.701492671405973</v>
      </c>
      <c r="U9" s="306"/>
      <c r="W9" s="6"/>
      <c r="X9" s="6"/>
      <c r="Y9" s="317"/>
      <c r="Z9" s="318">
        <v>5.0000000000000001E-3</v>
      </c>
      <c r="AA9" s="317">
        <f t="shared" si="3"/>
        <v>0</v>
      </c>
      <c r="AB9" s="317">
        <f t="shared" si="4"/>
        <v>0</v>
      </c>
      <c r="AC9" s="317">
        <f t="shared" si="5"/>
        <v>0</v>
      </c>
    </row>
    <row r="10" spans="1:29" s="236" customFormat="1" ht="31.5" customHeight="1" x14ac:dyDescent="0.3">
      <c r="A10" s="214">
        <v>7</v>
      </c>
      <c r="B10" s="308" t="str">
        <f>'  COMBOS     ENERO     2024    '!BS5</f>
        <v xml:space="preserve">SAM FARMS </v>
      </c>
      <c r="C10" s="308" t="str">
        <f>'  C O M B O S  FEBRERO  2 0 2 4'!BT5</f>
        <v xml:space="preserve">I B P </v>
      </c>
      <c r="D10" s="295" t="str">
        <f>'  C O M B O S  FEBRERO  2 0 2 4'!BU5</f>
        <v xml:space="preserve">PED. </v>
      </c>
      <c r="E10" s="296">
        <f>'  C O M B O S  FEBRERO  2 0 2 4'!BV5</f>
        <v>45345</v>
      </c>
      <c r="F10" s="762">
        <f>'  C O M B O S  FEBRERO  2 0 2 4'!BW5</f>
        <v>18270.87</v>
      </c>
      <c r="G10" s="309">
        <f>'  C O M B O S  FEBRERO  2 0 2 4'!BX5</f>
        <v>20</v>
      </c>
      <c r="H10" s="769">
        <f>'  C O M B O S  FEBRERO  2 0 2 4'!BY5</f>
        <v>18376.73</v>
      </c>
      <c r="I10" s="310">
        <f t="shared" si="1"/>
        <v>105.86000000000058</v>
      </c>
      <c r="J10" s="793">
        <f>'  C O M B O S  FEBRERO  2 0 2 4'!BS6</f>
        <v>12177</v>
      </c>
      <c r="K10" s="299">
        <v>10451</v>
      </c>
      <c r="L10" s="323" t="s">
        <v>226</v>
      </c>
      <c r="M10" s="301">
        <v>35840</v>
      </c>
      <c r="N10" s="788" t="s">
        <v>227</v>
      </c>
      <c r="O10" s="782">
        <v>12526</v>
      </c>
      <c r="P10" s="1058">
        <v>4321</v>
      </c>
      <c r="Q10" s="785">
        <f>40238.5*17.111</f>
        <v>688520.97350000008</v>
      </c>
      <c r="R10" s="786" t="s">
        <v>225</v>
      </c>
      <c r="S10" s="292">
        <f>Q10+M10+K10</f>
        <v>734811.97350000008</v>
      </c>
      <c r="T10" s="292">
        <f t="shared" si="2"/>
        <v>40.086002596762327</v>
      </c>
      <c r="U10" s="306"/>
      <c r="W10" s="6"/>
      <c r="X10" s="6"/>
      <c r="Y10" s="317"/>
      <c r="Z10" s="318">
        <v>5.0000000000000001E-3</v>
      </c>
      <c r="AA10" s="317">
        <f t="shared" si="3"/>
        <v>0</v>
      </c>
      <c r="AB10" s="317">
        <f t="shared" si="4"/>
        <v>0</v>
      </c>
      <c r="AC10" s="317">
        <f t="shared" si="5"/>
        <v>0</v>
      </c>
    </row>
    <row r="11" spans="1:29" s="236" customFormat="1" ht="33" customHeight="1" x14ac:dyDescent="0.3">
      <c r="A11" s="214">
        <v>8</v>
      </c>
      <c r="B11" s="320" t="str">
        <f>'  C O M B O S  FEBRERO  2 0 2 4'!CC5</f>
        <v>SEABOARD FOODS</v>
      </c>
      <c r="C11" s="308" t="str">
        <f>'  C O M B O S  FEBRERO  2 0 2 4'!CD5</f>
        <v>Seaboard</v>
      </c>
      <c r="D11" s="295" t="str">
        <f>'  C O M B O S  FEBRERO  2 0 2 4'!CE5</f>
        <v>PED. 110306192</v>
      </c>
      <c r="E11" s="296">
        <f>'  C O M B O S  FEBRERO  2 0 2 4'!CF5</f>
        <v>45349</v>
      </c>
      <c r="F11" s="762">
        <f>'  C O M B O S  FEBRERO  2 0 2 4'!CG5</f>
        <v>18735.830000000002</v>
      </c>
      <c r="G11" s="309">
        <f>'  C O M B O S  FEBRERO  2 0 2 4'!CH5</f>
        <v>21</v>
      </c>
      <c r="H11" s="769">
        <f>'  C O M B O S  FEBRERO  2 0 2 4'!CI5</f>
        <v>18799.599999999999</v>
      </c>
      <c r="I11" s="310">
        <f t="shared" si="1"/>
        <v>63.769999999996799</v>
      </c>
      <c r="J11" s="793" t="str">
        <f>'  C O M B O S  FEBRERO  2 0 2 4'!CC6</f>
        <v>CICSE24-08</v>
      </c>
      <c r="K11" s="299">
        <v>12601</v>
      </c>
      <c r="L11" s="323" t="s">
        <v>241</v>
      </c>
      <c r="M11" s="301">
        <v>35840</v>
      </c>
      <c r="N11" s="788" t="s">
        <v>242</v>
      </c>
      <c r="O11" s="787">
        <v>2280422</v>
      </c>
      <c r="P11" s="1058">
        <v>4437</v>
      </c>
      <c r="Q11" s="785">
        <f>41193.18*17.073</f>
        <v>703291.16214000003</v>
      </c>
      <c r="R11" s="786" t="s">
        <v>243</v>
      </c>
      <c r="S11" s="292">
        <f t="shared" si="0"/>
        <v>756169.16214000003</v>
      </c>
      <c r="T11" s="292">
        <f t="shared" si="2"/>
        <v>40.322619744037112</v>
      </c>
      <c r="U11" s="306"/>
      <c r="W11" s="6"/>
      <c r="X11" s="6"/>
      <c r="Y11" s="317"/>
      <c r="Z11" s="318">
        <v>5.0000000000000001E-3</v>
      </c>
      <c r="AA11" s="317">
        <f t="shared" si="3"/>
        <v>0</v>
      </c>
      <c r="AB11" s="317">
        <f t="shared" si="4"/>
        <v>0</v>
      </c>
      <c r="AC11" s="317">
        <f t="shared" si="5"/>
        <v>0</v>
      </c>
    </row>
    <row r="12" spans="1:29" s="236" customFormat="1" ht="31.5" customHeight="1" x14ac:dyDescent="0.3">
      <c r="A12" s="214">
        <v>9</v>
      </c>
      <c r="B12" s="308" t="str">
        <f>'  C O M B O S  FEBRERO  2 0 2 4'!B12</f>
        <v xml:space="preserve">SAM FARMS </v>
      </c>
      <c r="C12" s="308" t="str">
        <f>'  C O M B O S  FEBRERO  2 0 2 4'!C12</f>
        <v xml:space="preserve">I B P </v>
      </c>
      <c r="D12" s="295" t="str">
        <f>'  C O M B O S  FEBRERO  2 0 2 4'!D12</f>
        <v>PED. 110419952</v>
      </c>
      <c r="E12" s="296">
        <f>'  C O M B O S  FEBRERO  2 0 2 4'!E12</f>
        <v>45351</v>
      </c>
      <c r="F12" s="762">
        <f>'  C O M B O S  FEBRERO  2 0 2 4'!F12</f>
        <v>18522.080000000002</v>
      </c>
      <c r="G12" s="309">
        <f>'  C O M B O S  FEBRERO  2 0 2 4'!G12</f>
        <v>20</v>
      </c>
      <c r="H12" s="769">
        <f>'  C O M B O S  FEBRERO  2 0 2 4'!H12</f>
        <v>18567.25</v>
      </c>
      <c r="I12" s="297">
        <f t="shared" si="1"/>
        <v>45.169999999998254</v>
      </c>
      <c r="J12" s="793">
        <f>'  C O M B O S  FEBRERO  2 0 2 4'!J12</f>
        <v>12180</v>
      </c>
      <c r="K12" s="299">
        <v>10451</v>
      </c>
      <c r="L12" s="300" t="s">
        <v>253</v>
      </c>
      <c r="M12" s="301">
        <v>35840</v>
      </c>
      <c r="N12" s="788" t="s">
        <v>253</v>
      </c>
      <c r="O12" s="787">
        <v>12549</v>
      </c>
      <c r="P12" s="1058">
        <v>4437</v>
      </c>
      <c r="Q12" s="304">
        <f>40704.77*17.115</f>
        <v>696662.13854999992</v>
      </c>
      <c r="R12" s="786" t="s">
        <v>253</v>
      </c>
      <c r="S12" s="292">
        <f>Q12+M12+K12</f>
        <v>742953.13854999992</v>
      </c>
      <c r="T12" s="292">
        <f t="shared" si="2"/>
        <v>40.114172187588359</v>
      </c>
      <c r="U12" s="328"/>
      <c r="W12" s="6"/>
      <c r="X12" s="6"/>
      <c r="Y12" s="317"/>
      <c r="Z12" s="318">
        <v>5.0000000000000001E-3</v>
      </c>
      <c r="AA12" s="317">
        <f t="shared" si="3"/>
        <v>0</v>
      </c>
      <c r="AB12" s="317">
        <f t="shared" si="4"/>
        <v>0</v>
      </c>
      <c r="AC12" s="317">
        <f t="shared" si="5"/>
        <v>0</v>
      </c>
    </row>
    <row r="13" spans="1:29" s="236" customFormat="1" ht="33" customHeight="1" x14ac:dyDescent="0.3">
      <c r="A13" s="214">
        <v>10</v>
      </c>
      <c r="B13" s="308"/>
      <c r="C13" s="308"/>
      <c r="D13" s="295"/>
      <c r="E13" s="296"/>
      <c r="F13" s="762"/>
      <c r="G13" s="309"/>
      <c r="H13" s="769"/>
      <c r="I13" s="297">
        <f t="shared" si="1"/>
        <v>0</v>
      </c>
      <c r="J13" s="795"/>
      <c r="K13" s="299"/>
      <c r="L13" s="300"/>
      <c r="M13" s="330"/>
      <c r="N13" s="324"/>
      <c r="O13" s="34"/>
      <c r="P13" s="331"/>
      <c r="Q13" s="38"/>
      <c r="R13" s="326"/>
      <c r="S13" s="292">
        <f t="shared" si="0"/>
        <v>0</v>
      </c>
      <c r="T13" s="292" t="e">
        <f t="shared" si="2"/>
        <v>#DIV/0!</v>
      </c>
      <c r="U13" s="313"/>
      <c r="W13" s="6"/>
      <c r="X13" s="6"/>
      <c r="Y13" s="317"/>
      <c r="Z13" s="318">
        <v>5.0000000000000001E-3</v>
      </c>
      <c r="AA13" s="317">
        <f t="shared" si="3"/>
        <v>0</v>
      </c>
      <c r="AB13" s="317">
        <f t="shared" si="4"/>
        <v>0</v>
      </c>
      <c r="AC13" s="317">
        <f t="shared" si="5"/>
        <v>0</v>
      </c>
    </row>
    <row r="14" spans="1:29" s="236" customFormat="1" ht="29.25" customHeight="1" x14ac:dyDescent="0.3">
      <c r="A14" s="214">
        <v>11</v>
      </c>
      <c r="B14" s="307"/>
      <c r="C14" s="308"/>
      <c r="D14" s="295"/>
      <c r="E14" s="296"/>
      <c r="F14" s="762"/>
      <c r="G14" s="309"/>
      <c r="H14" s="769"/>
      <c r="I14" s="297">
        <f t="shared" si="1"/>
        <v>0</v>
      </c>
      <c r="J14" s="332"/>
      <c r="K14" s="330"/>
      <c r="L14" s="322"/>
      <c r="M14" s="330"/>
      <c r="N14" s="324"/>
      <c r="O14" s="303"/>
      <c r="P14" s="199"/>
      <c r="Q14" s="38"/>
      <c r="R14" s="723"/>
      <c r="S14" s="292">
        <f>Q14+M14+K14</f>
        <v>0</v>
      </c>
      <c r="T14" s="292" t="e">
        <f>S14/H14+0.1</f>
        <v>#DIV/0!</v>
      </c>
      <c r="U14" s="313"/>
      <c r="W14" s="6"/>
      <c r="X14" s="6"/>
      <c r="Y14" s="317"/>
      <c r="Z14" s="318">
        <v>5.0000000000000001E-3</v>
      </c>
      <c r="AA14" s="317">
        <f t="shared" si="3"/>
        <v>0</v>
      </c>
      <c r="AB14" s="317">
        <f t="shared" si="4"/>
        <v>0</v>
      </c>
      <c r="AC14" s="317">
        <f t="shared" si="5"/>
        <v>0</v>
      </c>
    </row>
    <row r="15" spans="1:29" s="236" customFormat="1" ht="36" customHeight="1" x14ac:dyDescent="0.3">
      <c r="A15" s="214">
        <v>12</v>
      </c>
      <c r="B15" s="319"/>
      <c r="C15" s="308"/>
      <c r="D15" s="295"/>
      <c r="E15" s="296"/>
      <c r="F15" s="762"/>
      <c r="G15" s="309"/>
      <c r="H15" s="769"/>
      <c r="I15" s="297">
        <f t="shared" si="1"/>
        <v>0</v>
      </c>
      <c r="J15" s="333"/>
      <c r="K15" s="330"/>
      <c r="L15" s="322"/>
      <c r="M15" s="330"/>
      <c r="N15" s="334"/>
      <c r="O15" s="34"/>
      <c r="P15" s="331"/>
      <c r="Q15" s="38"/>
      <c r="R15" s="723"/>
      <c r="S15" s="292">
        <f>Q15+M15+K15</f>
        <v>0</v>
      </c>
      <c r="T15" s="292" t="e">
        <f>S15/H15</f>
        <v>#DIV/0!</v>
      </c>
      <c r="U15" s="313"/>
      <c r="W15" s="6"/>
      <c r="X15" s="6"/>
      <c r="Y15" s="317"/>
      <c r="Z15" s="318">
        <v>5.0000000000000001E-3</v>
      </c>
      <c r="AA15" s="317">
        <f t="shared" si="3"/>
        <v>0</v>
      </c>
      <c r="AB15" s="317">
        <f t="shared" si="4"/>
        <v>0</v>
      </c>
      <c r="AC15" s="317">
        <f t="shared" si="5"/>
        <v>0</v>
      </c>
    </row>
    <row r="16" spans="1:29" s="236" customFormat="1" ht="36" customHeight="1" x14ac:dyDescent="0.3">
      <c r="A16" s="214">
        <v>13</v>
      </c>
      <c r="B16" s="320"/>
      <c r="C16" s="308"/>
      <c r="D16" s="295"/>
      <c r="E16" s="296"/>
      <c r="F16" s="762"/>
      <c r="G16" s="309"/>
      <c r="H16" s="769"/>
      <c r="I16" s="297">
        <f t="shared" si="1"/>
        <v>0</v>
      </c>
      <c r="J16" s="335"/>
      <c r="K16" s="330"/>
      <c r="L16" s="300"/>
      <c r="M16" s="330"/>
      <c r="N16" s="334"/>
      <c r="O16" s="34"/>
      <c r="P16" s="304"/>
      <c r="Q16" s="305"/>
      <c r="R16" s="326"/>
      <c r="S16" s="292">
        <f t="shared" si="0"/>
        <v>0</v>
      </c>
      <c r="T16" s="292" t="e">
        <f t="shared" si="2"/>
        <v>#DIV/0!</v>
      </c>
      <c r="U16" s="313"/>
      <c r="W16" s="6"/>
      <c r="X16" s="6"/>
      <c r="Y16" s="317"/>
      <c r="Z16" s="318">
        <v>5.0000000000000001E-3</v>
      </c>
      <c r="AA16" s="317">
        <f t="shared" si="3"/>
        <v>0</v>
      </c>
      <c r="AB16" s="317">
        <f t="shared" si="4"/>
        <v>0</v>
      </c>
      <c r="AC16" s="317">
        <f t="shared" si="5"/>
        <v>0</v>
      </c>
    </row>
    <row r="17" spans="1:29" s="236" customFormat="1" ht="36" customHeight="1" x14ac:dyDescent="0.3">
      <c r="A17" s="214">
        <v>14</v>
      </c>
      <c r="B17" s="336"/>
      <c r="C17" s="308"/>
      <c r="D17" s="295"/>
      <c r="E17" s="296"/>
      <c r="F17" s="762"/>
      <c r="G17" s="309"/>
      <c r="H17" s="769"/>
      <c r="I17" s="297">
        <f t="shared" si="1"/>
        <v>0</v>
      </c>
      <c r="J17" s="337"/>
      <c r="K17" s="330"/>
      <c r="L17" s="322"/>
      <c r="M17" s="330"/>
      <c r="N17" s="324"/>
      <c r="O17" s="34"/>
      <c r="P17" s="338"/>
      <c r="Q17" s="305"/>
      <c r="R17" s="326"/>
      <c r="S17" s="292">
        <f>Q17+M17+K17</f>
        <v>0</v>
      </c>
      <c r="T17" s="292" t="e">
        <f>S17/H17</f>
        <v>#DIV/0!</v>
      </c>
      <c r="U17" s="339"/>
      <c r="W17" s="6"/>
      <c r="X17" s="6"/>
      <c r="Y17" s="317"/>
      <c r="Z17" s="318">
        <v>5.0000000000000001E-3</v>
      </c>
      <c r="AA17" s="317">
        <f t="shared" si="3"/>
        <v>0</v>
      </c>
      <c r="AB17" s="317">
        <f t="shared" si="4"/>
        <v>0</v>
      </c>
      <c r="AC17" s="317">
        <f t="shared" si="5"/>
        <v>0</v>
      </c>
    </row>
    <row r="18" spans="1:29" s="236" customFormat="1" ht="36" customHeight="1" x14ac:dyDescent="0.3">
      <c r="A18" s="214">
        <v>15</v>
      </c>
      <c r="B18" s="319"/>
      <c r="C18" s="308"/>
      <c r="D18" s="295"/>
      <c r="E18" s="296"/>
      <c r="F18" s="762"/>
      <c r="G18" s="309"/>
      <c r="H18" s="769"/>
      <c r="I18" s="297">
        <f t="shared" si="1"/>
        <v>0</v>
      </c>
      <c r="J18" s="340"/>
      <c r="K18" s="330"/>
      <c r="L18" s="322"/>
      <c r="M18" s="330"/>
      <c r="N18" s="334"/>
      <c r="O18" s="303"/>
      <c r="P18" s="130"/>
      <c r="Q18" s="305"/>
      <c r="R18" s="723"/>
      <c r="S18" s="292">
        <f>Q18+M18+K18</f>
        <v>0</v>
      </c>
      <c r="T18" s="292" t="e">
        <f t="shared" si="2"/>
        <v>#DIV/0!</v>
      </c>
      <c r="U18" s="341"/>
      <c r="W18" s="6"/>
      <c r="X18" s="6"/>
      <c r="Y18" s="317"/>
      <c r="Z18" s="318">
        <v>5.0000000000000001E-3</v>
      </c>
      <c r="AA18" s="317">
        <f t="shared" si="3"/>
        <v>0</v>
      </c>
      <c r="AB18" s="317">
        <f t="shared" si="4"/>
        <v>0</v>
      </c>
      <c r="AC18" s="317">
        <f t="shared" si="5"/>
        <v>0</v>
      </c>
    </row>
    <row r="19" spans="1:29" s="236" customFormat="1" ht="36" customHeight="1" x14ac:dyDescent="0.3">
      <c r="A19" s="214">
        <v>16</v>
      </c>
      <c r="B19" s="342"/>
      <c r="C19" s="343"/>
      <c r="D19" s="344"/>
      <c r="E19" s="345"/>
      <c r="F19" s="763"/>
      <c r="G19" s="139"/>
      <c r="H19" s="770"/>
      <c r="I19" s="297">
        <f t="shared" si="1"/>
        <v>0</v>
      </c>
      <c r="J19" s="347"/>
      <c r="K19" s="330"/>
      <c r="L19" s="322"/>
      <c r="M19" s="330"/>
      <c r="N19" s="334"/>
      <c r="O19" s="303"/>
      <c r="P19" s="199"/>
      <c r="Q19" s="305"/>
      <c r="R19" s="316"/>
      <c r="S19" s="292">
        <f>Q19+M19+K19</f>
        <v>0</v>
      </c>
      <c r="T19" s="292" t="e">
        <f t="shared" si="2"/>
        <v>#DIV/0!</v>
      </c>
      <c r="W19" s="6"/>
      <c r="X19" s="6"/>
      <c r="Y19" s="317"/>
      <c r="Z19" s="318">
        <v>5.0000000000000001E-3</v>
      </c>
      <c r="AA19" s="317">
        <f t="shared" si="3"/>
        <v>0</v>
      </c>
      <c r="AB19" s="317">
        <f t="shared" si="4"/>
        <v>0</v>
      </c>
      <c r="AC19" s="317">
        <f t="shared" si="5"/>
        <v>0</v>
      </c>
    </row>
    <row r="20" spans="1:29" s="236" customFormat="1" ht="36" customHeight="1" x14ac:dyDescent="0.25">
      <c r="A20" s="214">
        <v>17</v>
      </c>
      <c r="B20" s="348"/>
      <c r="C20" s="343"/>
      <c r="D20" s="344"/>
      <c r="E20" s="345"/>
      <c r="F20" s="763"/>
      <c r="G20" s="139"/>
      <c r="H20" s="770"/>
      <c r="I20" s="297">
        <f t="shared" si="1"/>
        <v>0</v>
      </c>
      <c r="J20" s="349"/>
      <c r="K20" s="330"/>
      <c r="L20" s="322"/>
      <c r="M20" s="330"/>
      <c r="N20" s="334"/>
      <c r="O20" s="303"/>
      <c r="P20" s="199"/>
      <c r="Q20" s="305"/>
      <c r="R20" s="316"/>
      <c r="S20" s="292">
        <f t="shared" si="0"/>
        <v>0</v>
      </c>
      <c r="T20" s="292" t="e">
        <f t="shared" si="2"/>
        <v>#DIV/0!</v>
      </c>
      <c r="W20" s="6"/>
      <c r="X20" s="6"/>
      <c r="Y20" s="317"/>
      <c r="Z20" s="318">
        <v>5.0000000000000001E-3</v>
      </c>
      <c r="AA20" s="317">
        <f t="shared" si="3"/>
        <v>0</v>
      </c>
      <c r="AB20" s="317">
        <f t="shared" si="4"/>
        <v>0</v>
      </c>
      <c r="AC20" s="317">
        <f t="shared" si="5"/>
        <v>0</v>
      </c>
    </row>
    <row r="21" spans="1:29" s="236" customFormat="1" ht="36" customHeight="1" x14ac:dyDescent="0.25">
      <c r="A21" s="214">
        <v>18</v>
      </c>
      <c r="B21" s="350"/>
      <c r="C21" s="351"/>
      <c r="D21" s="344"/>
      <c r="E21" s="345"/>
      <c r="F21" s="763"/>
      <c r="G21" s="139"/>
      <c r="H21" s="770"/>
      <c r="I21" s="297">
        <f t="shared" si="1"/>
        <v>0</v>
      </c>
      <c r="J21" s="352"/>
      <c r="K21" s="330"/>
      <c r="L21" s="322"/>
      <c r="M21" s="330"/>
      <c r="N21" s="334"/>
      <c r="O21" s="303"/>
      <c r="P21" s="304"/>
      <c r="Q21" s="305"/>
      <c r="R21" s="316"/>
      <c r="S21" s="292">
        <f t="shared" si="0"/>
        <v>0</v>
      </c>
      <c r="T21" s="292" t="e">
        <f t="shared" si="2"/>
        <v>#DIV/0!</v>
      </c>
      <c r="W21" s="6"/>
      <c r="X21" s="6"/>
      <c r="Y21" s="317"/>
      <c r="Z21" s="318">
        <v>5.0000000000000001E-3</v>
      </c>
      <c r="AA21" s="317">
        <f t="shared" si="3"/>
        <v>0</v>
      </c>
      <c r="AB21" s="317">
        <f t="shared" si="4"/>
        <v>0</v>
      </c>
      <c r="AC21" s="317">
        <f t="shared" si="5"/>
        <v>0</v>
      </c>
    </row>
    <row r="22" spans="1:29" s="236" customFormat="1" ht="36" customHeight="1" x14ac:dyDescent="0.3">
      <c r="A22" s="214">
        <v>19</v>
      </c>
      <c r="B22" s="353"/>
      <c r="C22" s="343"/>
      <c r="D22" s="344"/>
      <c r="E22" s="345"/>
      <c r="F22" s="763"/>
      <c r="G22" s="139"/>
      <c r="H22" s="770"/>
      <c r="I22" s="297">
        <f t="shared" si="1"/>
        <v>0</v>
      </c>
      <c r="J22" s="354"/>
      <c r="K22" s="330"/>
      <c r="L22" s="322"/>
      <c r="M22" s="330"/>
      <c r="N22" s="334"/>
      <c r="O22" s="34"/>
      <c r="P22" s="304"/>
      <c r="Q22" s="305"/>
      <c r="R22" s="316"/>
      <c r="S22" s="292">
        <f>Q22+M22+K22</f>
        <v>0</v>
      </c>
      <c r="T22" s="292" t="e">
        <f t="shared" si="2"/>
        <v>#DIV/0!</v>
      </c>
      <c r="W22" s="6"/>
      <c r="X22" s="6"/>
      <c r="Y22" s="317"/>
      <c r="Z22" s="318">
        <v>5.0000000000000001E-3</v>
      </c>
      <c r="AA22" s="317">
        <f t="shared" si="3"/>
        <v>0</v>
      </c>
      <c r="AB22" s="317">
        <f t="shared" si="4"/>
        <v>0</v>
      </c>
      <c r="AC22" s="317">
        <f t="shared" si="5"/>
        <v>0</v>
      </c>
    </row>
    <row r="23" spans="1:29" s="236" customFormat="1" ht="36" customHeight="1" x14ac:dyDescent="0.3">
      <c r="A23" s="214">
        <v>20</v>
      </c>
      <c r="B23" s="348"/>
      <c r="C23" s="343"/>
      <c r="D23" s="344"/>
      <c r="E23" s="345"/>
      <c r="F23" s="763"/>
      <c r="G23" s="139"/>
      <c r="H23" s="770"/>
      <c r="I23" s="297">
        <f t="shared" si="1"/>
        <v>0</v>
      </c>
      <c r="J23" s="354"/>
      <c r="K23" s="330"/>
      <c r="L23" s="322"/>
      <c r="M23" s="330"/>
      <c r="N23" s="355"/>
      <c r="O23" s="34"/>
      <c r="P23" s="356"/>
      <c r="Q23" s="305"/>
      <c r="R23" s="316"/>
      <c r="S23" s="292">
        <f>Q23+M23+K23</f>
        <v>0</v>
      </c>
      <c r="T23" s="292" t="e">
        <f t="shared" si="2"/>
        <v>#DIV/0!</v>
      </c>
      <c r="W23" s="6"/>
      <c r="X23" s="6"/>
      <c r="Y23" s="317"/>
      <c r="Z23" s="318">
        <v>5.0000000000000001E-3</v>
      </c>
      <c r="AA23" s="317">
        <f t="shared" si="3"/>
        <v>0</v>
      </c>
      <c r="AB23" s="317">
        <f t="shared" si="4"/>
        <v>0</v>
      </c>
      <c r="AC23" s="317">
        <f t="shared" si="5"/>
        <v>0</v>
      </c>
    </row>
    <row r="24" spans="1:29" s="236" customFormat="1" ht="36" customHeight="1" x14ac:dyDescent="0.25">
      <c r="A24" s="214">
        <v>21</v>
      </c>
      <c r="B24" s="342"/>
      <c r="C24" s="343"/>
      <c r="D24" s="357"/>
      <c r="E24" s="345"/>
      <c r="F24" s="763"/>
      <c r="G24" s="139"/>
      <c r="H24" s="770"/>
      <c r="I24" s="297">
        <f t="shared" si="1"/>
        <v>0</v>
      </c>
      <c r="J24" s="332"/>
      <c r="K24" s="330"/>
      <c r="L24" s="322"/>
      <c r="M24" s="330"/>
      <c r="N24" s="324"/>
      <c r="O24" s="303"/>
      <c r="P24" s="338"/>
      <c r="Q24" s="305"/>
      <c r="R24" s="316"/>
      <c r="S24" s="292">
        <f>Q24+M24+K24</f>
        <v>0</v>
      </c>
      <c r="T24" s="292" t="e">
        <f>S24/H24</f>
        <v>#DIV/0!</v>
      </c>
      <c r="W24" s="6"/>
      <c r="X24" s="6"/>
      <c r="Y24" s="317"/>
      <c r="Z24" s="318">
        <v>5.0000000000000001E-3</v>
      </c>
      <c r="AA24" s="317">
        <f t="shared" si="3"/>
        <v>0</v>
      </c>
      <c r="AB24" s="317">
        <f t="shared" si="4"/>
        <v>0</v>
      </c>
      <c r="AC24" s="317">
        <f t="shared" si="5"/>
        <v>0</v>
      </c>
    </row>
    <row r="25" spans="1:29" s="236" customFormat="1" ht="36" customHeight="1" x14ac:dyDescent="0.25">
      <c r="A25" s="214">
        <v>22</v>
      </c>
      <c r="B25" s="342"/>
      <c r="C25" s="330"/>
      <c r="D25" s="357"/>
      <c r="E25" s="345"/>
      <c r="F25" s="763"/>
      <c r="G25" s="139"/>
      <c r="H25" s="770"/>
      <c r="I25" s="297">
        <f t="shared" si="1"/>
        <v>0</v>
      </c>
      <c r="J25" s="352"/>
      <c r="K25" s="330"/>
      <c r="L25" s="322"/>
      <c r="M25" s="330"/>
      <c r="N25" s="324"/>
      <c r="O25" s="303"/>
      <c r="P25" s="304"/>
      <c r="Q25" s="305"/>
      <c r="R25" s="316"/>
      <c r="S25" s="292">
        <f t="shared" si="0"/>
        <v>0</v>
      </c>
      <c r="T25" s="292" t="e">
        <f t="shared" si="2"/>
        <v>#DIV/0!</v>
      </c>
      <c r="W25" s="6"/>
      <c r="X25" s="6"/>
      <c r="Y25" s="317"/>
      <c r="Z25" s="318">
        <v>5.0000000000000001E-3</v>
      </c>
      <c r="AA25" s="317">
        <f t="shared" si="3"/>
        <v>0</v>
      </c>
      <c r="AB25" s="317">
        <f t="shared" si="4"/>
        <v>0</v>
      </c>
      <c r="AC25" s="317">
        <f t="shared" si="5"/>
        <v>0</v>
      </c>
    </row>
    <row r="26" spans="1:29" s="236" customFormat="1" ht="48.75" customHeight="1" x14ac:dyDescent="0.25">
      <c r="A26" s="214">
        <v>23</v>
      </c>
      <c r="B26" s="358"/>
      <c r="C26" s="343"/>
      <c r="D26" s="357"/>
      <c r="E26" s="345"/>
      <c r="F26" s="763"/>
      <c r="G26" s="359"/>
      <c r="H26" s="770"/>
      <c r="I26" s="297">
        <f t="shared" si="1"/>
        <v>0</v>
      </c>
      <c r="J26" s="349"/>
      <c r="K26" s="330"/>
      <c r="L26" s="360"/>
      <c r="M26" s="330"/>
      <c r="N26" s="302"/>
      <c r="O26" s="303"/>
      <c r="P26" s="331"/>
      <c r="Q26" s="305"/>
      <c r="R26" s="316"/>
      <c r="S26" s="292">
        <f>Q26+M26+K26</f>
        <v>0</v>
      </c>
      <c r="T26" s="292" t="e">
        <f>S26/H26</f>
        <v>#DIV/0!</v>
      </c>
      <c r="W26" s="6"/>
      <c r="X26" s="6"/>
      <c r="Y26" s="317"/>
      <c r="Z26" s="318">
        <v>5.0000000000000001E-3</v>
      </c>
      <c r="AA26" s="317">
        <f t="shared" si="3"/>
        <v>0</v>
      </c>
      <c r="AB26" s="317">
        <f t="shared" si="4"/>
        <v>0</v>
      </c>
      <c r="AC26" s="317">
        <f t="shared" si="5"/>
        <v>0</v>
      </c>
    </row>
    <row r="27" spans="1:29" s="236" customFormat="1" ht="35.25" customHeight="1" x14ac:dyDescent="0.3">
      <c r="A27" s="214">
        <v>24</v>
      </c>
      <c r="B27" s="343"/>
      <c r="C27" s="343"/>
      <c r="D27" s="357"/>
      <c r="E27" s="345"/>
      <c r="F27" s="763"/>
      <c r="G27" s="359"/>
      <c r="H27" s="770"/>
      <c r="I27" s="297">
        <f t="shared" si="1"/>
        <v>0</v>
      </c>
      <c r="J27" s="354"/>
      <c r="K27" s="86"/>
      <c r="L27" s="322"/>
      <c r="M27" s="330"/>
      <c r="N27" s="324"/>
      <c r="O27" s="303"/>
      <c r="P27" s="199"/>
      <c r="Q27" s="325"/>
      <c r="R27" s="316"/>
      <c r="S27" s="292">
        <f>Q27+M27+K27+P27</f>
        <v>0</v>
      </c>
      <c r="T27" s="292" t="e">
        <f t="shared" si="2"/>
        <v>#DIV/0!</v>
      </c>
      <c r="W27" s="6"/>
      <c r="Y27" s="317"/>
      <c r="Z27" s="318">
        <v>5.0000000000000001E-3</v>
      </c>
      <c r="AA27" s="317">
        <f t="shared" si="3"/>
        <v>0</v>
      </c>
      <c r="AB27" s="317">
        <f t="shared" si="4"/>
        <v>0</v>
      </c>
      <c r="AC27" s="317">
        <f t="shared" si="5"/>
        <v>0</v>
      </c>
    </row>
    <row r="28" spans="1:29" s="236" customFormat="1" ht="35.25" customHeight="1" x14ac:dyDescent="0.3">
      <c r="A28" s="214">
        <v>25</v>
      </c>
      <c r="B28" s="343"/>
      <c r="C28" s="343"/>
      <c r="D28" s="357"/>
      <c r="E28" s="345"/>
      <c r="F28" s="763"/>
      <c r="G28" s="359"/>
      <c r="H28" s="770"/>
      <c r="I28" s="297">
        <f t="shared" si="1"/>
        <v>0</v>
      </c>
      <c r="J28" s="361"/>
      <c r="K28" s="165"/>
      <c r="L28" s="322"/>
      <c r="M28" s="362"/>
      <c r="N28" s="324"/>
      <c r="O28" s="363"/>
      <c r="P28" s="304"/>
      <c r="Q28" s="305"/>
      <c r="R28" s="316"/>
      <c r="S28" s="292">
        <f t="shared" si="0"/>
        <v>0</v>
      </c>
      <c r="T28" s="292" t="e">
        <f t="shared" si="2"/>
        <v>#DIV/0!</v>
      </c>
      <c r="W28" s="6"/>
      <c r="X28" s="6"/>
      <c r="Y28" s="317"/>
      <c r="Z28" s="318">
        <v>0</v>
      </c>
      <c r="AA28" s="317">
        <f t="shared" si="3"/>
        <v>0</v>
      </c>
      <c r="AB28" s="317">
        <f t="shared" si="4"/>
        <v>0</v>
      </c>
      <c r="AC28" s="317">
        <f t="shared" si="5"/>
        <v>0</v>
      </c>
    </row>
    <row r="29" spans="1:29" s="236" customFormat="1" ht="33.75" customHeight="1" x14ac:dyDescent="0.3">
      <c r="A29" s="214">
        <v>26</v>
      </c>
      <c r="B29" s="364"/>
      <c r="C29" s="343"/>
      <c r="D29" s="357"/>
      <c r="E29" s="345"/>
      <c r="F29" s="763"/>
      <c r="G29" s="359"/>
      <c r="H29" s="770"/>
      <c r="I29" s="297">
        <f t="shared" si="1"/>
        <v>0</v>
      </c>
      <c r="J29" s="354"/>
      <c r="K29" s="140"/>
      <c r="L29" s="322"/>
      <c r="M29" s="330"/>
      <c r="N29" s="324"/>
      <c r="O29" s="365"/>
      <c r="P29" s="304"/>
      <c r="Q29" s="325"/>
      <c r="R29" s="316"/>
      <c r="S29" s="292">
        <f t="shared" si="0"/>
        <v>0</v>
      </c>
      <c r="T29" s="292" t="e">
        <f t="shared" si="2"/>
        <v>#DIV/0!</v>
      </c>
      <c r="W29" s="6"/>
      <c r="X29" s="6"/>
      <c r="Y29" s="317"/>
      <c r="Z29" s="318"/>
      <c r="AA29" s="317"/>
      <c r="AB29" s="317"/>
      <c r="AC29" s="317">
        <f>SUM(AC7:AC28)</f>
        <v>0</v>
      </c>
    </row>
    <row r="30" spans="1:29" s="236" customFormat="1" ht="42" customHeight="1" x14ac:dyDescent="0.3">
      <c r="A30" s="214">
        <v>27</v>
      </c>
      <c r="B30" s="343"/>
      <c r="C30" s="343"/>
      <c r="D30" s="357"/>
      <c r="E30" s="296"/>
      <c r="F30" s="762"/>
      <c r="G30" s="366"/>
      <c r="H30" s="769"/>
      <c r="I30" s="297">
        <f t="shared" si="1"/>
        <v>0</v>
      </c>
      <c r="J30" s="349"/>
      <c r="K30" s="86"/>
      <c r="L30" s="322"/>
      <c r="M30" s="330"/>
      <c r="N30" s="302"/>
      <c r="O30" s="365"/>
      <c r="P30" s="304"/>
      <c r="Q30" s="305"/>
      <c r="R30" s="316"/>
      <c r="S30" s="292">
        <f>Q30+M30+K30</f>
        <v>0</v>
      </c>
      <c r="T30" s="292" t="e">
        <f t="shared" si="2"/>
        <v>#DIV/0!</v>
      </c>
      <c r="W30" s="6"/>
      <c r="X30" s="6"/>
      <c r="Y30" s="317"/>
      <c r="Z30" s="318"/>
      <c r="AA30" s="317"/>
      <c r="AB30" s="317"/>
      <c r="AC30" s="317"/>
    </row>
    <row r="31" spans="1:29" s="236" customFormat="1" ht="32.25" customHeight="1" x14ac:dyDescent="0.3">
      <c r="A31" s="214">
        <v>28</v>
      </c>
      <c r="B31" s="343"/>
      <c r="C31" s="367"/>
      <c r="D31" s="357"/>
      <c r="E31" s="296"/>
      <c r="F31" s="762"/>
      <c r="G31" s="366"/>
      <c r="H31" s="769"/>
      <c r="I31" s="297">
        <f t="shared" si="1"/>
        <v>0</v>
      </c>
      <c r="J31" s="352"/>
      <c r="K31" s="86"/>
      <c r="L31" s="368"/>
      <c r="M31" s="330"/>
      <c r="N31" s="302"/>
      <c r="O31" s="365"/>
      <c r="P31" s="304"/>
      <c r="Q31" s="325"/>
      <c r="R31" s="316"/>
      <c r="S31" s="292">
        <f t="shared" si="0"/>
        <v>0</v>
      </c>
      <c r="T31" s="292" t="e">
        <f t="shared" si="2"/>
        <v>#DIV/0!</v>
      </c>
      <c r="W31" s="6"/>
      <c r="X31" s="6"/>
      <c r="Y31" s="317"/>
      <c r="Z31" s="318"/>
      <c r="AA31" s="317"/>
      <c r="AB31" s="317"/>
      <c r="AC31" s="317"/>
    </row>
    <row r="32" spans="1:29" s="236" customFormat="1" ht="38.25" customHeight="1" x14ac:dyDescent="0.3">
      <c r="A32" s="214">
        <v>29</v>
      </c>
      <c r="B32" s="343"/>
      <c r="C32" s="343"/>
      <c r="D32" s="357"/>
      <c r="E32" s="296"/>
      <c r="F32" s="762"/>
      <c r="G32" s="366"/>
      <c r="H32" s="769"/>
      <c r="I32" s="297">
        <f t="shared" si="1"/>
        <v>0</v>
      </c>
      <c r="J32" s="369"/>
      <c r="K32" s="182"/>
      <c r="L32" s="370"/>
      <c r="M32" s="330"/>
      <c r="N32" s="302"/>
      <c r="O32" s="365"/>
      <c r="P32" s="304"/>
      <c r="Q32" s="305"/>
      <c r="R32" s="316"/>
      <c r="S32" s="292">
        <f>Q32+M32+K32+P32</f>
        <v>0</v>
      </c>
      <c r="T32" s="292" t="e">
        <f t="shared" si="2"/>
        <v>#DIV/0!</v>
      </c>
      <c r="W32" s="6"/>
      <c r="X32" s="6"/>
      <c r="Y32" s="317"/>
      <c r="Z32" s="318"/>
      <c r="AA32" s="317"/>
      <c r="AB32" s="317"/>
      <c r="AC32" s="317"/>
    </row>
    <row r="33" spans="1:29" s="236" customFormat="1" ht="37.5" customHeight="1" x14ac:dyDescent="0.3">
      <c r="A33" s="214">
        <v>30</v>
      </c>
      <c r="B33" s="371"/>
      <c r="C33" s="195"/>
      <c r="D33" s="372"/>
      <c r="E33" s="373"/>
      <c r="F33" s="761"/>
      <c r="G33" s="374"/>
      <c r="H33" s="768"/>
      <c r="I33" s="297">
        <f t="shared" si="1"/>
        <v>0</v>
      </c>
      <c r="J33" s="369"/>
      <c r="K33" s="165"/>
      <c r="L33" s="322"/>
      <c r="M33" s="362"/>
      <c r="N33" s="334"/>
      <c r="O33" s="363"/>
      <c r="P33" s="304"/>
      <c r="Q33" s="325"/>
      <c r="R33" s="316"/>
      <c r="S33" s="292">
        <f>Q33+M33+K33+P33</f>
        <v>0</v>
      </c>
      <c r="T33" s="292" t="e">
        <f t="shared" si="2"/>
        <v>#DIV/0!</v>
      </c>
      <c r="W33" s="6"/>
      <c r="X33" s="6"/>
      <c r="Y33" s="317"/>
      <c r="Z33" s="318"/>
      <c r="AA33" s="317"/>
      <c r="AB33" s="317"/>
      <c r="AC33" s="317"/>
    </row>
    <row r="34" spans="1:29" s="236" customFormat="1" ht="28.5" customHeight="1" x14ac:dyDescent="0.3">
      <c r="A34" s="214">
        <v>31</v>
      </c>
      <c r="B34" s="195"/>
      <c r="C34" s="375"/>
      <c r="D34" s="372"/>
      <c r="E34" s="373"/>
      <c r="F34" s="761"/>
      <c r="G34" s="374"/>
      <c r="H34" s="768"/>
      <c r="I34" s="297">
        <f t="shared" si="1"/>
        <v>0</v>
      </c>
      <c r="J34" s="377"/>
      <c r="K34" s="140"/>
      <c r="L34" s="322"/>
      <c r="M34" s="378"/>
      <c r="N34" s="302"/>
      <c r="O34" s="365"/>
      <c r="P34" s="304"/>
      <c r="Q34" s="73"/>
      <c r="R34" s="326"/>
      <c r="S34" s="292">
        <f>Q34+M34+K34+P34</f>
        <v>0</v>
      </c>
      <c r="T34" s="292" t="e">
        <f t="shared" si="2"/>
        <v>#DIV/0!</v>
      </c>
      <c r="W34" s="6"/>
      <c r="X34" s="6"/>
      <c r="Y34" s="317"/>
      <c r="Z34" s="318"/>
      <c r="AA34" s="317"/>
      <c r="AB34" s="317"/>
      <c r="AC34" s="317"/>
    </row>
    <row r="35" spans="1:29" s="236" customFormat="1" ht="28.5" customHeight="1" x14ac:dyDescent="0.3">
      <c r="A35" s="214">
        <v>32</v>
      </c>
      <c r="B35" s="195"/>
      <c r="C35" s="375"/>
      <c r="D35" s="372"/>
      <c r="E35" s="373"/>
      <c r="F35" s="761"/>
      <c r="G35" s="196"/>
      <c r="H35" s="768"/>
      <c r="I35" s="297">
        <f t="shared" si="1"/>
        <v>0</v>
      </c>
      <c r="J35" s="354"/>
      <c r="K35" s="81"/>
      <c r="L35" s="322"/>
      <c r="M35" s="378"/>
      <c r="N35" s="302"/>
      <c r="O35" s="365"/>
      <c r="P35" s="304"/>
      <c r="Q35" s="38"/>
      <c r="R35" s="316"/>
      <c r="S35" s="292">
        <f>Q35+M35+K35</f>
        <v>0</v>
      </c>
      <c r="T35" s="292" t="e">
        <f t="shared" si="2"/>
        <v>#DIV/0!</v>
      </c>
      <c r="W35" s="6"/>
      <c r="X35" s="6"/>
      <c r="Y35" s="317"/>
      <c r="Z35" s="318"/>
      <c r="AA35" s="317"/>
      <c r="AB35" s="317"/>
      <c r="AC35" s="317"/>
    </row>
    <row r="36" spans="1:29" s="236" customFormat="1" x14ac:dyDescent="0.3">
      <c r="A36" s="214"/>
      <c r="B36" s="283"/>
      <c r="C36" s="379"/>
      <c r="D36" s="380"/>
      <c r="E36" s="381"/>
      <c r="F36" s="760"/>
      <c r="G36" s="382"/>
      <c r="H36" s="767"/>
      <c r="I36" s="285"/>
      <c r="J36" s="383"/>
      <c r="K36" s="330"/>
      <c r="L36" s="370"/>
      <c r="M36" s="330"/>
      <c r="N36" s="324"/>
      <c r="O36" s="365"/>
      <c r="P36" s="304"/>
      <c r="Q36" s="38"/>
      <c r="R36" s="724"/>
      <c r="S36" s="292">
        <f t="shared" ref="S36:S49" si="6">Q36+M36+K36</f>
        <v>0</v>
      </c>
      <c r="T36" s="101" t="e">
        <f t="shared" ref="T36:T37" si="7">S36/H36</f>
        <v>#DIV/0!</v>
      </c>
    </row>
    <row r="37" spans="1:29" s="236" customFormat="1" ht="20.25" customHeight="1" x14ac:dyDescent="0.25">
      <c r="A37" s="214"/>
      <c r="B37" s="283"/>
      <c r="C37" s="379"/>
      <c r="D37" s="380"/>
      <c r="E37" s="381"/>
      <c r="F37" s="760"/>
      <c r="G37" s="382"/>
      <c r="H37" s="767"/>
      <c r="I37" s="285"/>
      <c r="J37" s="384"/>
      <c r="K37" s="330"/>
      <c r="L37" s="370"/>
      <c r="M37" s="330"/>
      <c r="N37" s="324"/>
      <c r="O37" s="385"/>
      <c r="P37" s="311"/>
      <c r="Q37" s="386"/>
      <c r="R37" s="725"/>
      <c r="S37" s="292">
        <f t="shared" si="6"/>
        <v>0</v>
      </c>
      <c r="T37" s="101" t="e">
        <f t="shared" si="7"/>
        <v>#DIV/0!</v>
      </c>
    </row>
    <row r="38" spans="1:29" s="236" customFormat="1" ht="19.5" thickBot="1" x14ac:dyDescent="0.35">
      <c r="A38" s="214"/>
      <c r="B38" s="283"/>
      <c r="C38" s="387"/>
      <c r="D38" s="388"/>
      <c r="E38" s="381"/>
      <c r="F38" s="760"/>
      <c r="G38" s="99"/>
      <c r="H38" s="767"/>
      <c r="I38" s="285">
        <f t="shared" ref="I38:I50" si="8">H38-F38</f>
        <v>0</v>
      </c>
      <c r="J38" s="389"/>
      <c r="K38" s="287"/>
      <c r="L38" s="390"/>
      <c r="M38" s="391"/>
      <c r="N38" s="392"/>
      <c r="O38" s="269"/>
      <c r="P38" s="290"/>
      <c r="Q38" s="393"/>
      <c r="R38" s="726"/>
      <c r="S38" s="292">
        <f t="shared" si="6"/>
        <v>0</v>
      </c>
      <c r="T38" s="292" t="e">
        <f t="shared" ref="T38:T46" si="9">S38/H38+0.1</f>
        <v>#DIV/0!</v>
      </c>
    </row>
    <row r="39" spans="1:29" s="236" customFormat="1" ht="19.5" hidden="1" thickBot="1" x14ac:dyDescent="0.35">
      <c r="A39" s="214"/>
      <c r="B39" s="283"/>
      <c r="C39" s="283"/>
      <c r="D39" s="388"/>
      <c r="E39" s="381"/>
      <c r="F39" s="760"/>
      <c r="G39" s="99"/>
      <c r="H39" s="767"/>
      <c r="I39" s="285">
        <f t="shared" si="8"/>
        <v>0</v>
      </c>
      <c r="J39" s="389"/>
      <c r="K39" s="287"/>
      <c r="L39" s="390"/>
      <c r="M39" s="391"/>
      <c r="N39" s="392"/>
      <c r="O39" s="269"/>
      <c r="P39" s="290"/>
      <c r="Q39" s="394"/>
      <c r="R39" s="727"/>
      <c r="S39" s="292">
        <f t="shared" si="6"/>
        <v>0</v>
      </c>
      <c r="T39" s="292" t="e">
        <f t="shared" si="9"/>
        <v>#DIV/0!</v>
      </c>
    </row>
    <row r="40" spans="1:29" s="236" customFormat="1" ht="19.5" hidden="1" thickBot="1" x14ac:dyDescent="0.35">
      <c r="A40" s="214"/>
      <c r="B40" s="283"/>
      <c r="C40" s="283"/>
      <c r="D40" s="388"/>
      <c r="E40" s="381"/>
      <c r="F40" s="760"/>
      <c r="G40" s="99"/>
      <c r="H40" s="767"/>
      <c r="I40" s="285">
        <f t="shared" si="8"/>
        <v>0</v>
      </c>
      <c r="J40" s="389"/>
      <c r="K40" s="287"/>
      <c r="L40" s="390"/>
      <c r="M40" s="391"/>
      <c r="N40" s="392"/>
      <c r="O40" s="269"/>
      <c r="P40" s="290"/>
      <c r="Q40" s="394"/>
      <c r="R40" s="727"/>
      <c r="S40" s="292">
        <f t="shared" si="6"/>
        <v>0</v>
      </c>
      <c r="T40" s="292" t="e">
        <f t="shared" si="9"/>
        <v>#DIV/0!</v>
      </c>
    </row>
    <row r="41" spans="1:29" s="236" customFormat="1" ht="19.5" hidden="1" thickBot="1" x14ac:dyDescent="0.35">
      <c r="A41" s="214"/>
      <c r="B41" s="283"/>
      <c r="C41" s="283"/>
      <c r="D41" s="388"/>
      <c r="E41" s="381"/>
      <c r="F41" s="760"/>
      <c r="G41" s="99"/>
      <c r="H41" s="767"/>
      <c r="I41" s="285">
        <f t="shared" si="8"/>
        <v>0</v>
      </c>
      <c r="J41" s="389"/>
      <c r="K41" s="287"/>
      <c r="L41" s="390"/>
      <c r="M41" s="391"/>
      <c r="N41" s="392"/>
      <c r="O41" s="269"/>
      <c r="P41" s="290"/>
      <c r="Q41" s="394"/>
      <c r="R41" s="728"/>
      <c r="S41" s="292">
        <f t="shared" si="6"/>
        <v>0</v>
      </c>
      <c r="T41" s="292" t="e">
        <f t="shared" si="9"/>
        <v>#DIV/0!</v>
      </c>
    </row>
    <row r="42" spans="1:29" s="236" customFormat="1" ht="19.5" hidden="1" thickBot="1" x14ac:dyDescent="0.35">
      <c r="A42" s="214"/>
      <c r="B42" s="283"/>
      <c r="C42" s="283"/>
      <c r="D42" s="388"/>
      <c r="E42" s="381"/>
      <c r="F42" s="760"/>
      <c r="G42" s="99"/>
      <c r="H42" s="767"/>
      <c r="I42" s="285">
        <f t="shared" si="8"/>
        <v>0</v>
      </c>
      <c r="J42" s="389"/>
      <c r="K42" s="287"/>
      <c r="L42" s="390"/>
      <c r="M42" s="391"/>
      <c r="N42" s="392"/>
      <c r="O42" s="269"/>
      <c r="P42" s="290"/>
      <c r="Q42" s="394"/>
      <c r="R42" s="728"/>
      <c r="S42" s="292">
        <f t="shared" si="6"/>
        <v>0</v>
      </c>
      <c r="T42" s="292" t="e">
        <f t="shared" si="9"/>
        <v>#DIV/0!</v>
      </c>
    </row>
    <row r="43" spans="1:29" s="236" customFormat="1" ht="19.5" hidden="1" thickBot="1" x14ac:dyDescent="0.35">
      <c r="A43" s="214"/>
      <c r="B43" s="283"/>
      <c r="C43" s="387"/>
      <c r="D43" s="395"/>
      <c r="E43" s="381"/>
      <c r="F43" s="760"/>
      <c r="G43" s="99"/>
      <c r="H43" s="767"/>
      <c r="I43" s="285">
        <f t="shared" si="8"/>
        <v>0</v>
      </c>
      <c r="J43" s="389"/>
      <c r="K43" s="287"/>
      <c r="L43" s="390"/>
      <c r="M43" s="391"/>
      <c r="N43" s="392"/>
      <c r="O43" s="269"/>
      <c r="P43" s="290"/>
      <c r="Q43" s="396"/>
      <c r="R43" s="729"/>
      <c r="S43" s="292">
        <f t="shared" si="6"/>
        <v>0</v>
      </c>
      <c r="T43" s="292" t="e">
        <f t="shared" si="9"/>
        <v>#DIV/0!</v>
      </c>
    </row>
    <row r="44" spans="1:29" s="236" customFormat="1" ht="19.5" hidden="1" thickBot="1" x14ac:dyDescent="0.35">
      <c r="A44" s="214"/>
      <c r="B44" s="283"/>
      <c r="C44" s="387"/>
      <c r="D44" s="380"/>
      <c r="E44" s="381"/>
      <c r="F44" s="760"/>
      <c r="G44" s="99"/>
      <c r="H44" s="767"/>
      <c r="I44" s="285">
        <f t="shared" si="8"/>
        <v>0</v>
      </c>
      <c r="J44" s="389"/>
      <c r="K44" s="287"/>
      <c r="L44" s="390"/>
      <c r="M44" s="391"/>
      <c r="N44" s="392"/>
      <c r="O44" s="269"/>
      <c r="P44" s="290"/>
      <c r="Q44" s="396"/>
      <c r="R44" s="729"/>
      <c r="S44" s="292">
        <f t="shared" si="6"/>
        <v>0</v>
      </c>
      <c r="T44" s="292" t="e">
        <f t="shared" si="9"/>
        <v>#DIV/0!</v>
      </c>
    </row>
    <row r="45" spans="1:29" s="236" customFormat="1" ht="19.5" hidden="1" thickBot="1" x14ac:dyDescent="0.35">
      <c r="A45" s="214"/>
      <c r="B45" s="283"/>
      <c r="C45" s="379"/>
      <c r="D45" s="380"/>
      <c r="E45" s="381"/>
      <c r="F45" s="760"/>
      <c r="G45" s="99"/>
      <c r="H45" s="767"/>
      <c r="I45" s="285">
        <f t="shared" si="8"/>
        <v>0</v>
      </c>
      <c r="J45" s="389"/>
      <c r="K45" s="287"/>
      <c r="L45" s="390"/>
      <c r="M45" s="391"/>
      <c r="N45" s="392"/>
      <c r="O45" s="269"/>
      <c r="P45" s="290"/>
      <c r="Q45" s="396"/>
      <c r="R45" s="729"/>
      <c r="S45" s="292">
        <f t="shared" si="6"/>
        <v>0</v>
      </c>
      <c r="T45" s="292" t="e">
        <f t="shared" si="9"/>
        <v>#DIV/0!</v>
      </c>
    </row>
    <row r="46" spans="1:29" s="236" customFormat="1" ht="19.5" hidden="1" thickBot="1" x14ac:dyDescent="0.35">
      <c r="A46" s="214"/>
      <c r="B46" s="283"/>
      <c r="C46" s="379"/>
      <c r="D46" s="380"/>
      <c r="E46" s="381"/>
      <c r="F46" s="760"/>
      <c r="G46" s="99"/>
      <c r="H46" s="767"/>
      <c r="I46" s="285">
        <f t="shared" si="8"/>
        <v>0</v>
      </c>
      <c r="J46" s="389"/>
      <c r="K46" s="287"/>
      <c r="L46" s="390"/>
      <c r="M46" s="391"/>
      <c r="N46" s="392"/>
      <c r="O46" s="269"/>
      <c r="P46" s="290"/>
      <c r="Q46" s="396"/>
      <c r="R46" s="729"/>
      <c r="S46" s="292">
        <f t="shared" si="6"/>
        <v>0</v>
      </c>
      <c r="T46" s="292" t="e">
        <f t="shared" si="9"/>
        <v>#DIV/0!</v>
      </c>
    </row>
    <row r="47" spans="1:29" s="236" customFormat="1" ht="19.5" hidden="1" thickBot="1" x14ac:dyDescent="0.35">
      <c r="A47" s="214"/>
      <c r="B47" s="283"/>
      <c r="C47" s="379"/>
      <c r="D47" s="380"/>
      <c r="E47" s="381"/>
      <c r="F47" s="760"/>
      <c r="G47" s="99"/>
      <c r="H47" s="767"/>
      <c r="I47" s="285">
        <f t="shared" si="8"/>
        <v>0</v>
      </c>
      <c r="J47" s="389"/>
      <c r="K47" s="287"/>
      <c r="L47" s="390"/>
      <c r="M47" s="391"/>
      <c r="N47" s="392"/>
      <c r="O47" s="269"/>
      <c r="P47" s="290"/>
      <c r="Q47" s="396"/>
      <c r="R47" s="729"/>
      <c r="S47" s="292">
        <f t="shared" si="6"/>
        <v>0</v>
      </c>
      <c r="T47" s="292" t="e">
        <f>S47/H47</f>
        <v>#DIV/0!</v>
      </c>
    </row>
    <row r="48" spans="1:29" s="236" customFormat="1" ht="19.5" hidden="1" thickBot="1" x14ac:dyDescent="0.35">
      <c r="A48" s="214"/>
      <c r="B48" s="283"/>
      <c r="C48" s="379"/>
      <c r="D48" s="397"/>
      <c r="E48" s="381"/>
      <c r="F48" s="760"/>
      <c r="G48" s="99"/>
      <c r="H48" s="767"/>
      <c r="I48" s="285">
        <f t="shared" si="8"/>
        <v>0</v>
      </c>
      <c r="J48" s="389"/>
      <c r="K48" s="287"/>
      <c r="L48" s="390"/>
      <c r="M48" s="391"/>
      <c r="N48" s="392"/>
      <c r="O48" s="269"/>
      <c r="P48" s="290"/>
      <c r="Q48" s="398"/>
      <c r="R48" s="726"/>
      <c r="S48" s="292">
        <f t="shared" si="6"/>
        <v>0</v>
      </c>
      <c r="T48" s="292" t="e">
        <f>S48/H48</f>
        <v>#DIV/0!</v>
      </c>
    </row>
    <row r="49" spans="1:20" s="236" customFormat="1" ht="19.5" hidden="1" thickBot="1" x14ac:dyDescent="0.35">
      <c r="A49" s="214"/>
      <c r="B49" s="283"/>
      <c r="C49" s="379"/>
      <c r="D49" s="397"/>
      <c r="E49" s="381"/>
      <c r="F49" s="760"/>
      <c r="G49" s="99"/>
      <c r="H49" s="767"/>
      <c r="I49" s="285">
        <f t="shared" si="8"/>
        <v>0</v>
      </c>
      <c r="J49" s="389"/>
      <c r="K49" s="287"/>
      <c r="L49" s="390"/>
      <c r="M49" s="391"/>
      <c r="N49" s="392"/>
      <c r="O49" s="269"/>
      <c r="P49" s="290"/>
      <c r="Q49" s="398"/>
      <c r="R49" s="726"/>
      <c r="S49" s="292">
        <f t="shared" si="6"/>
        <v>0</v>
      </c>
      <c r="T49" s="292" t="e">
        <f>S49/H49</f>
        <v>#DIV/0!</v>
      </c>
    </row>
    <row r="50" spans="1:20" s="236" customFormat="1" ht="19.5" hidden="1" thickBot="1" x14ac:dyDescent="0.35">
      <c r="A50" s="214"/>
      <c r="B50" s="283"/>
      <c r="C50" s="399"/>
      <c r="D50" s="397"/>
      <c r="E50" s="400"/>
      <c r="F50" s="760"/>
      <c r="G50" s="99"/>
      <c r="H50" s="767"/>
      <c r="I50" s="285">
        <f t="shared" si="8"/>
        <v>0</v>
      </c>
      <c r="J50" s="401"/>
      <c r="K50" s="402"/>
      <c r="L50" s="403"/>
      <c r="M50" s="391"/>
      <c r="N50" s="404"/>
      <c r="O50" s="269"/>
      <c r="P50" s="290"/>
      <c r="Q50" s="396"/>
      <c r="R50" s="729"/>
      <c r="S50" s="292">
        <f>Q50+M50+K50</f>
        <v>0</v>
      </c>
      <c r="T50" s="292" t="e">
        <f>S50/H50+0.1</f>
        <v>#DIV/0!</v>
      </c>
    </row>
    <row r="51" spans="1:20" s="236" customFormat="1" ht="29.25" customHeight="1" thickTop="1" thickBot="1" x14ac:dyDescent="0.35">
      <c r="A51" s="214"/>
      <c r="B51" s="283"/>
      <c r="C51" s="399"/>
      <c r="D51" s="397"/>
      <c r="E51" s="381"/>
      <c r="F51" s="764" t="s">
        <v>38</v>
      </c>
      <c r="G51" s="405">
        <f>SUM(G5:G50)</f>
        <v>164</v>
      </c>
      <c r="H51" s="771">
        <f>SUM(H3:H50)</f>
        <v>168480.93000000002</v>
      </c>
      <c r="I51" s="406">
        <f>'[1]CANALES    MARZO   2024   '!I37</f>
        <v>0</v>
      </c>
      <c r="J51" s="407"/>
      <c r="K51" s="408">
        <f>SUM(K5:K50)</f>
        <v>94658</v>
      </c>
      <c r="L51" s="409"/>
      <c r="M51" s="408">
        <f>SUM(M5:M50)</f>
        <v>294560</v>
      </c>
      <c r="N51" s="410"/>
      <c r="O51" s="411"/>
      <c r="P51" s="412"/>
      <c r="Q51" s="413">
        <f>SUM(Q5:Q50)</f>
        <v>5236759.7802100005</v>
      </c>
      <c r="R51" s="730"/>
      <c r="S51" s="414">
        <f>Q51+M51+K51</f>
        <v>5625977.7802100005</v>
      </c>
      <c r="T51" s="292"/>
    </row>
    <row r="52" spans="1:20" s="236" customFormat="1" ht="19.5" thickTop="1" x14ac:dyDescent="0.3">
      <c r="B52" s="283"/>
      <c r="C52" s="283"/>
      <c r="D52" s="99"/>
      <c r="E52" s="381"/>
      <c r="F52" s="765"/>
      <c r="G52" s="99"/>
      <c r="H52" s="765"/>
      <c r="I52" s="395"/>
      <c r="J52" s="401"/>
      <c r="L52" s="415"/>
      <c r="N52" s="416"/>
      <c r="O52" s="269"/>
      <c r="P52" s="290"/>
      <c r="Q52" s="396"/>
      <c r="R52" s="731" t="s">
        <v>39</v>
      </c>
      <c r="S52" s="271"/>
      <c r="T52" s="271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HA43"/>
  <sheetViews>
    <sheetView topLeftCell="G1" workbookViewId="0">
      <selection activeCell="J12" sqref="J12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0" width="11.42578125" style="283"/>
    <col min="11" max="11" width="31.28515625" style="283" bestFit="1" customWidth="1"/>
    <col min="12" max="12" width="21" style="283" customWidth="1"/>
    <col min="13" max="13" width="16.42578125" style="283" bestFit="1" customWidth="1"/>
    <col min="14" max="14" width="11.28515625" style="283" customWidth="1"/>
    <col min="15" max="16" width="11.42578125" style="283"/>
    <col min="17" max="17" width="11.85546875" style="283" bestFit="1" customWidth="1"/>
    <col min="18" max="18" width="11.42578125" style="283"/>
    <col min="19" max="19" width="15.5703125" style="283" bestFit="1" customWidth="1"/>
    <col min="20" max="20" width="11.42578125" style="283"/>
    <col min="21" max="21" width="28.5703125" style="283" bestFit="1" customWidth="1"/>
    <col min="22" max="22" width="17.42578125" style="283" bestFit="1" customWidth="1"/>
    <col min="23" max="23" width="16.85546875" style="283" bestFit="1" customWidth="1"/>
    <col min="24" max="24" width="11.28515625" style="283" customWidth="1"/>
    <col min="25" max="26" width="11.42578125" style="283"/>
    <col min="27" max="27" width="13.5703125" style="283" customWidth="1"/>
    <col min="28" max="28" width="11.42578125" style="283"/>
    <col min="29" max="29" width="15.5703125" style="5" bestFit="1" customWidth="1"/>
    <col min="30" max="30" width="11.42578125" style="283"/>
    <col min="31" max="31" width="31.28515625" style="283" bestFit="1" customWidth="1"/>
    <col min="32" max="32" width="19" style="283" customWidth="1"/>
    <col min="33" max="33" width="15.5703125" style="283" bestFit="1" customWidth="1"/>
    <col min="34" max="35" width="11.42578125" style="283"/>
    <col min="36" max="36" width="10.42578125" style="283" customWidth="1"/>
    <col min="37" max="37" width="12.85546875" style="283" bestFit="1" customWidth="1"/>
    <col min="38" max="38" width="11.42578125" style="283"/>
    <col min="39" max="39" width="15.5703125" style="283" bestFit="1" customWidth="1"/>
    <col min="40" max="40" width="11.42578125" style="283"/>
    <col min="41" max="41" width="31.5703125" style="283" customWidth="1"/>
    <col min="42" max="42" width="19.140625" style="283" customWidth="1"/>
    <col min="43" max="43" width="16.7109375" style="283" customWidth="1"/>
    <col min="44" max="44" width="13.7109375" style="283" customWidth="1"/>
    <col min="45" max="45" width="13.28515625" style="283" customWidth="1"/>
    <col min="46" max="46" width="11.7109375" style="283" customWidth="1"/>
    <col min="47" max="47" width="13.85546875" style="283" customWidth="1"/>
    <col min="48" max="48" width="11.5703125" style="283" customWidth="1"/>
    <col min="49" max="49" width="17" style="5" customWidth="1"/>
    <col min="50" max="50" width="12.85546875" style="283" customWidth="1"/>
    <col min="51" max="51" width="34.7109375" style="283" customWidth="1"/>
    <col min="52" max="52" width="17.42578125" style="399" bestFit="1" customWidth="1"/>
    <col min="53" max="53" width="16.42578125" style="283" bestFit="1" customWidth="1"/>
    <col min="54" max="56" width="11.42578125" style="283" customWidth="1"/>
    <col min="57" max="57" width="12.85546875" style="283" bestFit="1" customWidth="1"/>
    <col min="58" max="58" width="14.5703125" style="283" customWidth="1"/>
    <col min="59" max="59" width="19.5703125" style="5" customWidth="1"/>
    <col min="60" max="60" width="11.42578125" style="283" customWidth="1"/>
    <col min="61" max="61" width="28.7109375" style="283" customWidth="1"/>
    <col min="62" max="62" width="19.85546875" style="283" customWidth="1"/>
    <col min="63" max="63" width="14.28515625" style="283" bestFit="1" customWidth="1"/>
    <col min="64" max="64" width="11.5703125" style="283" customWidth="1"/>
    <col min="65" max="65" width="12.5703125" style="283" customWidth="1"/>
    <col min="66" max="66" width="12" style="283" customWidth="1"/>
    <col min="67" max="67" width="12.85546875" style="283" bestFit="1" customWidth="1"/>
    <col min="68" max="68" width="9.5703125" style="283" bestFit="1" customWidth="1"/>
    <col min="69" max="69" width="16" style="5" customWidth="1"/>
    <col min="70" max="70" width="9.85546875" style="283" customWidth="1"/>
    <col min="71" max="71" width="28.5703125" style="283" bestFit="1" customWidth="1"/>
    <col min="72" max="72" width="18.42578125" style="283" customWidth="1"/>
    <col min="73" max="73" width="17.140625" style="283" bestFit="1" customWidth="1"/>
    <col min="74" max="76" width="11.42578125" style="283"/>
    <col min="77" max="77" width="12.85546875" style="283" bestFit="1" customWidth="1"/>
    <col min="78" max="78" width="11.42578125" style="283"/>
    <col min="79" max="79" width="15.5703125" style="5" bestFit="1" customWidth="1"/>
    <col min="80" max="80" width="13.85546875" style="5" customWidth="1"/>
    <col min="81" max="81" width="31" style="283" customWidth="1"/>
    <col min="82" max="82" width="18.42578125" style="283" customWidth="1"/>
    <col min="83" max="83" width="16.42578125" style="283" bestFit="1" customWidth="1"/>
    <col min="84" max="85" width="11.5703125" style="283" customWidth="1"/>
    <col min="86" max="86" width="11.42578125" style="283"/>
    <col min="87" max="87" width="12.85546875" style="283" bestFit="1" customWidth="1"/>
    <col min="88" max="88" width="11.42578125" style="283"/>
    <col min="89" max="89" width="15.5703125" style="5" bestFit="1" customWidth="1"/>
    <col min="90" max="90" width="11.42578125" style="5"/>
    <col min="91" max="91" width="28.5703125" style="283" bestFit="1" customWidth="1"/>
    <col min="92" max="92" width="18.42578125" style="283" customWidth="1"/>
    <col min="93" max="93" width="15.5703125" style="283" bestFit="1" customWidth="1"/>
    <col min="94" max="94" width="14.85546875" style="283" bestFit="1" customWidth="1"/>
    <col min="95" max="95" width="13" style="283" bestFit="1" customWidth="1"/>
    <col min="96" max="96" width="14.42578125" style="283" bestFit="1" customWidth="1"/>
    <col min="97" max="97" width="13.5703125" style="283" bestFit="1" customWidth="1"/>
    <col min="98" max="98" width="11.42578125" style="283"/>
    <col min="99" max="99" width="15.5703125" style="5" bestFit="1" customWidth="1"/>
    <col min="100" max="100" width="11.42578125" style="283"/>
    <col min="101" max="101" width="28.5703125" style="283" bestFit="1" customWidth="1"/>
    <col min="102" max="102" width="18.42578125" style="283" customWidth="1"/>
    <col min="103" max="103" width="16.85546875" style="283" bestFit="1" customWidth="1"/>
    <col min="104" max="106" width="11.42578125" style="283"/>
    <col min="107" max="107" width="12.85546875" style="283" bestFit="1" customWidth="1"/>
    <col min="108" max="108" width="11.42578125" style="283"/>
    <col min="109" max="109" width="15.5703125" style="5" bestFit="1" customWidth="1"/>
    <col min="110" max="110" width="11.42578125" style="283"/>
    <col min="111" max="111" width="27.85546875" style="283" customWidth="1"/>
    <col min="112" max="112" width="19.7109375" style="283" customWidth="1"/>
    <col min="113" max="113" width="16.85546875" style="283" bestFit="1" customWidth="1"/>
    <col min="114" max="114" width="11.42578125" style="283" customWidth="1"/>
    <col min="115" max="115" width="12" style="283" customWidth="1"/>
    <col min="116" max="116" width="10.5703125" style="283" bestFit="1" customWidth="1"/>
    <col min="117" max="117" width="12.85546875" style="283" bestFit="1" customWidth="1"/>
    <col min="118" max="118" width="9.5703125" style="283" bestFit="1" customWidth="1"/>
    <col min="119" max="119" width="15.5703125" style="5" bestFit="1" customWidth="1"/>
    <col min="120" max="120" width="11.42578125" style="283"/>
    <col min="121" max="121" width="33" style="283" customWidth="1"/>
    <col min="122" max="122" width="18.42578125" style="283" customWidth="1"/>
    <col min="123" max="123" width="13.28515625" style="283" bestFit="1" customWidth="1"/>
    <col min="124" max="124" width="11.42578125" style="283"/>
    <col min="125" max="125" width="13" style="283" bestFit="1" customWidth="1"/>
    <col min="126" max="126" width="11.42578125" style="283"/>
    <col min="127" max="127" width="13.5703125" style="283" bestFit="1" customWidth="1"/>
    <col min="128" max="128" width="11.42578125" style="283"/>
    <col min="129" max="129" width="17.85546875" style="5" customWidth="1"/>
    <col min="130" max="130" width="11.42578125" style="283"/>
    <col min="131" max="131" width="29.140625" style="283" bestFit="1" customWidth="1"/>
    <col min="132" max="132" width="18.28515625" style="283" customWidth="1"/>
    <col min="133" max="133" width="13.7109375" style="283" bestFit="1" customWidth="1"/>
    <col min="134" max="134" width="11.42578125" style="283"/>
    <col min="135" max="135" width="12.42578125" style="283" customWidth="1"/>
    <col min="136" max="136" width="11.42578125" style="283"/>
    <col min="137" max="137" width="13.5703125" style="283" bestFit="1" customWidth="1"/>
    <col min="138" max="138" width="11.42578125" style="283"/>
    <col min="139" max="139" width="15.5703125" style="5" bestFit="1" customWidth="1"/>
    <col min="140" max="140" width="11.42578125" style="283"/>
    <col min="141" max="141" width="31.28515625" style="283" bestFit="1" customWidth="1"/>
    <col min="142" max="142" width="19.7109375" style="283" customWidth="1"/>
    <col min="143" max="143" width="15.5703125" style="283" bestFit="1" customWidth="1"/>
    <col min="144" max="146" width="11.28515625" style="283" customWidth="1"/>
    <col min="147" max="147" width="13.140625" style="283" bestFit="1" customWidth="1"/>
    <col min="148" max="148" width="11.42578125" style="283"/>
    <col min="149" max="149" width="16" style="5" customWidth="1"/>
    <col min="150" max="150" width="11.42578125" style="283"/>
    <col min="151" max="151" width="28.5703125" style="283" bestFit="1" customWidth="1"/>
    <col min="152" max="152" width="19.7109375" style="283" customWidth="1"/>
    <col min="153" max="153" width="16.85546875" style="283" bestFit="1" customWidth="1"/>
    <col min="154" max="155" width="11.28515625" style="283" customWidth="1"/>
    <col min="156" max="156" width="10.5703125" style="283" customWidth="1"/>
    <col min="157" max="157" width="11.28515625" style="283" customWidth="1"/>
    <col min="158" max="158" width="11.42578125" style="283"/>
    <col min="159" max="159" width="15.5703125" style="5" customWidth="1"/>
    <col min="160" max="160" width="11.42578125" style="283"/>
    <col min="161" max="161" width="31" style="283" customWidth="1"/>
    <col min="162" max="162" width="18.42578125" style="283" customWidth="1"/>
    <col min="163" max="163" width="14.28515625" style="283" bestFit="1" customWidth="1"/>
    <col min="164" max="166" width="11.42578125" style="283"/>
    <col min="167" max="167" width="12.85546875" style="283" bestFit="1" customWidth="1"/>
    <col min="168" max="168" width="11.42578125" style="283"/>
    <col min="169" max="169" width="15.5703125" style="5" customWidth="1"/>
    <col min="170" max="170" width="11.42578125" style="283"/>
    <col min="171" max="171" width="30.42578125" style="283" bestFit="1" customWidth="1"/>
    <col min="172" max="172" width="18.42578125" style="283" customWidth="1"/>
    <col min="173" max="173" width="14.28515625" style="283" bestFit="1" customWidth="1"/>
    <col min="174" max="176" width="11.42578125" style="283"/>
    <col min="177" max="177" width="12.85546875" style="283" bestFit="1" customWidth="1"/>
    <col min="178" max="178" width="11.42578125" style="283"/>
    <col min="179" max="179" width="15.5703125" style="5" bestFit="1" customWidth="1"/>
    <col min="180" max="180" width="12.42578125" style="283" bestFit="1" customWidth="1"/>
    <col min="181" max="181" width="27.28515625" style="283" customWidth="1"/>
    <col min="182" max="182" width="18.5703125" style="283" customWidth="1"/>
    <col min="183" max="183" width="16.140625" style="283" customWidth="1"/>
    <col min="184" max="184" width="11.42578125" style="283"/>
    <col min="185" max="185" width="14.140625" style="283" bestFit="1" customWidth="1"/>
    <col min="186" max="186" width="11.42578125" style="283"/>
    <col min="187" max="187" width="12.85546875" style="283" bestFit="1" customWidth="1"/>
    <col min="188" max="188" width="11.42578125" style="283"/>
    <col min="189" max="189" width="16" style="5" customWidth="1"/>
    <col min="190" max="190" width="11.42578125" style="283"/>
    <col min="191" max="191" width="28.5703125" style="283" bestFit="1" customWidth="1"/>
    <col min="192" max="192" width="18.42578125" style="283" customWidth="1"/>
    <col min="193" max="193" width="15.5703125" style="283" bestFit="1" customWidth="1"/>
    <col min="194" max="196" width="11.42578125" style="283"/>
    <col min="197" max="197" width="12.85546875" style="283" bestFit="1" customWidth="1"/>
    <col min="198" max="198" width="11.42578125" style="283"/>
    <col min="199" max="199" width="16" style="5" customWidth="1"/>
    <col min="200" max="200" width="11.42578125" style="283"/>
    <col min="201" max="201" width="31.28515625" style="283" bestFit="1" customWidth="1"/>
    <col min="202" max="202" width="18.140625" style="283" customWidth="1"/>
    <col min="203" max="203" width="16.85546875" style="283" bestFit="1" customWidth="1"/>
    <col min="204" max="206" width="11.42578125" style="283"/>
    <col min="207" max="207" width="13" style="283" bestFit="1" customWidth="1"/>
    <col min="208" max="208" width="11.42578125" style="283"/>
    <col min="209" max="209" width="16.5703125" style="5" customWidth="1"/>
    <col min="210" max="16384" width="11.42578125" style="283"/>
  </cols>
  <sheetData>
    <row r="1" spans="1:209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K1" s="1284" t="s">
        <v>154</v>
      </c>
      <c r="L1" s="1284"/>
      <c r="M1" s="1284"/>
      <c r="N1" s="1284"/>
      <c r="O1" s="1284"/>
      <c r="P1" s="1284"/>
      <c r="Q1" s="1284"/>
      <c r="R1" s="423">
        <f>I1+1</f>
        <v>1</v>
      </c>
      <c r="S1" s="423"/>
      <c r="U1" s="1283" t="str">
        <f>K1</f>
        <v>ENTRADAS DEL MES DE    FEBRERO     2024</v>
      </c>
      <c r="V1" s="1283"/>
      <c r="W1" s="1283"/>
      <c r="X1" s="1283"/>
      <c r="Y1" s="1283"/>
      <c r="Z1" s="1283"/>
      <c r="AA1" s="1283"/>
      <c r="AB1" s="423">
        <f>R1+1</f>
        <v>2</v>
      </c>
      <c r="AC1" s="424"/>
      <c r="AE1" s="1283" t="str">
        <f>U1</f>
        <v>ENTRADAS DEL MES DE    FEBRERO     2024</v>
      </c>
      <c r="AF1" s="1283"/>
      <c r="AG1" s="1283"/>
      <c r="AH1" s="1283"/>
      <c r="AI1" s="1283"/>
      <c r="AJ1" s="1283"/>
      <c r="AK1" s="1283"/>
      <c r="AL1" s="423">
        <f>AB1+1</f>
        <v>3</v>
      </c>
      <c r="AM1" s="423"/>
      <c r="AO1" s="1283" t="str">
        <f>AE1</f>
        <v>ENTRADAS DEL MES DE    FEBRERO     2024</v>
      </c>
      <c r="AP1" s="1283"/>
      <c r="AQ1" s="1283"/>
      <c r="AR1" s="1283"/>
      <c r="AS1" s="1283"/>
      <c r="AT1" s="1283"/>
      <c r="AU1" s="1283"/>
      <c r="AV1" s="423">
        <f>AL1+1</f>
        <v>4</v>
      </c>
      <c r="AW1" s="424"/>
      <c r="AY1" s="1283" t="str">
        <f>AO1</f>
        <v>ENTRADAS DEL MES DE    FEBRERO     2024</v>
      </c>
      <c r="AZ1" s="1283"/>
      <c r="BA1" s="1283"/>
      <c r="BB1" s="1283"/>
      <c r="BC1" s="1283"/>
      <c r="BD1" s="1283"/>
      <c r="BE1" s="1283"/>
      <c r="BF1" s="423">
        <f>AV1+1</f>
        <v>5</v>
      </c>
      <c r="BG1" s="424"/>
      <c r="BI1" s="1283" t="str">
        <f>AY1</f>
        <v>ENTRADAS DEL MES DE    FEBRERO     2024</v>
      </c>
      <c r="BJ1" s="1283"/>
      <c r="BK1" s="1283"/>
      <c r="BL1" s="1283"/>
      <c r="BM1" s="1283"/>
      <c r="BN1" s="1283"/>
      <c r="BO1" s="1283"/>
      <c r="BP1" s="423">
        <f>BF1+1</f>
        <v>6</v>
      </c>
      <c r="BQ1" s="424"/>
      <c r="BS1" s="1283" t="str">
        <f>BI1</f>
        <v>ENTRADAS DEL MES DE    FEBRERO     2024</v>
      </c>
      <c r="BT1" s="1283"/>
      <c r="BU1" s="1283"/>
      <c r="BV1" s="1283"/>
      <c r="BW1" s="1283"/>
      <c r="BX1" s="1283"/>
      <c r="BY1" s="1283"/>
      <c r="BZ1" s="423">
        <f>BP1+1</f>
        <v>7</v>
      </c>
      <c r="CA1" s="425"/>
      <c r="CC1" s="1283" t="str">
        <f>BS1</f>
        <v>ENTRADAS DEL MES DE    FEBRERO     2024</v>
      </c>
      <c r="CD1" s="1283"/>
      <c r="CE1" s="1283"/>
      <c r="CF1" s="1283"/>
      <c r="CG1" s="1283"/>
      <c r="CH1" s="1283"/>
      <c r="CI1" s="1283"/>
      <c r="CJ1" s="423">
        <f>BZ1+1</f>
        <v>8</v>
      </c>
      <c r="CK1" s="425"/>
      <c r="CM1" s="1283" t="str">
        <f>CC1</f>
        <v>ENTRADAS DEL MES DE    FEBRERO     2024</v>
      </c>
      <c r="CN1" s="1283"/>
      <c r="CO1" s="1283"/>
      <c r="CP1" s="1283"/>
      <c r="CQ1" s="1283"/>
      <c r="CR1" s="1283"/>
      <c r="CS1" s="1283"/>
      <c r="CT1" s="423">
        <f>CJ1+1</f>
        <v>9</v>
      </c>
      <c r="CU1" s="424"/>
      <c r="CW1" s="1283" t="str">
        <f>CM1</f>
        <v>ENTRADAS DEL MES DE    FEBRERO     2024</v>
      </c>
      <c r="CX1" s="1283"/>
      <c r="CY1" s="1283"/>
      <c r="CZ1" s="1283"/>
      <c r="DA1" s="1283"/>
      <c r="DB1" s="1283"/>
      <c r="DC1" s="1283"/>
      <c r="DD1" s="423">
        <f>CT1+1</f>
        <v>10</v>
      </c>
      <c r="DE1" s="424"/>
      <c r="DG1" s="1283" t="str">
        <f>CW1</f>
        <v>ENTRADAS DEL MES DE    FEBRERO     2024</v>
      </c>
      <c r="DH1" s="1283"/>
      <c r="DI1" s="1283"/>
      <c r="DJ1" s="1283"/>
      <c r="DK1" s="1283"/>
      <c r="DL1" s="1283"/>
      <c r="DM1" s="1283"/>
      <c r="DN1" s="423">
        <f>DD1+1</f>
        <v>11</v>
      </c>
      <c r="DO1" s="424"/>
      <c r="DQ1" s="1283" t="str">
        <f>DG1</f>
        <v>ENTRADAS DEL MES DE    FEBRERO     2024</v>
      </c>
      <c r="DR1" s="1283"/>
      <c r="DS1" s="1283"/>
      <c r="DT1" s="1283"/>
      <c r="DU1" s="1283"/>
      <c r="DV1" s="1283"/>
      <c r="DW1" s="1283"/>
      <c r="DX1" s="423">
        <f>DN1+1</f>
        <v>12</v>
      </c>
      <c r="DY1" s="425"/>
      <c r="EA1" s="1283" t="str">
        <f>DQ1</f>
        <v>ENTRADAS DEL MES DE    FEBRERO     2024</v>
      </c>
      <c r="EB1" s="1283"/>
      <c r="EC1" s="1283"/>
      <c r="ED1" s="1283"/>
      <c r="EE1" s="1283"/>
      <c r="EF1" s="1283"/>
      <c r="EG1" s="1283"/>
      <c r="EH1" s="423">
        <f>DX1+1</f>
        <v>13</v>
      </c>
      <c r="EI1" s="424"/>
      <c r="EK1" s="1283" t="str">
        <f>EA1</f>
        <v>ENTRADAS DEL MES DE    FEBRERO     2024</v>
      </c>
      <c r="EL1" s="1283"/>
      <c r="EM1" s="1283"/>
      <c r="EN1" s="1283"/>
      <c r="EO1" s="1283"/>
      <c r="EP1" s="1283"/>
      <c r="EQ1" s="1283"/>
      <c r="ER1" s="423">
        <f>EH1+1</f>
        <v>14</v>
      </c>
      <c r="ES1" s="424"/>
      <c r="EU1" s="1283" t="str">
        <f>EK1</f>
        <v>ENTRADAS DEL MES DE    FEBRERO     2024</v>
      </c>
      <c r="EV1" s="1283"/>
      <c r="EW1" s="1283"/>
      <c r="EX1" s="1283"/>
      <c r="EY1" s="1283"/>
      <c r="EZ1" s="1283"/>
      <c r="FA1" s="1283"/>
      <c r="FB1" s="423">
        <f>ER1+1</f>
        <v>15</v>
      </c>
      <c r="FC1" s="424"/>
      <c r="FE1" s="1283" t="str">
        <f>EU1</f>
        <v>ENTRADAS DEL MES DE    FEBRERO     2024</v>
      </c>
      <c r="FF1" s="1283"/>
      <c r="FG1" s="1283"/>
      <c r="FH1" s="1283"/>
      <c r="FI1" s="1283"/>
      <c r="FJ1" s="1283"/>
      <c r="FK1" s="1283"/>
      <c r="FL1" s="423">
        <f>FB1+1</f>
        <v>16</v>
      </c>
      <c r="FM1" s="424"/>
      <c r="FO1" s="1283" t="str">
        <f>FE1</f>
        <v>ENTRADAS DEL MES DE    FEBRERO     2024</v>
      </c>
      <c r="FP1" s="1283"/>
      <c r="FQ1" s="1283"/>
      <c r="FR1" s="1283"/>
      <c r="FS1" s="1283"/>
      <c r="FT1" s="1283"/>
      <c r="FU1" s="1283"/>
      <c r="FV1" s="423">
        <f>FL1+1</f>
        <v>17</v>
      </c>
      <c r="FW1" s="424"/>
      <c r="FY1" s="1283" t="str">
        <f>FO1</f>
        <v>ENTRADAS DEL MES DE    FEBRERO     2024</v>
      </c>
      <c r="FZ1" s="1283"/>
      <c r="GA1" s="1283"/>
      <c r="GB1" s="1283"/>
      <c r="GC1" s="1283"/>
      <c r="GD1" s="1283"/>
      <c r="GE1" s="1283"/>
      <c r="GF1" s="423">
        <f>FV1+1</f>
        <v>18</v>
      </c>
      <c r="GG1" s="424"/>
      <c r="GH1" s="283" t="s">
        <v>41</v>
      </c>
      <c r="GI1" s="1283" t="str">
        <f>FY1</f>
        <v>ENTRADAS DEL MES DE    FEBRERO     2024</v>
      </c>
      <c r="GJ1" s="1283"/>
      <c r="GK1" s="1283"/>
      <c r="GL1" s="1283"/>
      <c r="GM1" s="1283"/>
      <c r="GN1" s="1283"/>
      <c r="GO1" s="1283"/>
      <c r="GP1" s="423">
        <f>GF1+1</f>
        <v>19</v>
      </c>
      <c r="GQ1" s="424"/>
      <c r="GS1" s="1283" t="str">
        <f>GI1</f>
        <v>ENTRADAS DEL MES DE    FEBRERO     2024</v>
      </c>
      <c r="GT1" s="1283"/>
      <c r="GU1" s="1283"/>
      <c r="GV1" s="1283"/>
      <c r="GW1" s="1283"/>
      <c r="GX1" s="1283"/>
      <c r="GY1" s="1283"/>
      <c r="GZ1" s="423">
        <f>GP1+1</f>
        <v>20</v>
      </c>
      <c r="HA1" s="424"/>
    </row>
    <row r="2" spans="1:209" ht="17.25" thickTop="1" thickBot="1" x14ac:dyDescent="0.3">
      <c r="A2" s="426" t="s">
        <v>42</v>
      </c>
      <c r="B2" s="195" t="s">
        <v>4</v>
      </c>
      <c r="C2" s="274" t="s">
        <v>30</v>
      </c>
      <c r="D2" s="427"/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AD2" s="283">
        <v>0</v>
      </c>
      <c r="CC2" s="283" t="s">
        <v>22</v>
      </c>
    </row>
    <row r="3" spans="1:209" s="846" customFormat="1" ht="28.5" customHeight="1" thickTop="1" thickBot="1" x14ac:dyDescent="0.3">
      <c r="A3" s="845"/>
      <c r="D3" s="847"/>
      <c r="E3" s="848"/>
      <c r="F3" s="849"/>
      <c r="G3" s="845"/>
      <c r="H3" s="850"/>
      <c r="I3" s="851">
        <v>0</v>
      </c>
      <c r="K3" s="852" t="s">
        <v>4</v>
      </c>
      <c r="L3" s="852" t="s">
        <v>5</v>
      </c>
      <c r="M3" s="852"/>
      <c r="N3" s="852" t="s">
        <v>11</v>
      </c>
      <c r="O3" s="852" t="s">
        <v>32</v>
      </c>
      <c r="P3" s="852" t="s">
        <v>9</v>
      </c>
      <c r="Q3" s="852" t="s">
        <v>43</v>
      </c>
      <c r="R3" s="853" t="s">
        <v>35</v>
      </c>
      <c r="S3" s="845"/>
      <c r="U3" s="852" t="s">
        <v>41</v>
      </c>
      <c r="V3" s="852" t="s">
        <v>5</v>
      </c>
      <c r="W3" s="852"/>
      <c r="X3" s="852" t="s">
        <v>11</v>
      </c>
      <c r="Y3" s="852" t="s">
        <v>32</v>
      </c>
      <c r="Z3" s="852" t="s">
        <v>9</v>
      </c>
      <c r="AA3" s="857" t="s">
        <v>43</v>
      </c>
      <c r="AB3" s="853" t="s">
        <v>35</v>
      </c>
      <c r="AC3" s="854"/>
      <c r="AE3" s="852" t="s">
        <v>4</v>
      </c>
      <c r="AF3" s="852" t="s">
        <v>5</v>
      </c>
      <c r="AG3" s="852"/>
      <c r="AH3" s="852" t="s">
        <v>11</v>
      </c>
      <c r="AI3" s="852" t="s">
        <v>32</v>
      </c>
      <c r="AJ3" s="852" t="s">
        <v>9</v>
      </c>
      <c r="AK3" s="857" t="s">
        <v>43</v>
      </c>
      <c r="AL3" s="853" t="s">
        <v>35</v>
      </c>
      <c r="AM3" s="845"/>
      <c r="AO3" s="852" t="s">
        <v>4</v>
      </c>
      <c r="AP3" s="852" t="s">
        <v>5</v>
      </c>
      <c r="AQ3" s="852"/>
      <c r="AR3" s="852" t="s">
        <v>11</v>
      </c>
      <c r="AS3" s="852" t="s">
        <v>32</v>
      </c>
      <c r="AT3" s="852" t="s">
        <v>9</v>
      </c>
      <c r="AU3" s="852" t="s">
        <v>43</v>
      </c>
      <c r="AV3" s="853" t="s">
        <v>35</v>
      </c>
      <c r="AW3" s="854"/>
      <c r="AY3" s="852" t="s">
        <v>4</v>
      </c>
      <c r="AZ3" s="855" t="s">
        <v>5</v>
      </c>
      <c r="BA3" s="852"/>
      <c r="BB3" s="852" t="s">
        <v>11</v>
      </c>
      <c r="BC3" s="852" t="s">
        <v>32</v>
      </c>
      <c r="BD3" s="852" t="s">
        <v>9</v>
      </c>
      <c r="BE3" s="852" t="s">
        <v>43</v>
      </c>
      <c r="BF3" s="853" t="s">
        <v>35</v>
      </c>
      <c r="BG3" s="854"/>
      <c r="BI3" s="852" t="s">
        <v>4</v>
      </c>
      <c r="BJ3" s="852" t="s">
        <v>5</v>
      </c>
      <c r="BK3" s="852"/>
      <c r="BL3" s="852" t="s">
        <v>11</v>
      </c>
      <c r="BM3" s="852" t="s">
        <v>32</v>
      </c>
      <c r="BN3" s="852" t="s">
        <v>9</v>
      </c>
      <c r="BO3" s="852" t="s">
        <v>43</v>
      </c>
      <c r="BP3" s="853" t="s">
        <v>35</v>
      </c>
      <c r="BQ3" s="854"/>
      <c r="BS3" s="852" t="s">
        <v>4</v>
      </c>
      <c r="BT3" s="852" t="s">
        <v>5</v>
      </c>
      <c r="BU3" s="852"/>
      <c r="BV3" s="852" t="s">
        <v>11</v>
      </c>
      <c r="BW3" s="852" t="s">
        <v>32</v>
      </c>
      <c r="BX3" s="852" t="s">
        <v>9</v>
      </c>
      <c r="BY3" s="852" t="s">
        <v>43</v>
      </c>
      <c r="BZ3" s="853" t="s">
        <v>35</v>
      </c>
      <c r="CA3" s="856"/>
      <c r="CB3" s="856"/>
      <c r="CC3" s="852" t="s">
        <v>4</v>
      </c>
      <c r="CD3" s="852" t="s">
        <v>5</v>
      </c>
      <c r="CE3" s="852"/>
      <c r="CF3" s="852" t="s">
        <v>11</v>
      </c>
      <c r="CG3" s="852" t="s">
        <v>32</v>
      </c>
      <c r="CH3" s="852" t="s">
        <v>9</v>
      </c>
      <c r="CI3" s="852" t="s">
        <v>43</v>
      </c>
      <c r="CJ3" s="853" t="s">
        <v>35</v>
      </c>
      <c r="CK3" s="856"/>
      <c r="CL3" s="856"/>
      <c r="CM3" s="852" t="s">
        <v>4</v>
      </c>
      <c r="CN3" s="852" t="s">
        <v>5</v>
      </c>
      <c r="CO3" s="852"/>
      <c r="CP3" s="852" t="s">
        <v>11</v>
      </c>
      <c r="CQ3" s="852" t="s">
        <v>32</v>
      </c>
      <c r="CR3" s="852" t="s">
        <v>9</v>
      </c>
      <c r="CS3" s="852" t="s">
        <v>43</v>
      </c>
      <c r="CT3" s="853" t="s">
        <v>35</v>
      </c>
      <c r="CU3" s="854"/>
      <c r="CW3" s="852" t="s">
        <v>4</v>
      </c>
      <c r="CX3" s="852" t="s">
        <v>5</v>
      </c>
      <c r="CY3" s="852"/>
      <c r="CZ3" s="852" t="s">
        <v>11</v>
      </c>
      <c r="DA3" s="852" t="s">
        <v>32</v>
      </c>
      <c r="DB3" s="852" t="s">
        <v>9</v>
      </c>
      <c r="DC3" s="852" t="s">
        <v>43</v>
      </c>
      <c r="DD3" s="853" t="s">
        <v>35</v>
      </c>
      <c r="DE3" s="854"/>
      <c r="DG3" s="852" t="s">
        <v>4</v>
      </c>
      <c r="DH3" s="852" t="s">
        <v>5</v>
      </c>
      <c r="DI3" s="852"/>
      <c r="DJ3" s="852" t="s">
        <v>11</v>
      </c>
      <c r="DK3" s="852" t="s">
        <v>32</v>
      </c>
      <c r="DL3" s="852" t="s">
        <v>9</v>
      </c>
      <c r="DM3" s="852" t="s">
        <v>43</v>
      </c>
      <c r="DN3" s="853" t="s">
        <v>35</v>
      </c>
      <c r="DO3" s="854"/>
      <c r="DQ3" s="852" t="s">
        <v>4</v>
      </c>
      <c r="DR3" s="852" t="s">
        <v>5</v>
      </c>
      <c r="DS3" s="852"/>
      <c r="DT3" s="852" t="s">
        <v>11</v>
      </c>
      <c r="DU3" s="852" t="s">
        <v>32</v>
      </c>
      <c r="DV3" s="852" t="s">
        <v>9</v>
      </c>
      <c r="DW3" s="852" t="s">
        <v>43</v>
      </c>
      <c r="DX3" s="853" t="s">
        <v>35</v>
      </c>
      <c r="DY3" s="856"/>
      <c r="EA3" s="852" t="s">
        <v>4</v>
      </c>
      <c r="EB3" s="852" t="s">
        <v>5</v>
      </c>
      <c r="EC3" s="852"/>
      <c r="ED3" s="852" t="s">
        <v>11</v>
      </c>
      <c r="EE3" s="852" t="s">
        <v>32</v>
      </c>
      <c r="EF3" s="852" t="s">
        <v>9</v>
      </c>
      <c r="EG3" s="852" t="s">
        <v>43</v>
      </c>
      <c r="EH3" s="853" t="s">
        <v>35</v>
      </c>
      <c r="EI3" s="854"/>
      <c r="EK3" s="852" t="s">
        <v>4</v>
      </c>
      <c r="EL3" s="852" t="s">
        <v>5</v>
      </c>
      <c r="EM3" s="852"/>
      <c r="EN3" s="852" t="s">
        <v>11</v>
      </c>
      <c r="EO3" s="852" t="s">
        <v>32</v>
      </c>
      <c r="EP3" s="852" t="s">
        <v>9</v>
      </c>
      <c r="EQ3" s="852" t="s">
        <v>43</v>
      </c>
      <c r="ER3" s="853" t="s">
        <v>35</v>
      </c>
      <c r="ES3" s="854"/>
      <c r="EU3" s="852" t="s">
        <v>4</v>
      </c>
      <c r="EV3" s="852" t="s">
        <v>5</v>
      </c>
      <c r="EW3" s="852"/>
      <c r="EX3" s="852" t="s">
        <v>11</v>
      </c>
      <c r="EY3" s="852" t="s">
        <v>32</v>
      </c>
      <c r="EZ3" s="852" t="s">
        <v>9</v>
      </c>
      <c r="FA3" s="852" t="s">
        <v>43</v>
      </c>
      <c r="FB3" s="853" t="s">
        <v>35</v>
      </c>
      <c r="FC3" s="854"/>
      <c r="FE3" s="852" t="s">
        <v>4</v>
      </c>
      <c r="FF3" s="852" t="s">
        <v>5</v>
      </c>
      <c r="FG3" s="852"/>
      <c r="FH3" s="852" t="s">
        <v>11</v>
      </c>
      <c r="FI3" s="852" t="s">
        <v>32</v>
      </c>
      <c r="FJ3" s="852" t="s">
        <v>9</v>
      </c>
      <c r="FK3" s="852" t="s">
        <v>43</v>
      </c>
      <c r="FL3" s="853" t="s">
        <v>35</v>
      </c>
      <c r="FM3" s="854"/>
      <c r="FO3" s="852" t="s">
        <v>4</v>
      </c>
      <c r="FP3" s="852" t="s">
        <v>5</v>
      </c>
      <c r="FQ3" s="852"/>
      <c r="FR3" s="852" t="s">
        <v>11</v>
      </c>
      <c r="FS3" s="852" t="s">
        <v>32</v>
      </c>
      <c r="FT3" s="852" t="s">
        <v>9</v>
      </c>
      <c r="FU3" s="852" t="s">
        <v>43</v>
      </c>
      <c r="FV3" s="853" t="s">
        <v>35</v>
      </c>
      <c r="FW3" s="854"/>
      <c r="FY3" s="852" t="s">
        <v>4</v>
      </c>
      <c r="FZ3" s="852" t="s">
        <v>5</v>
      </c>
      <c r="GA3" s="852"/>
      <c r="GB3" s="852" t="s">
        <v>11</v>
      </c>
      <c r="GC3" s="852" t="s">
        <v>32</v>
      </c>
      <c r="GD3" s="852" t="s">
        <v>9</v>
      </c>
      <c r="GE3" s="852" t="s">
        <v>43</v>
      </c>
      <c r="GF3" s="853" t="s">
        <v>35</v>
      </c>
      <c r="GG3" s="854"/>
      <c r="GI3" s="852" t="s">
        <v>4</v>
      </c>
      <c r="GJ3" s="852" t="s">
        <v>5</v>
      </c>
      <c r="GK3" s="852"/>
      <c r="GL3" s="852" t="s">
        <v>11</v>
      </c>
      <c r="GM3" s="852" t="s">
        <v>32</v>
      </c>
      <c r="GN3" s="852" t="s">
        <v>9</v>
      </c>
      <c r="GO3" s="852" t="s">
        <v>43</v>
      </c>
      <c r="GP3" s="853" t="s">
        <v>35</v>
      </c>
      <c r="GQ3" s="854"/>
      <c r="GS3" s="852" t="s">
        <v>4</v>
      </c>
      <c r="GT3" s="852" t="s">
        <v>5</v>
      </c>
      <c r="GU3" s="852"/>
      <c r="GV3" s="852" t="s">
        <v>11</v>
      </c>
      <c r="GW3" s="852" t="s">
        <v>32</v>
      </c>
      <c r="GX3" s="852" t="s">
        <v>9</v>
      </c>
      <c r="GY3" s="852" t="s">
        <v>43</v>
      </c>
      <c r="GZ3" s="853" t="s">
        <v>35</v>
      </c>
      <c r="HA3" s="854"/>
    </row>
    <row r="4" spans="1:209" ht="22.5" customHeight="1" thickTop="1" thickBot="1" x14ac:dyDescent="0.3">
      <c r="A4" s="417">
        <v>1</v>
      </c>
      <c r="B4" s="444" t="str">
        <f t="shared" ref="B4:I4" si="0">K5</f>
        <v>SAM FARMS</v>
      </c>
      <c r="C4" s="444" t="str">
        <f t="shared" si="0"/>
        <v xml:space="preserve">I B P </v>
      </c>
      <c r="D4" s="796" t="str">
        <f t="shared" si="0"/>
        <v>PED. 109299650</v>
      </c>
      <c r="E4" s="469">
        <f t="shared" si="0"/>
        <v>45325</v>
      </c>
      <c r="F4" s="447">
        <f t="shared" si="0"/>
        <v>18753.18</v>
      </c>
      <c r="G4" s="448">
        <f t="shared" si="0"/>
        <v>20</v>
      </c>
      <c r="H4" s="449">
        <f t="shared" si="0"/>
        <v>18798.57</v>
      </c>
      <c r="I4" s="797">
        <f t="shared" si="0"/>
        <v>-45.389999999999418</v>
      </c>
      <c r="L4" s="283" t="s">
        <v>44</v>
      </c>
      <c r="Q4" s="440"/>
      <c r="V4" s="283" t="s">
        <v>44</v>
      </c>
      <c r="AA4" s="440"/>
      <c r="AF4" s="283" t="s">
        <v>44</v>
      </c>
      <c r="AK4" s="440"/>
      <c r="AP4" s="283" t="s">
        <v>44</v>
      </c>
      <c r="AU4" s="6"/>
      <c r="AZ4" s="283" t="s">
        <v>44</v>
      </c>
      <c r="BE4" s="440"/>
      <c r="BJ4" s="283" t="s">
        <v>44</v>
      </c>
      <c r="BO4" s="6"/>
      <c r="BT4" s="6" t="s">
        <v>45</v>
      </c>
      <c r="BY4" s="440"/>
      <c r="CD4" s="283" t="s">
        <v>44</v>
      </c>
      <c r="CI4" s="440"/>
      <c r="CN4" s="283" t="s">
        <v>44</v>
      </c>
      <c r="CS4" s="6"/>
      <c r="CX4" s="283" t="s">
        <v>44</v>
      </c>
      <c r="DC4" s="440"/>
      <c r="DH4" s="283" t="s">
        <v>44</v>
      </c>
      <c r="DM4" s="440"/>
      <c r="DR4" s="283" t="s">
        <v>44</v>
      </c>
      <c r="DW4" s="440"/>
      <c r="EB4" s="283" t="s">
        <v>44</v>
      </c>
      <c r="EG4" s="441"/>
      <c r="EL4" s="283" t="s">
        <v>46</v>
      </c>
      <c r="EQ4" s="441"/>
      <c r="EV4" s="6" t="s">
        <v>47</v>
      </c>
      <c r="FA4" s="6"/>
      <c r="FF4" s="6" t="s">
        <v>44</v>
      </c>
      <c r="FI4" s="399"/>
      <c r="FJ4" s="442"/>
      <c r="FK4" s="440"/>
      <c r="FP4" s="283" t="s">
        <v>44</v>
      </c>
      <c r="FU4" s="6"/>
      <c r="FZ4" s="283" t="s">
        <v>44</v>
      </c>
      <c r="GE4" s="6"/>
      <c r="GF4" s="379"/>
      <c r="GG4" s="443"/>
      <c r="GJ4" s="283" t="s">
        <v>44</v>
      </c>
      <c r="GO4" s="440"/>
      <c r="GT4" s="283" t="s">
        <v>44</v>
      </c>
      <c r="GY4" s="440"/>
    </row>
    <row r="5" spans="1:209" ht="22.5" customHeight="1" x14ac:dyDescent="0.3">
      <c r="A5" s="417">
        <v>2</v>
      </c>
      <c r="B5" s="444" t="str">
        <f t="shared" ref="B5:H5" si="1">U5</f>
        <v>SEABOARD FOODS</v>
      </c>
      <c r="C5" s="444" t="str">
        <f t="shared" si="1"/>
        <v>Seaboard</v>
      </c>
      <c r="D5" s="796" t="str">
        <f t="shared" si="1"/>
        <v>PED. 109423239</v>
      </c>
      <c r="E5" s="469">
        <f t="shared" si="1"/>
        <v>45330</v>
      </c>
      <c r="F5" s="447">
        <f t="shared" si="1"/>
        <v>18874.650000000001</v>
      </c>
      <c r="G5" s="448">
        <f t="shared" si="1"/>
        <v>21</v>
      </c>
      <c r="H5" s="449">
        <f t="shared" si="1"/>
        <v>18893.2</v>
      </c>
      <c r="I5" s="797">
        <f>AB5</f>
        <v>-18.549999999999272</v>
      </c>
      <c r="K5" s="459" t="s">
        <v>159</v>
      </c>
      <c r="L5" s="643" t="s">
        <v>63</v>
      </c>
      <c r="M5" s="454" t="s">
        <v>160</v>
      </c>
      <c r="N5" s="446">
        <v>45325</v>
      </c>
      <c r="O5" s="447">
        <v>18753.18</v>
      </c>
      <c r="P5" s="448">
        <v>20</v>
      </c>
      <c r="Q5" s="449">
        <v>18798.57</v>
      </c>
      <c r="R5" s="450">
        <f>O5-Q5</f>
        <v>-45.389999999999418</v>
      </c>
      <c r="S5" s="451"/>
      <c r="U5" s="459" t="s">
        <v>69</v>
      </c>
      <c r="V5" s="677" t="s">
        <v>70</v>
      </c>
      <c r="W5" s="454" t="s">
        <v>163</v>
      </c>
      <c r="X5" s="460">
        <v>45330</v>
      </c>
      <c r="Y5" s="456">
        <v>18874.650000000001</v>
      </c>
      <c r="Z5" s="457">
        <v>21</v>
      </c>
      <c r="AA5" s="458">
        <v>18893.2</v>
      </c>
      <c r="AB5" s="450">
        <f>Y5-AA5</f>
        <v>-18.549999999999272</v>
      </c>
      <c r="AC5" s="451"/>
      <c r="AE5" s="459" t="s">
        <v>62</v>
      </c>
      <c r="AF5" s="700" t="s">
        <v>63</v>
      </c>
      <c r="AG5" s="454" t="s">
        <v>172</v>
      </c>
      <c r="AH5" s="455">
        <v>45334</v>
      </c>
      <c r="AI5" s="456">
        <v>18352.580000000002</v>
      </c>
      <c r="AJ5" s="457">
        <v>20</v>
      </c>
      <c r="AK5" s="458">
        <v>18383.11</v>
      </c>
      <c r="AL5" s="450">
        <f>AI5-AK5</f>
        <v>-30.529999999998836</v>
      </c>
      <c r="AM5" s="450"/>
      <c r="AO5" s="466" t="s">
        <v>69</v>
      </c>
      <c r="AP5" s="889" t="s">
        <v>70</v>
      </c>
      <c r="AQ5" s="454" t="s">
        <v>180</v>
      </c>
      <c r="AR5" s="460">
        <v>45335</v>
      </c>
      <c r="AS5" s="456">
        <v>18982.18</v>
      </c>
      <c r="AT5" s="457">
        <v>21</v>
      </c>
      <c r="AU5" s="458">
        <v>19011.7</v>
      </c>
      <c r="AV5" s="742">
        <f>AS5-AU5</f>
        <v>-29.520000000000437</v>
      </c>
      <c r="AW5" s="755"/>
      <c r="AY5" s="459" t="s">
        <v>62</v>
      </c>
      <c r="AZ5" s="700" t="s">
        <v>63</v>
      </c>
      <c r="BA5" s="454" t="s">
        <v>172</v>
      </c>
      <c r="BB5" s="455">
        <v>45338</v>
      </c>
      <c r="BC5" s="456">
        <v>18531.03</v>
      </c>
      <c r="BD5" s="457">
        <v>20</v>
      </c>
      <c r="BE5" s="458">
        <v>18618.47</v>
      </c>
      <c r="BF5" s="450">
        <f>BC5-BE5</f>
        <v>-87.440000000002328</v>
      </c>
      <c r="BG5" s="450"/>
      <c r="BI5" s="444" t="s">
        <v>69</v>
      </c>
      <c r="BJ5" s="736" t="s">
        <v>70</v>
      </c>
      <c r="BK5" s="452" t="s">
        <v>199</v>
      </c>
      <c r="BL5" s="446">
        <v>45342</v>
      </c>
      <c r="BM5" s="447">
        <v>19023.34</v>
      </c>
      <c r="BN5" s="448">
        <v>21</v>
      </c>
      <c r="BO5" s="449">
        <v>19032.3</v>
      </c>
      <c r="BP5" s="450">
        <f>BM5-BO5</f>
        <v>-8.9599999999991269</v>
      </c>
      <c r="BQ5" s="451"/>
      <c r="BS5" s="461" t="s">
        <v>62</v>
      </c>
      <c r="BT5" s="734" t="s">
        <v>63</v>
      </c>
      <c r="BU5" s="454" t="s">
        <v>172</v>
      </c>
      <c r="BV5" s="460">
        <v>45345</v>
      </c>
      <c r="BW5" s="456">
        <v>18270.87</v>
      </c>
      <c r="BX5" s="457">
        <v>20</v>
      </c>
      <c r="BY5" s="458">
        <v>18376.73</v>
      </c>
      <c r="BZ5" s="742">
        <f>BW5-BY5</f>
        <v>-105.86000000000058</v>
      </c>
      <c r="CA5" s="451"/>
      <c r="CB5" s="462"/>
      <c r="CC5" s="754" t="s">
        <v>69</v>
      </c>
      <c r="CD5" s="889" t="s">
        <v>70</v>
      </c>
      <c r="CE5" s="454" t="s">
        <v>238</v>
      </c>
      <c r="CF5" s="460">
        <v>45349</v>
      </c>
      <c r="CG5" s="456">
        <v>18735.830000000002</v>
      </c>
      <c r="CH5" s="457">
        <v>21</v>
      </c>
      <c r="CI5" s="458">
        <v>18799.599999999999</v>
      </c>
      <c r="CJ5" s="742">
        <f>CG5-CI5</f>
        <v>-63.769999999996799</v>
      </c>
      <c r="CK5" s="755"/>
      <c r="CL5" s="462"/>
      <c r="CM5" s="997" t="s">
        <v>62</v>
      </c>
      <c r="CN5" s="464" t="s">
        <v>63</v>
      </c>
      <c r="CO5" s="445" t="s">
        <v>246</v>
      </c>
      <c r="CP5" s="446">
        <v>45351</v>
      </c>
      <c r="CQ5" s="447">
        <v>18522.080000000002</v>
      </c>
      <c r="CR5" s="448">
        <v>20</v>
      </c>
      <c r="CS5" s="449">
        <v>18567.25</v>
      </c>
      <c r="CT5" s="450">
        <f>CQ5-CS5</f>
        <v>-45.169999999998254</v>
      </c>
      <c r="CU5" s="451"/>
      <c r="CW5" s="463"/>
      <c r="CX5" s="448"/>
      <c r="CY5" s="445"/>
      <c r="CZ5" s="446"/>
      <c r="DA5" s="447"/>
      <c r="DB5" s="448"/>
      <c r="DC5" s="449"/>
      <c r="DD5" s="450">
        <f>DA5-DC5</f>
        <v>0</v>
      </c>
      <c r="DE5" s="451"/>
      <c r="DG5" s="463"/>
      <c r="DH5" s="448"/>
      <c r="DI5" s="445"/>
      <c r="DJ5" s="446"/>
      <c r="DK5" s="447"/>
      <c r="DL5" s="448"/>
      <c r="DM5" s="449"/>
      <c r="DN5" s="450">
        <f>DK5-DM5</f>
        <v>0</v>
      </c>
      <c r="DO5" s="451"/>
      <c r="DQ5" s="466"/>
      <c r="DR5" s="457"/>
      <c r="DS5" s="452"/>
      <c r="DT5" s="446"/>
      <c r="DU5" s="447"/>
      <c r="DV5" s="448"/>
      <c r="DW5" s="449"/>
      <c r="DX5" s="450">
        <f>DU5-DW5</f>
        <v>0</v>
      </c>
      <c r="DY5" s="462"/>
      <c r="EA5" s="463"/>
      <c r="EB5" s="457"/>
      <c r="EC5" s="452"/>
      <c r="ED5" s="446"/>
      <c r="EE5" s="447"/>
      <c r="EF5" s="448"/>
      <c r="EG5" s="449"/>
      <c r="EH5" s="450">
        <f>EE5-EG5</f>
        <v>0</v>
      </c>
      <c r="EI5" s="451"/>
      <c r="EJ5" s="283" t="s">
        <v>48</v>
      </c>
      <c r="EK5" s="453"/>
      <c r="EL5" s="457"/>
      <c r="EM5" s="452"/>
      <c r="EN5" s="446"/>
      <c r="EO5" s="447"/>
      <c r="EP5" s="448"/>
      <c r="EQ5" s="449"/>
      <c r="ER5" s="450">
        <f>EO5-EQ5</f>
        <v>0</v>
      </c>
      <c r="ES5" s="451"/>
      <c r="ET5" s="283" t="s">
        <v>48</v>
      </c>
      <c r="EU5" s="463"/>
      <c r="EV5" s="457"/>
      <c r="EW5" s="445"/>
      <c r="EX5" s="446"/>
      <c r="EY5" s="447"/>
      <c r="EZ5" s="448"/>
      <c r="FA5" s="467"/>
      <c r="FB5" s="450">
        <f>EY5-FA5</f>
        <v>0</v>
      </c>
      <c r="FC5" s="451"/>
      <c r="FE5" s="444"/>
      <c r="FF5" s="457"/>
      <c r="FG5" s="452"/>
      <c r="FH5" s="446"/>
      <c r="FI5" s="447"/>
      <c r="FJ5" s="448"/>
      <c r="FK5" s="467"/>
      <c r="FL5" s="450">
        <f>FI5-FK5</f>
        <v>0</v>
      </c>
      <c r="FM5" s="451"/>
      <c r="FO5" s="444"/>
      <c r="FP5" s="448"/>
      <c r="FQ5" s="452"/>
      <c r="FR5" s="446"/>
      <c r="FS5" s="447"/>
      <c r="FT5" s="448"/>
      <c r="FU5" s="467"/>
      <c r="FV5" s="450">
        <f>FS5-FU5</f>
        <v>0</v>
      </c>
      <c r="FW5" s="451"/>
      <c r="FY5" s="466"/>
      <c r="FZ5" s="448"/>
      <c r="GA5" s="452"/>
      <c r="GB5" s="446"/>
      <c r="GC5" s="447"/>
      <c r="GD5" s="448"/>
      <c r="GE5" s="449"/>
      <c r="GF5" s="450">
        <f>GC5-GE5</f>
        <v>0</v>
      </c>
      <c r="GG5" s="451"/>
      <c r="GI5" s="468"/>
      <c r="GJ5" s="457"/>
      <c r="GK5" s="452"/>
      <c r="GL5" s="469"/>
      <c r="GM5" s="447"/>
      <c r="GN5" s="448"/>
      <c r="GO5" s="449"/>
      <c r="GP5" s="450">
        <f>GM5-GO5</f>
        <v>0</v>
      </c>
      <c r="GQ5" s="451"/>
      <c r="GS5" s="470"/>
      <c r="GT5" s="448"/>
      <c r="GU5" s="448"/>
      <c r="GV5" s="469"/>
      <c r="GW5" s="447"/>
      <c r="GX5" s="448"/>
      <c r="GY5" s="449"/>
      <c r="GZ5" s="450">
        <f>GW5-GY5</f>
        <v>0</v>
      </c>
      <c r="HA5" s="451"/>
    </row>
    <row r="6" spans="1:209" ht="22.5" customHeight="1" thickBot="1" x14ac:dyDescent="0.35">
      <c r="A6" s="417">
        <v>3</v>
      </c>
      <c r="B6" s="444" t="str">
        <f t="shared" ref="B6:H6" si="2">AE5</f>
        <v xml:space="preserve">SAM FARMS </v>
      </c>
      <c r="C6" s="444" t="str">
        <f t="shared" si="2"/>
        <v xml:space="preserve">I B P </v>
      </c>
      <c r="D6" s="796" t="str">
        <f t="shared" si="2"/>
        <v xml:space="preserve">PED. </v>
      </c>
      <c r="E6" s="469">
        <f t="shared" si="2"/>
        <v>45334</v>
      </c>
      <c r="F6" s="447">
        <f t="shared" si="2"/>
        <v>18352.580000000002</v>
      </c>
      <c r="G6" s="448">
        <f t="shared" si="2"/>
        <v>20</v>
      </c>
      <c r="H6" s="449">
        <f t="shared" si="2"/>
        <v>18383.11</v>
      </c>
      <c r="I6" s="797">
        <f>AL5</f>
        <v>-30.529999999998836</v>
      </c>
      <c r="K6" s="471">
        <v>12040</v>
      </c>
      <c r="L6" s="472"/>
      <c r="M6" s="444"/>
      <c r="N6" s="444"/>
      <c r="O6" s="444"/>
      <c r="P6" s="444"/>
      <c r="Q6" s="448"/>
      <c r="S6" s="5"/>
      <c r="U6" s="471" t="s">
        <v>164</v>
      </c>
      <c r="V6" s="472"/>
      <c r="W6" s="444"/>
      <c r="X6" s="444"/>
      <c r="Y6" s="444"/>
      <c r="Z6" s="444"/>
      <c r="AA6" s="448"/>
      <c r="AE6" s="473">
        <v>12171</v>
      </c>
      <c r="AF6" s="472"/>
      <c r="AG6" s="444"/>
      <c r="AH6" s="444"/>
      <c r="AI6" s="444"/>
      <c r="AJ6" s="444"/>
      <c r="AK6" s="448"/>
      <c r="AO6" s="895" t="s">
        <v>181</v>
      </c>
      <c r="AP6" s="472"/>
      <c r="AQ6" s="444"/>
      <c r="AR6" s="444"/>
      <c r="AS6" s="444"/>
      <c r="AT6" s="444"/>
      <c r="AU6" s="448"/>
      <c r="AW6" s="462"/>
      <c r="AY6" s="473">
        <v>12174</v>
      </c>
      <c r="AZ6" s="474"/>
      <c r="BA6" s="453"/>
      <c r="BB6" s="453"/>
      <c r="BC6" s="453"/>
      <c r="BD6" s="453"/>
      <c r="BE6" s="457"/>
      <c r="BG6" s="283"/>
      <c r="BI6" s="951" t="s">
        <v>202</v>
      </c>
      <c r="BJ6" s="472"/>
      <c r="BK6" s="444"/>
      <c r="BL6" s="444"/>
      <c r="BM6" s="444"/>
      <c r="BN6" s="444"/>
      <c r="BO6" s="448"/>
      <c r="BQ6" s="462"/>
      <c r="BS6" s="772">
        <v>12177</v>
      </c>
      <c r="BT6" s="472"/>
      <c r="BU6" s="444"/>
      <c r="BV6" s="444"/>
      <c r="BW6" s="444"/>
      <c r="BX6" s="444"/>
      <c r="BY6" s="448"/>
      <c r="CA6" s="462"/>
      <c r="CB6" s="462"/>
      <c r="CC6" s="756" t="s">
        <v>239</v>
      </c>
      <c r="CD6" s="444"/>
      <c r="CE6" s="444"/>
      <c r="CF6" s="444"/>
      <c r="CG6" s="444"/>
      <c r="CH6" s="444"/>
      <c r="CI6" s="448"/>
      <c r="CK6" s="462"/>
      <c r="CL6" s="462"/>
      <c r="CM6" s="772">
        <v>12180</v>
      </c>
      <c r="CN6" s="478"/>
      <c r="CO6" s="444"/>
      <c r="CP6" s="444"/>
      <c r="CQ6" s="444"/>
      <c r="CR6" s="444"/>
      <c r="CS6" s="448"/>
      <c r="CU6" s="462"/>
      <c r="CW6" s="477"/>
      <c r="CX6" s="472"/>
      <c r="CY6" s="444"/>
      <c r="CZ6" s="444"/>
      <c r="DA6" s="444"/>
      <c r="DB6" s="444"/>
      <c r="DC6" s="448"/>
      <c r="DE6" s="462"/>
      <c r="DG6" s="477"/>
      <c r="DH6" s="472"/>
      <c r="DI6" s="444"/>
      <c r="DJ6" s="444"/>
      <c r="DK6" s="444"/>
      <c r="DL6" s="444"/>
      <c r="DM6" s="448"/>
      <c r="DO6" s="462"/>
      <c r="DQ6" s="477"/>
      <c r="DR6" s="472"/>
      <c r="DS6" s="444"/>
      <c r="DT6" s="444"/>
      <c r="DU6" s="444"/>
      <c r="DV6" s="444"/>
      <c r="DW6" s="448"/>
      <c r="DY6" s="462"/>
      <c r="EA6" s="479"/>
      <c r="EB6" s="472"/>
      <c r="EC6" s="444"/>
      <c r="ED6" s="444"/>
      <c r="EE6" s="444"/>
      <c r="EF6" s="444"/>
      <c r="EG6" s="448"/>
      <c r="EI6" s="462"/>
      <c r="EK6" s="473"/>
      <c r="EL6" s="472"/>
      <c r="EM6" s="444"/>
      <c r="EN6" s="444"/>
      <c r="EO6" s="444"/>
      <c r="EP6" s="444"/>
      <c r="EQ6" s="448"/>
      <c r="ES6" s="462"/>
      <c r="EU6" s="473"/>
      <c r="EV6" s="472"/>
      <c r="EW6" s="444"/>
      <c r="EX6" s="444"/>
      <c r="EY6" s="444"/>
      <c r="EZ6" s="444"/>
      <c r="FA6" s="448"/>
      <c r="FC6" s="462"/>
      <c r="FE6" s="473"/>
      <c r="FF6" s="472"/>
      <c r="FG6" s="444"/>
      <c r="FH6" s="444"/>
      <c r="FI6" s="444"/>
      <c r="FJ6" s="444"/>
      <c r="FK6" s="448"/>
      <c r="FM6" s="462"/>
      <c r="FO6" s="473"/>
      <c r="FP6" s="472"/>
      <c r="FQ6" s="444"/>
      <c r="FR6" s="444"/>
      <c r="FS6" s="444"/>
      <c r="FT6" s="444"/>
      <c r="FU6" s="448"/>
      <c r="FW6" s="462"/>
      <c r="FY6" s="479"/>
      <c r="FZ6" s="472"/>
      <c r="GA6" s="444"/>
      <c r="GB6" s="444"/>
      <c r="GC6" s="444"/>
      <c r="GD6" s="444"/>
      <c r="GE6" s="448"/>
      <c r="GG6" s="462"/>
      <c r="GI6" s="476"/>
      <c r="GJ6" s="480"/>
      <c r="GK6" s="444"/>
      <c r="GL6" s="444"/>
      <c r="GM6" s="444"/>
      <c r="GN6" s="444"/>
      <c r="GO6" s="448"/>
      <c r="GQ6" s="462"/>
      <c r="GS6" s="476"/>
      <c r="GT6" s="474"/>
      <c r="GU6" s="444"/>
      <c r="GV6" s="444"/>
      <c r="GW6" s="444"/>
      <c r="GX6" s="444"/>
      <c r="GY6" s="448"/>
      <c r="HA6" s="462"/>
    </row>
    <row r="7" spans="1:209" s="870" customFormat="1" ht="22.5" customHeight="1" thickTop="1" thickBot="1" x14ac:dyDescent="0.3">
      <c r="A7" s="845">
        <v>4</v>
      </c>
      <c r="B7" s="865" t="str">
        <f>AO5</f>
        <v>SEABOARD FOODS</v>
      </c>
      <c r="C7" s="859" t="str">
        <f t="shared" ref="C7:I7" si="3">AP5</f>
        <v>Seaboard</v>
      </c>
      <c r="D7" s="858" t="str">
        <f t="shared" si="3"/>
        <v>PED. 109642961</v>
      </c>
      <c r="E7" s="866">
        <f t="shared" si="3"/>
        <v>45335</v>
      </c>
      <c r="F7" s="867">
        <f t="shared" si="3"/>
        <v>18982.18</v>
      </c>
      <c r="G7" s="859">
        <f t="shared" si="3"/>
        <v>21</v>
      </c>
      <c r="H7" s="868">
        <f t="shared" si="3"/>
        <v>19011.7</v>
      </c>
      <c r="I7" s="869">
        <f t="shared" si="3"/>
        <v>-29.520000000000437</v>
      </c>
      <c r="L7" s="871" t="s">
        <v>49</v>
      </c>
      <c r="M7" s="860" t="s">
        <v>33</v>
      </c>
      <c r="N7" s="861" t="s">
        <v>50</v>
      </c>
      <c r="O7" s="862" t="s">
        <v>11</v>
      </c>
      <c r="P7" s="863" t="s">
        <v>51</v>
      </c>
      <c r="Q7" s="864" t="s">
        <v>52</v>
      </c>
      <c r="R7" s="872"/>
      <c r="S7" s="873"/>
      <c r="V7" s="871" t="s">
        <v>49</v>
      </c>
      <c r="W7" s="860" t="s">
        <v>33</v>
      </c>
      <c r="X7" s="861" t="s">
        <v>50</v>
      </c>
      <c r="Y7" s="862" t="s">
        <v>11</v>
      </c>
      <c r="Z7" s="863" t="s">
        <v>51</v>
      </c>
      <c r="AA7" s="864" t="s">
        <v>52</v>
      </c>
      <c r="AB7" s="872"/>
      <c r="AC7" s="873"/>
      <c r="AF7" s="871" t="s">
        <v>49</v>
      </c>
      <c r="AG7" s="860" t="s">
        <v>33</v>
      </c>
      <c r="AH7" s="861" t="s">
        <v>50</v>
      </c>
      <c r="AI7" s="862" t="s">
        <v>11</v>
      </c>
      <c r="AJ7" s="863" t="s">
        <v>51</v>
      </c>
      <c r="AK7" s="864" t="s">
        <v>52</v>
      </c>
      <c r="AL7" s="872"/>
      <c r="AO7" s="283"/>
      <c r="AP7" s="481" t="s">
        <v>49</v>
      </c>
      <c r="AQ7" s="482" t="s">
        <v>33</v>
      </c>
      <c r="AR7" s="483" t="s">
        <v>50</v>
      </c>
      <c r="AS7" s="484" t="s">
        <v>11</v>
      </c>
      <c r="AT7" s="435" t="s">
        <v>51</v>
      </c>
      <c r="AU7" s="485" t="s">
        <v>52</v>
      </c>
      <c r="AV7" s="486"/>
      <c r="AW7" s="487"/>
      <c r="AZ7" s="871" t="s">
        <v>49</v>
      </c>
      <c r="BA7" s="860" t="s">
        <v>33</v>
      </c>
      <c r="BB7" s="861" t="s">
        <v>50</v>
      </c>
      <c r="BC7" s="862" t="s">
        <v>11</v>
      </c>
      <c r="BD7" s="863" t="s">
        <v>51</v>
      </c>
      <c r="BE7" s="864" t="s">
        <v>52</v>
      </c>
      <c r="BF7" s="872"/>
      <c r="BJ7" s="871" t="s">
        <v>49</v>
      </c>
      <c r="BK7" s="860" t="s">
        <v>33</v>
      </c>
      <c r="BL7" s="861" t="s">
        <v>50</v>
      </c>
      <c r="BM7" s="862" t="s">
        <v>11</v>
      </c>
      <c r="BN7" s="863" t="s">
        <v>51</v>
      </c>
      <c r="BO7" s="864" t="s">
        <v>52</v>
      </c>
      <c r="BP7" s="872"/>
      <c r="BQ7" s="873"/>
      <c r="BR7" s="874"/>
      <c r="BT7" s="871" t="s">
        <v>49</v>
      </c>
      <c r="BU7" s="860" t="s">
        <v>33</v>
      </c>
      <c r="BV7" s="861" t="s">
        <v>50</v>
      </c>
      <c r="BW7" s="862" t="s">
        <v>11</v>
      </c>
      <c r="BX7" s="863" t="s">
        <v>51</v>
      </c>
      <c r="BY7" s="864" t="s">
        <v>52</v>
      </c>
      <c r="BZ7" s="872"/>
      <c r="CA7" s="874"/>
      <c r="CB7" s="874"/>
      <c r="CD7" s="875" t="s">
        <v>49</v>
      </c>
      <c r="CE7" s="860" t="s">
        <v>33</v>
      </c>
      <c r="CF7" s="861" t="s">
        <v>50</v>
      </c>
      <c r="CG7" s="862" t="s">
        <v>11</v>
      </c>
      <c r="CH7" s="863" t="s">
        <v>141</v>
      </c>
      <c r="CI7" s="864" t="s">
        <v>52</v>
      </c>
      <c r="CJ7" s="872"/>
      <c r="CK7" s="873"/>
      <c r="CL7" s="874"/>
      <c r="CN7" s="871" t="s">
        <v>49</v>
      </c>
      <c r="CO7" s="860" t="s">
        <v>33</v>
      </c>
      <c r="CP7" s="861" t="s">
        <v>50</v>
      </c>
      <c r="CQ7" s="862" t="s">
        <v>11</v>
      </c>
      <c r="CR7" s="863" t="s">
        <v>51</v>
      </c>
      <c r="CS7" s="864" t="s">
        <v>52</v>
      </c>
      <c r="CT7" s="872"/>
      <c r="CU7" s="873"/>
      <c r="CX7" s="871" t="s">
        <v>49</v>
      </c>
      <c r="CY7" s="860" t="s">
        <v>33</v>
      </c>
      <c r="CZ7" s="861" t="s">
        <v>50</v>
      </c>
      <c r="DA7" s="862" t="s">
        <v>11</v>
      </c>
      <c r="DB7" s="863" t="s">
        <v>51</v>
      </c>
      <c r="DC7" s="864" t="s">
        <v>52</v>
      </c>
      <c r="DD7" s="872"/>
      <c r="DE7" s="873"/>
      <c r="DH7" s="871" t="s">
        <v>49</v>
      </c>
      <c r="DI7" s="860" t="s">
        <v>33</v>
      </c>
      <c r="DJ7" s="861" t="s">
        <v>50</v>
      </c>
      <c r="DK7" s="862" t="s">
        <v>11</v>
      </c>
      <c r="DL7" s="863" t="s">
        <v>51</v>
      </c>
      <c r="DM7" s="864" t="s">
        <v>52</v>
      </c>
      <c r="DN7" s="872"/>
      <c r="DO7" s="873"/>
      <c r="DR7" s="871" t="s">
        <v>49</v>
      </c>
      <c r="DS7" s="860" t="s">
        <v>33</v>
      </c>
      <c r="DT7" s="861" t="s">
        <v>50</v>
      </c>
      <c r="DU7" s="862" t="s">
        <v>11</v>
      </c>
      <c r="DV7" s="863" t="s">
        <v>51</v>
      </c>
      <c r="DW7" s="864" t="s">
        <v>52</v>
      </c>
      <c r="DX7" s="872"/>
      <c r="DY7" s="874"/>
      <c r="EB7" s="871" t="s">
        <v>49</v>
      </c>
      <c r="EC7" s="860" t="s">
        <v>33</v>
      </c>
      <c r="ED7" s="861" t="s">
        <v>50</v>
      </c>
      <c r="EE7" s="862" t="s">
        <v>11</v>
      </c>
      <c r="EF7" s="863" t="s">
        <v>51</v>
      </c>
      <c r="EG7" s="864" t="s">
        <v>52</v>
      </c>
      <c r="EH7" s="872"/>
      <c r="EI7" s="873"/>
      <c r="EL7" s="871" t="s">
        <v>49</v>
      </c>
      <c r="EM7" s="860" t="s">
        <v>33</v>
      </c>
      <c r="EN7" s="861" t="s">
        <v>50</v>
      </c>
      <c r="EO7" s="862" t="s">
        <v>11</v>
      </c>
      <c r="EP7" s="863" t="s">
        <v>51</v>
      </c>
      <c r="EQ7" s="864" t="s">
        <v>52</v>
      </c>
      <c r="ER7" s="872"/>
      <c r="ES7" s="873"/>
      <c r="EV7" s="871" t="s">
        <v>49</v>
      </c>
      <c r="EW7" s="860" t="s">
        <v>33</v>
      </c>
      <c r="EX7" s="861" t="s">
        <v>50</v>
      </c>
      <c r="EY7" s="862" t="s">
        <v>11</v>
      </c>
      <c r="EZ7" s="863" t="s">
        <v>51</v>
      </c>
      <c r="FA7" s="864" t="s">
        <v>52</v>
      </c>
      <c r="FB7" s="872"/>
      <c r="FC7" s="873"/>
      <c r="FF7" s="871" t="s">
        <v>49</v>
      </c>
      <c r="FG7" s="860" t="s">
        <v>33</v>
      </c>
      <c r="FH7" s="861" t="s">
        <v>50</v>
      </c>
      <c r="FI7" s="862" t="s">
        <v>11</v>
      </c>
      <c r="FJ7" s="863" t="s">
        <v>51</v>
      </c>
      <c r="FK7" s="864" t="s">
        <v>52</v>
      </c>
      <c r="FL7" s="872"/>
      <c r="FM7" s="873"/>
      <c r="FP7" s="871" t="s">
        <v>49</v>
      </c>
      <c r="FQ7" s="860" t="s">
        <v>33</v>
      </c>
      <c r="FR7" s="861" t="s">
        <v>50</v>
      </c>
      <c r="FS7" s="862" t="s">
        <v>11</v>
      </c>
      <c r="FT7" s="863" t="s">
        <v>51</v>
      </c>
      <c r="FU7" s="864" t="s">
        <v>52</v>
      </c>
      <c r="FV7" s="872"/>
      <c r="FW7" s="873"/>
      <c r="FZ7" s="871" t="s">
        <v>49</v>
      </c>
      <c r="GA7" s="860" t="s">
        <v>33</v>
      </c>
      <c r="GB7" s="861" t="s">
        <v>50</v>
      </c>
      <c r="GC7" s="862" t="s">
        <v>11</v>
      </c>
      <c r="GD7" s="863" t="s">
        <v>51</v>
      </c>
      <c r="GE7" s="864" t="s">
        <v>52</v>
      </c>
      <c r="GF7" s="872"/>
      <c r="GG7" s="873"/>
      <c r="GJ7" s="871" t="s">
        <v>49</v>
      </c>
      <c r="GK7" s="860" t="s">
        <v>33</v>
      </c>
      <c r="GL7" s="861" t="s">
        <v>50</v>
      </c>
      <c r="GM7" s="862" t="s">
        <v>11</v>
      </c>
      <c r="GN7" s="863" t="s">
        <v>51</v>
      </c>
      <c r="GO7" s="864" t="s">
        <v>52</v>
      </c>
      <c r="GP7" s="872"/>
      <c r="GQ7" s="873"/>
      <c r="GT7" s="871" t="s">
        <v>49</v>
      </c>
      <c r="GU7" s="860" t="s">
        <v>33</v>
      </c>
      <c r="GV7" s="861" t="s">
        <v>50</v>
      </c>
      <c r="GW7" s="862" t="s">
        <v>11</v>
      </c>
      <c r="GX7" s="863" t="s">
        <v>51</v>
      </c>
      <c r="GY7" s="864" t="s">
        <v>52</v>
      </c>
      <c r="GZ7" s="872"/>
      <c r="HA7" s="873"/>
    </row>
    <row r="8" spans="1:209" ht="22.5" customHeight="1" thickTop="1" x14ac:dyDescent="0.25">
      <c r="A8" s="417">
        <v>5</v>
      </c>
      <c r="B8" s="444" t="str">
        <f>AY5</f>
        <v xml:space="preserve">SAM FARMS </v>
      </c>
      <c r="C8" s="444" t="str">
        <f t="shared" ref="C8:I8" si="4">AZ5</f>
        <v xml:space="preserve">I B P </v>
      </c>
      <c r="D8" s="796" t="str">
        <f t="shared" si="4"/>
        <v xml:space="preserve">PED. </v>
      </c>
      <c r="E8" s="469">
        <f t="shared" si="4"/>
        <v>45338</v>
      </c>
      <c r="F8" s="447">
        <f t="shared" si="4"/>
        <v>18531.03</v>
      </c>
      <c r="G8" s="448">
        <f t="shared" si="4"/>
        <v>20</v>
      </c>
      <c r="H8" s="449">
        <f t="shared" si="4"/>
        <v>18618.47</v>
      </c>
      <c r="I8" s="797">
        <f t="shared" si="4"/>
        <v>-87.440000000002328</v>
      </c>
      <c r="K8" s="258"/>
      <c r="L8" s="488"/>
      <c r="M8" s="517">
        <v>1</v>
      </c>
      <c r="N8" s="490">
        <v>926.23</v>
      </c>
      <c r="O8" s="491"/>
      <c r="P8" s="492"/>
      <c r="Q8" s="493"/>
      <c r="R8" s="494"/>
      <c r="S8" s="495">
        <f>R8*P8</f>
        <v>0</v>
      </c>
      <c r="U8" s="258"/>
      <c r="V8" s="496"/>
      <c r="W8" s="835">
        <v>1</v>
      </c>
      <c r="X8" s="497">
        <v>930.3</v>
      </c>
      <c r="Y8" s="498"/>
      <c r="Z8" s="497"/>
      <c r="AA8" s="499"/>
      <c r="AB8" s="500"/>
      <c r="AC8" s="462">
        <f>AB8*Z8</f>
        <v>0</v>
      </c>
      <c r="AD8" s="444"/>
      <c r="AE8" s="258"/>
      <c r="AF8" s="488"/>
      <c r="AG8" s="489">
        <v>1</v>
      </c>
      <c r="AH8" s="501">
        <v>958.89</v>
      </c>
      <c r="AI8" s="502"/>
      <c r="AJ8" s="501"/>
      <c r="AK8" s="399"/>
      <c r="AL8" s="391"/>
      <c r="AM8" s="391">
        <f>AL8*AJ8</f>
        <v>0</v>
      </c>
      <c r="AO8" s="258"/>
      <c r="AP8" s="515"/>
      <c r="AQ8" s="489">
        <v>1</v>
      </c>
      <c r="AR8" s="497">
        <v>891.8</v>
      </c>
      <c r="AS8" s="498"/>
      <c r="AT8" s="497"/>
      <c r="AU8" s="499"/>
      <c r="AV8" s="500"/>
      <c r="AW8" s="5">
        <f>AV8*AT8</f>
        <v>0</v>
      </c>
      <c r="AY8" s="258"/>
      <c r="AZ8" s="488"/>
      <c r="BA8" s="489">
        <v>1</v>
      </c>
      <c r="BB8" s="879">
        <v>916.25</v>
      </c>
      <c r="BC8" s="502"/>
      <c r="BD8" s="490"/>
      <c r="BE8" s="399"/>
      <c r="BF8" s="391"/>
      <c r="BG8" s="391">
        <f>BF8*BD8</f>
        <v>0</v>
      </c>
      <c r="BI8" s="258"/>
      <c r="BJ8" s="488"/>
      <c r="BK8" s="489">
        <v>1</v>
      </c>
      <c r="BL8" s="490">
        <v>913.5</v>
      </c>
      <c r="BM8" s="502"/>
      <c r="BN8" s="490"/>
      <c r="BO8" s="399"/>
      <c r="BP8" s="391"/>
      <c r="BQ8" s="504">
        <f>BP8*BN8</f>
        <v>0</v>
      </c>
      <c r="BR8" s="5"/>
      <c r="BS8" s="258"/>
      <c r="BT8" s="488"/>
      <c r="BU8" s="489">
        <v>1</v>
      </c>
      <c r="BV8" s="490">
        <v>914.44</v>
      </c>
      <c r="BW8" s="505"/>
      <c r="BX8" s="490"/>
      <c r="BY8" s="506"/>
      <c r="BZ8" s="507"/>
      <c r="CA8" s="462">
        <f t="shared" ref="CA8:CA28" si="5">BZ8*BX8</f>
        <v>0</v>
      </c>
      <c r="CC8" s="258"/>
      <c r="CD8" s="488"/>
      <c r="CE8" s="489">
        <v>1</v>
      </c>
      <c r="CF8" s="490">
        <v>886.8</v>
      </c>
      <c r="CG8" s="512"/>
      <c r="CH8" s="490"/>
      <c r="CI8" s="514"/>
      <c r="CJ8" s="391"/>
      <c r="CK8" s="5">
        <f t="shared" ref="CK8:CK28" si="6">CJ8*CH8</f>
        <v>0</v>
      </c>
      <c r="CM8" s="258"/>
      <c r="CN8" s="496"/>
      <c r="CO8" s="489">
        <v>1</v>
      </c>
      <c r="CP8" s="490">
        <v>944.37</v>
      </c>
      <c r="CQ8" s="505"/>
      <c r="CR8" s="490"/>
      <c r="CS8" s="508"/>
      <c r="CT8" s="507"/>
      <c r="CU8" s="509">
        <f>CT8*CR8</f>
        <v>0</v>
      </c>
      <c r="CW8" s="258"/>
      <c r="CX8" s="510"/>
      <c r="CY8" s="489">
        <v>1</v>
      </c>
      <c r="CZ8" s="490"/>
      <c r="DA8" s="502"/>
      <c r="DB8" s="490"/>
      <c r="DC8" s="399"/>
      <c r="DD8" s="391"/>
      <c r="DE8" s="5">
        <f>DD8*DB8</f>
        <v>0</v>
      </c>
      <c r="DG8" s="258"/>
      <c r="DH8" s="510"/>
      <c r="DI8" s="489">
        <v>1</v>
      </c>
      <c r="DJ8" s="490"/>
      <c r="DK8" s="502"/>
      <c r="DL8" s="490"/>
      <c r="DM8" s="399"/>
      <c r="DN8" s="391"/>
      <c r="DO8" s="5">
        <f>DN8*DL8</f>
        <v>0</v>
      </c>
      <c r="DQ8" s="258"/>
      <c r="DR8" s="511"/>
      <c r="DS8" s="489">
        <v>1</v>
      </c>
      <c r="DT8" s="490"/>
      <c r="DU8" s="505"/>
      <c r="DV8" s="490"/>
      <c r="DW8" s="508"/>
      <c r="DX8" s="507"/>
      <c r="DY8" s="5">
        <f>DX8*DV8</f>
        <v>0</v>
      </c>
      <c r="EA8" s="258"/>
      <c r="EB8" s="488"/>
      <c r="EC8" s="489">
        <v>1</v>
      </c>
      <c r="ED8" s="490"/>
      <c r="EE8" s="512"/>
      <c r="EF8" s="490"/>
      <c r="EG8" s="513"/>
      <c r="EH8" s="391"/>
      <c r="EI8" s="5">
        <f>EH8*EF8</f>
        <v>0</v>
      </c>
      <c r="EK8" s="258"/>
      <c r="EL8" s="488"/>
      <c r="EM8" s="489">
        <v>1</v>
      </c>
      <c r="EN8" s="490"/>
      <c r="EO8" s="512"/>
      <c r="EP8" s="490"/>
      <c r="EQ8" s="514"/>
      <c r="ER8" s="391"/>
      <c r="ES8" s="5">
        <f>ER8*EP8</f>
        <v>0</v>
      </c>
      <c r="EU8" s="258"/>
      <c r="EV8" s="515"/>
      <c r="EW8" s="489">
        <v>1</v>
      </c>
      <c r="EX8" s="490"/>
      <c r="EY8" s="502"/>
      <c r="EZ8" s="490"/>
      <c r="FA8" s="514"/>
      <c r="FB8" s="391"/>
      <c r="FC8" s="5">
        <f>FB8*EZ8</f>
        <v>0</v>
      </c>
      <c r="FE8" s="258"/>
      <c r="FF8" s="515"/>
      <c r="FG8" s="489">
        <v>1</v>
      </c>
      <c r="FH8" s="497"/>
      <c r="FI8" s="498"/>
      <c r="FJ8" s="497"/>
      <c r="FK8" s="513"/>
      <c r="FL8" s="500"/>
      <c r="FM8" s="462">
        <f>FL8*FJ8</f>
        <v>0</v>
      </c>
      <c r="FO8" s="258"/>
      <c r="FP8" s="516"/>
      <c r="FQ8" s="489">
        <v>1</v>
      </c>
      <c r="FR8" s="490"/>
      <c r="FS8" s="502"/>
      <c r="FT8" s="490"/>
      <c r="FU8" s="514"/>
      <c r="FV8" s="391"/>
      <c r="FW8" s="462">
        <f>FV8*FT8</f>
        <v>0</v>
      </c>
      <c r="FY8" s="258"/>
      <c r="FZ8" s="515"/>
      <c r="GA8" s="517">
        <v>1</v>
      </c>
      <c r="GB8" s="490"/>
      <c r="GC8" s="502"/>
      <c r="GD8" s="490"/>
      <c r="GE8" s="514"/>
      <c r="GF8" s="391"/>
      <c r="GG8" s="5">
        <f>GF8*GD8</f>
        <v>0</v>
      </c>
      <c r="GI8" s="258"/>
      <c r="GJ8" s="488"/>
      <c r="GK8" s="489">
        <v>1</v>
      </c>
      <c r="GL8" s="518"/>
      <c r="GM8" s="502"/>
      <c r="GN8" s="518"/>
      <c r="GO8" s="399"/>
      <c r="GP8" s="391"/>
      <c r="GQ8" s="5">
        <f>GP8*GN8</f>
        <v>0</v>
      </c>
      <c r="GS8" s="258"/>
      <c r="GT8" s="488"/>
      <c r="GU8" s="489">
        <v>1</v>
      </c>
      <c r="GV8" s="519"/>
      <c r="GW8" s="502"/>
      <c r="GX8" s="519"/>
      <c r="GY8" s="399"/>
      <c r="GZ8" s="391"/>
      <c r="HA8" s="5">
        <f>GZ8*GX8</f>
        <v>0</v>
      </c>
    </row>
    <row r="9" spans="1:209" ht="22.5" customHeight="1" x14ac:dyDescent="0.25">
      <c r="A9" s="417">
        <v>6</v>
      </c>
      <c r="B9" s="444" t="str">
        <f>BI5</f>
        <v>SEABOARD FOODS</v>
      </c>
      <c r="C9" s="444" t="str">
        <f t="shared" ref="C9:H9" si="7">BJ5</f>
        <v>Seaboard</v>
      </c>
      <c r="D9" s="796" t="str">
        <f t="shared" si="7"/>
        <v>PED. 109976095</v>
      </c>
      <c r="E9" s="469">
        <f t="shared" si="7"/>
        <v>45342</v>
      </c>
      <c r="F9" s="447">
        <f t="shared" si="7"/>
        <v>19023.34</v>
      </c>
      <c r="G9" s="448">
        <f t="shared" si="7"/>
        <v>21</v>
      </c>
      <c r="H9" s="449">
        <f t="shared" si="7"/>
        <v>19032.3</v>
      </c>
      <c r="I9" s="797">
        <f>BP5</f>
        <v>-8.9599999999991269</v>
      </c>
      <c r="L9" s="515"/>
      <c r="M9" s="517">
        <v>2</v>
      </c>
      <c r="N9" s="490">
        <v>949.82</v>
      </c>
      <c r="O9" s="491"/>
      <c r="P9" s="492"/>
      <c r="Q9" s="493"/>
      <c r="R9" s="494"/>
      <c r="S9" s="520">
        <f t="shared" ref="S9:S29" si="8">R9*P9</f>
        <v>0</v>
      </c>
      <c r="V9" s="496"/>
      <c r="W9" s="835">
        <v>2</v>
      </c>
      <c r="X9" s="497">
        <v>889.5</v>
      </c>
      <c r="Y9" s="498"/>
      <c r="Z9" s="497"/>
      <c r="AA9" s="499"/>
      <c r="AB9" s="500"/>
      <c r="AC9" s="462">
        <f t="shared" ref="AC9:AC29" si="9">AB9*Z9</f>
        <v>0</v>
      </c>
      <c r="AD9" s="444"/>
      <c r="AF9" s="515"/>
      <c r="AG9" s="489">
        <v>2</v>
      </c>
      <c r="AH9" s="521">
        <v>916.25</v>
      </c>
      <c r="AI9" s="502"/>
      <c r="AJ9" s="521"/>
      <c r="AK9" s="399"/>
      <c r="AL9" s="391"/>
      <c r="AM9" s="391">
        <f t="shared" ref="AM9:AM28" si="10">AL9*AJ9</f>
        <v>0</v>
      </c>
      <c r="AP9" s="515"/>
      <c r="AQ9" s="489">
        <v>2</v>
      </c>
      <c r="AR9" s="497">
        <v>888.1</v>
      </c>
      <c r="AS9" s="498"/>
      <c r="AT9" s="497"/>
      <c r="AU9" s="499"/>
      <c r="AV9" s="500"/>
      <c r="AW9" s="5">
        <f t="shared" ref="AW9:AW31" si="11">AV9*AT9</f>
        <v>0</v>
      </c>
      <c r="AZ9" s="515"/>
      <c r="BA9" s="489">
        <v>2</v>
      </c>
      <c r="BB9" s="879">
        <v>938.93</v>
      </c>
      <c r="BC9" s="502"/>
      <c r="BD9" s="490"/>
      <c r="BE9" s="399"/>
      <c r="BF9" s="391"/>
      <c r="BG9" s="391">
        <f t="shared" ref="BG9:BG28" si="12">BF9*BD9</f>
        <v>0</v>
      </c>
      <c r="BJ9" s="515"/>
      <c r="BK9" s="489">
        <v>2</v>
      </c>
      <c r="BL9" s="490">
        <v>895.8</v>
      </c>
      <c r="BM9" s="502"/>
      <c r="BN9" s="490"/>
      <c r="BO9" s="399"/>
      <c r="BP9" s="391"/>
      <c r="BQ9" s="504">
        <f t="shared" ref="BQ9:BQ29" si="13">BP9*BN9</f>
        <v>0</v>
      </c>
      <c r="BR9" s="5"/>
      <c r="BT9" s="488"/>
      <c r="BU9" s="489">
        <v>2</v>
      </c>
      <c r="BV9" s="490">
        <v>907.18</v>
      </c>
      <c r="BW9" s="505"/>
      <c r="BX9" s="490"/>
      <c r="BY9" s="506"/>
      <c r="BZ9" s="507"/>
      <c r="CA9" s="462">
        <f t="shared" si="5"/>
        <v>0</v>
      </c>
      <c r="CD9" s="488"/>
      <c r="CE9" s="489">
        <v>2</v>
      </c>
      <c r="CF9" s="249">
        <v>877.7</v>
      </c>
      <c r="CG9" s="512"/>
      <c r="CH9" s="249"/>
      <c r="CI9" s="514"/>
      <c r="CJ9" s="391"/>
      <c r="CK9" s="5">
        <f t="shared" si="6"/>
        <v>0</v>
      </c>
      <c r="CN9" s="496"/>
      <c r="CO9" s="489">
        <v>2</v>
      </c>
      <c r="CP9" s="490">
        <v>913.53</v>
      </c>
      <c r="CQ9" s="505"/>
      <c r="CR9" s="490"/>
      <c r="CS9" s="508"/>
      <c r="CT9" s="507"/>
      <c r="CU9" s="509">
        <f>CT9*CR9</f>
        <v>0</v>
      </c>
      <c r="CX9" s="510"/>
      <c r="CY9" s="489">
        <v>2</v>
      </c>
      <c r="CZ9" s="490"/>
      <c r="DA9" s="502"/>
      <c r="DB9" s="490"/>
      <c r="DC9" s="399"/>
      <c r="DD9" s="391"/>
      <c r="DE9" s="5">
        <f t="shared" ref="DE9:DE31" si="14">DD9*DB9</f>
        <v>0</v>
      </c>
      <c r="DH9" s="510"/>
      <c r="DI9" s="489">
        <v>2</v>
      </c>
      <c r="DJ9" s="490"/>
      <c r="DK9" s="502"/>
      <c r="DL9" s="490"/>
      <c r="DM9" s="399"/>
      <c r="DN9" s="391"/>
      <c r="DO9" s="5">
        <f t="shared" ref="DO9:DO31" si="15">DN9*DL9</f>
        <v>0</v>
      </c>
      <c r="DR9" s="511"/>
      <c r="DS9" s="489">
        <v>2</v>
      </c>
      <c r="DT9" s="490"/>
      <c r="DU9" s="505"/>
      <c r="DV9" s="490"/>
      <c r="DW9" s="508"/>
      <c r="DX9" s="507"/>
      <c r="DY9" s="5">
        <f t="shared" ref="DY9:DY29" si="16">DX9*DV9</f>
        <v>0</v>
      </c>
      <c r="EB9" s="515"/>
      <c r="EC9" s="489">
        <v>2</v>
      </c>
      <c r="ED9" s="490"/>
      <c r="EE9" s="512"/>
      <c r="EF9" s="490"/>
      <c r="EG9" s="513"/>
      <c r="EH9" s="391"/>
      <c r="EI9" s="5">
        <f t="shared" ref="EI9:EI28" si="17">EH9*EF9</f>
        <v>0</v>
      </c>
      <c r="EL9" s="515"/>
      <c r="EM9" s="489">
        <v>2</v>
      </c>
      <c r="EN9" s="249"/>
      <c r="EO9" s="512"/>
      <c r="EP9" s="249"/>
      <c r="EQ9" s="514"/>
      <c r="ER9" s="391"/>
      <c r="ES9" s="5">
        <f t="shared" ref="ES9:ES28" si="18">ER9*EP9</f>
        <v>0</v>
      </c>
      <c r="EV9" s="515"/>
      <c r="EW9" s="489">
        <v>2</v>
      </c>
      <c r="EX9" s="490"/>
      <c r="EY9" s="502"/>
      <c r="EZ9" s="490"/>
      <c r="FA9" s="514"/>
      <c r="FB9" s="391"/>
      <c r="FC9" s="5">
        <f t="shared" ref="FC9:FC29" si="19">FB9*EZ9</f>
        <v>0</v>
      </c>
      <c r="FF9" s="515"/>
      <c r="FG9" s="489">
        <v>2</v>
      </c>
      <c r="FH9" s="497"/>
      <c r="FI9" s="498"/>
      <c r="FJ9" s="497"/>
      <c r="FK9" s="513"/>
      <c r="FL9" s="500"/>
      <c r="FM9" s="462">
        <f t="shared" ref="FM9:FM29" si="20">FL9*FJ9</f>
        <v>0</v>
      </c>
      <c r="FP9" s="516"/>
      <c r="FQ9" s="489">
        <v>2</v>
      </c>
      <c r="FR9" s="490"/>
      <c r="FS9" s="502"/>
      <c r="FT9" s="490"/>
      <c r="FU9" s="514"/>
      <c r="FV9" s="391"/>
      <c r="FW9" s="462">
        <f t="shared" ref="FW9:FW29" si="21">FV9*FT9</f>
        <v>0</v>
      </c>
      <c r="FZ9" s="515"/>
      <c r="GA9" s="517">
        <v>2</v>
      </c>
      <c r="GB9" s="490"/>
      <c r="GC9" s="502"/>
      <c r="GD9" s="490"/>
      <c r="GE9" s="514"/>
      <c r="GF9" s="391"/>
      <c r="GG9" s="5">
        <f t="shared" ref="GG9:GG29" si="22">GF9*GD9</f>
        <v>0</v>
      </c>
      <c r="GJ9" s="515"/>
      <c r="GK9" s="489">
        <v>2</v>
      </c>
      <c r="GL9" s="522"/>
      <c r="GM9" s="502"/>
      <c r="GN9" s="522"/>
      <c r="GO9" s="399"/>
      <c r="GP9" s="391"/>
      <c r="GQ9" s="5">
        <f t="shared" ref="GQ9:GQ29" si="23">GP9*GN9</f>
        <v>0</v>
      </c>
      <c r="GT9" s="515"/>
      <c r="GU9" s="489">
        <v>2</v>
      </c>
      <c r="GV9" s="523"/>
      <c r="GW9" s="502"/>
      <c r="GX9" s="523"/>
      <c r="GY9" s="399"/>
      <c r="GZ9" s="391"/>
      <c r="HA9" s="5">
        <f t="shared" ref="HA9:HA28" si="24">GZ9*GX9</f>
        <v>0</v>
      </c>
    </row>
    <row r="10" spans="1:209" ht="22.5" customHeight="1" x14ac:dyDescent="0.25">
      <c r="A10" s="417">
        <v>7</v>
      </c>
      <c r="B10" s="283" t="str">
        <f t="shared" ref="B10:I10" si="25">BS5</f>
        <v xml:space="preserve">SAM FARMS </v>
      </c>
      <c r="C10" s="283" t="str">
        <f t="shared" si="25"/>
        <v xml:space="preserve">I B P </v>
      </c>
      <c r="D10" s="431" t="str">
        <f t="shared" si="25"/>
        <v xml:space="preserve">PED. </v>
      </c>
      <c r="E10" s="432">
        <f t="shared" si="25"/>
        <v>45345</v>
      </c>
      <c r="F10" s="215">
        <f t="shared" si="25"/>
        <v>18270.87</v>
      </c>
      <c r="G10" s="6">
        <f t="shared" si="25"/>
        <v>20</v>
      </c>
      <c r="H10" s="233">
        <f t="shared" si="25"/>
        <v>18376.73</v>
      </c>
      <c r="I10" s="433">
        <f t="shared" si="25"/>
        <v>-105.86000000000058</v>
      </c>
      <c r="L10" s="515"/>
      <c r="M10" s="517">
        <v>3</v>
      </c>
      <c r="N10" s="490">
        <v>934.4</v>
      </c>
      <c r="O10" s="502"/>
      <c r="P10" s="490"/>
      <c r="Q10" s="399"/>
      <c r="R10" s="391"/>
      <c r="S10" s="462">
        <f t="shared" si="8"/>
        <v>0</v>
      </c>
      <c r="V10" s="496"/>
      <c r="W10" s="835">
        <v>3</v>
      </c>
      <c r="X10" s="497">
        <v>926.7</v>
      </c>
      <c r="Y10" s="498"/>
      <c r="Z10" s="497"/>
      <c r="AA10" s="499"/>
      <c r="AB10" s="500"/>
      <c r="AC10" s="462">
        <f t="shared" si="9"/>
        <v>0</v>
      </c>
      <c r="AD10" s="444"/>
      <c r="AF10" s="515"/>
      <c r="AG10" s="489">
        <v>3</v>
      </c>
      <c r="AH10" s="521">
        <v>895.39</v>
      </c>
      <c r="AI10" s="502"/>
      <c r="AJ10" s="521"/>
      <c r="AK10" s="399"/>
      <c r="AL10" s="391"/>
      <c r="AM10" s="391">
        <f t="shared" si="10"/>
        <v>0</v>
      </c>
      <c r="AP10" s="515"/>
      <c r="AQ10" s="489">
        <v>3</v>
      </c>
      <c r="AR10" s="497">
        <v>938.5</v>
      </c>
      <c r="AS10" s="498"/>
      <c r="AT10" s="497"/>
      <c r="AU10" s="499"/>
      <c r="AV10" s="500"/>
      <c r="AW10" s="5">
        <f t="shared" si="11"/>
        <v>0</v>
      </c>
      <c r="AZ10" s="515"/>
      <c r="BA10" s="489">
        <v>3</v>
      </c>
      <c r="BB10" s="879">
        <v>938.02</v>
      </c>
      <c r="BC10" s="502"/>
      <c r="BD10" s="490"/>
      <c r="BE10" s="399"/>
      <c r="BF10" s="391"/>
      <c r="BG10" s="391">
        <f t="shared" si="12"/>
        <v>0</v>
      </c>
      <c r="BJ10" s="515"/>
      <c r="BK10" s="489">
        <v>3</v>
      </c>
      <c r="BL10" s="490">
        <v>909</v>
      </c>
      <c r="BM10" s="502"/>
      <c r="BN10" s="490"/>
      <c r="BO10" s="399"/>
      <c r="BP10" s="391"/>
      <c r="BQ10" s="504">
        <f t="shared" si="13"/>
        <v>0</v>
      </c>
      <c r="BR10" s="5"/>
      <c r="BT10" s="488"/>
      <c r="BU10" s="489">
        <v>3</v>
      </c>
      <c r="BV10" s="490">
        <v>890.85</v>
      </c>
      <c r="BW10" s="505"/>
      <c r="BX10" s="490"/>
      <c r="BY10" s="506"/>
      <c r="BZ10" s="507"/>
      <c r="CA10" s="462">
        <f t="shared" si="5"/>
        <v>0</v>
      </c>
      <c r="CD10" s="488"/>
      <c r="CE10" s="489">
        <v>3</v>
      </c>
      <c r="CF10" s="249">
        <v>896.3</v>
      </c>
      <c r="CG10" s="512"/>
      <c r="CH10" s="249"/>
      <c r="CI10" s="514"/>
      <c r="CJ10" s="391"/>
      <c r="CK10" s="5">
        <f t="shared" si="6"/>
        <v>0</v>
      </c>
      <c r="CN10" s="496"/>
      <c r="CO10" s="489">
        <v>3</v>
      </c>
      <c r="CP10" s="490">
        <v>932.58</v>
      </c>
      <c r="CQ10" s="505"/>
      <c r="CR10" s="490"/>
      <c r="CS10" s="508"/>
      <c r="CT10" s="507"/>
      <c r="CU10" s="509">
        <f t="shared" ref="CU10:CU30" si="26">CT10*CR10</f>
        <v>0</v>
      </c>
      <c r="CX10" s="510"/>
      <c r="CY10" s="489">
        <v>3</v>
      </c>
      <c r="CZ10" s="490"/>
      <c r="DA10" s="502"/>
      <c r="DB10" s="490"/>
      <c r="DC10" s="399"/>
      <c r="DD10" s="391"/>
      <c r="DE10" s="5">
        <f t="shared" si="14"/>
        <v>0</v>
      </c>
      <c r="DH10" s="510"/>
      <c r="DI10" s="489">
        <v>3</v>
      </c>
      <c r="DJ10" s="490"/>
      <c r="DK10" s="502"/>
      <c r="DL10" s="490"/>
      <c r="DM10" s="399"/>
      <c r="DN10" s="391"/>
      <c r="DO10" s="5">
        <f t="shared" si="15"/>
        <v>0</v>
      </c>
      <c r="DR10" s="511"/>
      <c r="DS10" s="489">
        <v>3</v>
      </c>
      <c r="DT10" s="490"/>
      <c r="DU10" s="505"/>
      <c r="DV10" s="490"/>
      <c r="DW10" s="508"/>
      <c r="DX10" s="507"/>
      <c r="DY10" s="5">
        <f t="shared" si="16"/>
        <v>0</v>
      </c>
      <c r="EB10" s="515"/>
      <c r="EC10" s="489">
        <v>3</v>
      </c>
      <c r="ED10" s="249"/>
      <c r="EE10" s="512"/>
      <c r="EF10" s="249"/>
      <c r="EG10" s="513"/>
      <c r="EH10" s="391"/>
      <c r="EI10" s="5">
        <f t="shared" si="17"/>
        <v>0</v>
      </c>
      <c r="EL10" s="515"/>
      <c r="EM10" s="489">
        <v>3</v>
      </c>
      <c r="EN10" s="249"/>
      <c r="EO10" s="512"/>
      <c r="EP10" s="249"/>
      <c r="EQ10" s="514"/>
      <c r="ER10" s="391"/>
      <c r="ES10" s="5">
        <f t="shared" si="18"/>
        <v>0</v>
      </c>
      <c r="EV10" s="515"/>
      <c r="EW10" s="489">
        <v>3</v>
      </c>
      <c r="EX10" s="490"/>
      <c r="EY10" s="502"/>
      <c r="EZ10" s="490"/>
      <c r="FA10" s="514"/>
      <c r="FB10" s="391"/>
      <c r="FC10" s="5">
        <f t="shared" si="19"/>
        <v>0</v>
      </c>
      <c r="FF10" s="515"/>
      <c r="FG10" s="489">
        <v>3</v>
      </c>
      <c r="FH10" s="497"/>
      <c r="FI10" s="498"/>
      <c r="FJ10" s="497"/>
      <c r="FK10" s="513"/>
      <c r="FL10" s="500"/>
      <c r="FM10" s="462">
        <f t="shared" si="20"/>
        <v>0</v>
      </c>
      <c r="FP10" s="516"/>
      <c r="FQ10" s="489">
        <v>3</v>
      </c>
      <c r="FR10" s="490"/>
      <c r="FS10" s="502"/>
      <c r="FT10" s="490"/>
      <c r="FU10" s="514"/>
      <c r="FV10" s="391"/>
      <c r="FW10" s="462">
        <f t="shared" si="21"/>
        <v>0</v>
      </c>
      <c r="FZ10" s="515"/>
      <c r="GA10" s="517">
        <v>3</v>
      </c>
      <c r="GB10" s="490"/>
      <c r="GC10" s="502"/>
      <c r="GD10" s="490"/>
      <c r="GE10" s="514"/>
      <c r="GF10" s="391"/>
      <c r="GG10" s="5">
        <f t="shared" si="22"/>
        <v>0</v>
      </c>
      <c r="GJ10" s="515"/>
      <c r="GK10" s="489">
        <v>3</v>
      </c>
      <c r="GL10" s="522"/>
      <c r="GM10" s="502"/>
      <c r="GN10" s="522"/>
      <c r="GO10" s="399"/>
      <c r="GP10" s="391"/>
      <c r="GQ10" s="5">
        <f t="shared" si="23"/>
        <v>0</v>
      </c>
      <c r="GT10" s="515"/>
      <c r="GU10" s="489">
        <v>3</v>
      </c>
      <c r="GV10" s="490"/>
      <c r="GW10" s="502"/>
      <c r="GX10" s="490"/>
      <c r="GY10" s="399"/>
      <c r="GZ10" s="391"/>
      <c r="HA10" s="5">
        <f t="shared" si="24"/>
        <v>0</v>
      </c>
    </row>
    <row r="11" spans="1:209" ht="22.5" customHeight="1" x14ac:dyDescent="0.25">
      <c r="A11" s="417">
        <v>8</v>
      </c>
      <c r="B11" s="283" t="str">
        <f t="shared" ref="B11:I11" si="27">CC5</f>
        <v>SEABOARD FOODS</v>
      </c>
      <c r="C11" s="283" t="str">
        <f t="shared" si="27"/>
        <v>Seaboard</v>
      </c>
      <c r="D11" s="431" t="str">
        <f t="shared" si="27"/>
        <v>PED. 110306192</v>
      </c>
      <c r="E11" s="432">
        <f t="shared" si="27"/>
        <v>45349</v>
      </c>
      <c r="F11" s="215">
        <f t="shared" si="27"/>
        <v>18735.830000000002</v>
      </c>
      <c r="G11" s="6">
        <f t="shared" si="27"/>
        <v>21</v>
      </c>
      <c r="H11" s="233">
        <f t="shared" si="27"/>
        <v>18799.599999999999</v>
      </c>
      <c r="I11" s="433">
        <f t="shared" si="27"/>
        <v>-63.769999999996799</v>
      </c>
      <c r="K11" s="258"/>
      <c r="L11" s="488"/>
      <c r="M11" s="517">
        <v>4</v>
      </c>
      <c r="N11" s="490">
        <v>961.61400000000003</v>
      </c>
      <c r="O11" s="491"/>
      <c r="P11" s="492"/>
      <c r="Q11" s="493"/>
      <c r="R11" s="494"/>
      <c r="S11" s="520">
        <f t="shared" si="8"/>
        <v>0</v>
      </c>
      <c r="U11" s="258"/>
      <c r="V11" s="496"/>
      <c r="W11" s="835">
        <v>4</v>
      </c>
      <c r="X11" s="497">
        <v>867.3</v>
      </c>
      <c r="Y11" s="498"/>
      <c r="Z11" s="497"/>
      <c r="AA11" s="499"/>
      <c r="AB11" s="500"/>
      <c r="AC11" s="462">
        <f t="shared" si="9"/>
        <v>0</v>
      </c>
      <c r="AD11" s="444"/>
      <c r="AE11" s="258"/>
      <c r="AF11" s="488"/>
      <c r="AG11" s="489">
        <v>4</v>
      </c>
      <c r="AH11" s="521">
        <v>918.07</v>
      </c>
      <c r="AI11" s="502"/>
      <c r="AJ11" s="521"/>
      <c r="AK11" s="399"/>
      <c r="AL11" s="391"/>
      <c r="AM11" s="391">
        <f t="shared" si="10"/>
        <v>0</v>
      </c>
      <c r="AO11" s="258"/>
      <c r="AP11" s="515"/>
      <c r="AQ11" s="489">
        <v>4</v>
      </c>
      <c r="AR11" s="497">
        <v>900.8</v>
      </c>
      <c r="AS11" s="498"/>
      <c r="AT11" s="497"/>
      <c r="AU11" s="499"/>
      <c r="AV11" s="500"/>
      <c r="AW11" s="5">
        <f t="shared" si="11"/>
        <v>0</v>
      </c>
      <c r="AY11" s="258"/>
      <c r="AZ11" s="488"/>
      <c r="BA11" s="489">
        <v>4</v>
      </c>
      <c r="BB11" s="879">
        <v>930.72</v>
      </c>
      <c r="BC11" s="502"/>
      <c r="BD11" s="490"/>
      <c r="BE11" s="399"/>
      <c r="BF11" s="391"/>
      <c r="BG11" s="391">
        <f t="shared" si="12"/>
        <v>0</v>
      </c>
      <c r="BI11" s="258"/>
      <c r="BJ11" s="488"/>
      <c r="BK11" s="489">
        <v>4</v>
      </c>
      <c r="BL11" s="490">
        <v>912.2</v>
      </c>
      <c r="BM11" s="502"/>
      <c r="BN11" s="490"/>
      <c r="BO11" s="399"/>
      <c r="BP11" s="391"/>
      <c r="BQ11" s="504">
        <f t="shared" si="13"/>
        <v>0</v>
      </c>
      <c r="BR11" s="5"/>
      <c r="BS11" s="258"/>
      <c r="BT11" s="488"/>
      <c r="BU11" s="489">
        <v>4</v>
      </c>
      <c r="BV11" s="490">
        <v>927.14</v>
      </c>
      <c r="BW11" s="505"/>
      <c r="BX11" s="490"/>
      <c r="BY11" s="506"/>
      <c r="BZ11" s="507"/>
      <c r="CA11" s="462">
        <f t="shared" si="5"/>
        <v>0</v>
      </c>
      <c r="CC11" s="258"/>
      <c r="CD11" s="488"/>
      <c r="CE11" s="489">
        <v>4</v>
      </c>
      <c r="CF11" s="249">
        <v>916.7</v>
      </c>
      <c r="CG11" s="512"/>
      <c r="CH11" s="249"/>
      <c r="CI11" s="514"/>
      <c r="CJ11" s="391"/>
      <c r="CK11" s="5">
        <f t="shared" si="6"/>
        <v>0</v>
      </c>
      <c r="CM11" s="258"/>
      <c r="CN11" s="496"/>
      <c r="CO11" s="489">
        <v>4</v>
      </c>
      <c r="CP11" s="490">
        <v>911.72</v>
      </c>
      <c r="CQ11" s="505"/>
      <c r="CR11" s="490"/>
      <c r="CS11" s="508"/>
      <c r="CT11" s="507"/>
      <c r="CU11" s="509">
        <f t="shared" si="26"/>
        <v>0</v>
      </c>
      <c r="CW11" s="258"/>
      <c r="CX11" s="510"/>
      <c r="CY11" s="489">
        <v>4</v>
      </c>
      <c r="CZ11" s="490"/>
      <c r="DA11" s="502"/>
      <c r="DB11" s="490"/>
      <c r="DC11" s="399"/>
      <c r="DD11" s="391"/>
      <c r="DE11" s="5">
        <f t="shared" si="14"/>
        <v>0</v>
      </c>
      <c r="DG11" s="258"/>
      <c r="DH11" s="510"/>
      <c r="DI11" s="489">
        <v>4</v>
      </c>
      <c r="DJ11" s="490"/>
      <c r="DK11" s="502"/>
      <c r="DL11" s="490"/>
      <c r="DM11" s="399"/>
      <c r="DN11" s="391"/>
      <c r="DO11" s="5">
        <f t="shared" si="15"/>
        <v>0</v>
      </c>
      <c r="DQ11" s="258"/>
      <c r="DR11" s="511"/>
      <c r="DS11" s="489">
        <v>4</v>
      </c>
      <c r="DT11" s="490"/>
      <c r="DU11" s="505"/>
      <c r="DV11" s="490"/>
      <c r="DW11" s="508"/>
      <c r="DX11" s="507"/>
      <c r="DY11" s="5">
        <f t="shared" si="16"/>
        <v>0</v>
      </c>
      <c r="EA11" s="258"/>
      <c r="EB11" s="488"/>
      <c r="EC11" s="489">
        <v>4</v>
      </c>
      <c r="ED11" s="249"/>
      <c r="EE11" s="512"/>
      <c r="EF11" s="249"/>
      <c r="EG11" s="513"/>
      <c r="EH11" s="391"/>
      <c r="EI11" s="5">
        <f t="shared" si="17"/>
        <v>0</v>
      </c>
      <c r="EK11" s="258"/>
      <c r="EL11" s="488"/>
      <c r="EM11" s="489">
        <v>4</v>
      </c>
      <c r="EN11" s="249"/>
      <c r="EO11" s="512"/>
      <c r="EP11" s="249"/>
      <c r="EQ11" s="514"/>
      <c r="ER11" s="391"/>
      <c r="ES11" s="5">
        <f t="shared" si="18"/>
        <v>0</v>
      </c>
      <c r="EU11" s="524"/>
      <c r="EV11" s="515"/>
      <c r="EW11" s="489">
        <v>4</v>
      </c>
      <c r="EX11" s="490"/>
      <c r="EY11" s="502"/>
      <c r="EZ11" s="490"/>
      <c r="FA11" s="514"/>
      <c r="FB11" s="391"/>
      <c r="FC11" s="5">
        <f t="shared" si="19"/>
        <v>0</v>
      </c>
      <c r="FE11" s="258"/>
      <c r="FF11" s="515"/>
      <c r="FG11" s="489">
        <v>4</v>
      </c>
      <c r="FH11" s="497"/>
      <c r="FI11" s="498"/>
      <c r="FJ11" s="497"/>
      <c r="FK11" s="513"/>
      <c r="FL11" s="500"/>
      <c r="FM11" s="462">
        <f t="shared" si="20"/>
        <v>0</v>
      </c>
      <c r="FO11" s="258"/>
      <c r="FP11" s="516"/>
      <c r="FQ11" s="489">
        <v>4</v>
      </c>
      <c r="FR11" s="490"/>
      <c r="FS11" s="502"/>
      <c r="FT11" s="490"/>
      <c r="FU11" s="514"/>
      <c r="FV11" s="391"/>
      <c r="FW11" s="462">
        <f t="shared" si="21"/>
        <v>0</v>
      </c>
      <c r="FY11" s="258"/>
      <c r="FZ11" s="515"/>
      <c r="GA11" s="517">
        <v>4</v>
      </c>
      <c r="GB11" s="490"/>
      <c r="GC11" s="502"/>
      <c r="GD11" s="490"/>
      <c r="GE11" s="514"/>
      <c r="GF11" s="391"/>
      <c r="GG11" s="5">
        <f t="shared" si="22"/>
        <v>0</v>
      </c>
      <c r="GI11" s="258"/>
      <c r="GJ11" s="488"/>
      <c r="GK11" s="489">
        <v>4</v>
      </c>
      <c r="GL11" s="522"/>
      <c r="GM11" s="502"/>
      <c r="GN11" s="522"/>
      <c r="GO11" s="399"/>
      <c r="GP11" s="391"/>
      <c r="GQ11" s="5">
        <f t="shared" si="23"/>
        <v>0</v>
      </c>
      <c r="GS11" s="258"/>
      <c r="GT11" s="488"/>
      <c r="GU11" s="489">
        <v>4</v>
      </c>
      <c r="GV11" s="490"/>
      <c r="GW11" s="502"/>
      <c r="GX11" s="490"/>
      <c r="GY11" s="399"/>
      <c r="GZ11" s="391"/>
      <c r="HA11" s="5">
        <f t="shared" si="24"/>
        <v>0</v>
      </c>
    </row>
    <row r="12" spans="1:209" ht="22.5" customHeight="1" x14ac:dyDescent="0.3">
      <c r="A12" s="417">
        <v>9</v>
      </c>
      <c r="B12" s="283" t="str">
        <f t="shared" ref="B12:I12" si="28">CM5</f>
        <v xml:space="preserve">SAM FARMS </v>
      </c>
      <c r="C12" s="283" t="str">
        <f t="shared" si="28"/>
        <v xml:space="preserve">I B P </v>
      </c>
      <c r="D12" s="431" t="str">
        <f t="shared" si="28"/>
        <v>PED. 110419952</v>
      </c>
      <c r="E12" s="432">
        <f t="shared" si="28"/>
        <v>45351</v>
      </c>
      <c r="F12" s="215">
        <f t="shared" si="28"/>
        <v>18522.080000000002</v>
      </c>
      <c r="G12" s="6">
        <f t="shared" si="28"/>
        <v>20</v>
      </c>
      <c r="H12" s="233">
        <f t="shared" si="28"/>
        <v>18567.25</v>
      </c>
      <c r="I12" s="433">
        <f t="shared" si="28"/>
        <v>-45.169999999998254</v>
      </c>
      <c r="J12" s="1017">
        <f>CM6</f>
        <v>12180</v>
      </c>
      <c r="L12" s="488"/>
      <c r="M12" s="517">
        <v>5</v>
      </c>
      <c r="N12" s="490">
        <v>927.59</v>
      </c>
      <c r="O12" s="491"/>
      <c r="P12" s="492"/>
      <c r="Q12" s="493"/>
      <c r="R12" s="494"/>
      <c r="S12" s="520">
        <f t="shared" si="8"/>
        <v>0</v>
      </c>
      <c r="V12" s="496"/>
      <c r="W12" s="835">
        <v>5</v>
      </c>
      <c r="X12" s="497">
        <v>916.3</v>
      </c>
      <c r="Y12" s="498"/>
      <c r="Z12" s="497"/>
      <c r="AA12" s="499"/>
      <c r="AB12" s="500"/>
      <c r="AC12" s="462">
        <f t="shared" si="9"/>
        <v>0</v>
      </c>
      <c r="AD12" s="444"/>
      <c r="AF12" s="488"/>
      <c r="AG12" s="489">
        <v>5</v>
      </c>
      <c r="AH12" s="521">
        <v>905.37</v>
      </c>
      <c r="AI12" s="502"/>
      <c r="AJ12" s="521"/>
      <c r="AK12" s="399"/>
      <c r="AL12" s="391"/>
      <c r="AM12" s="391">
        <f t="shared" si="10"/>
        <v>0</v>
      </c>
      <c r="AP12" s="515"/>
      <c r="AQ12" s="489">
        <v>5</v>
      </c>
      <c r="AR12" s="497">
        <v>918.5</v>
      </c>
      <c r="AS12" s="498"/>
      <c r="AT12" s="497"/>
      <c r="AU12" s="499"/>
      <c r="AV12" s="500"/>
      <c r="AW12" s="5">
        <f t="shared" si="11"/>
        <v>0</v>
      </c>
      <c r="AZ12" s="488"/>
      <c r="BA12" s="489">
        <v>5</v>
      </c>
      <c r="BB12" s="879">
        <v>957.07</v>
      </c>
      <c r="BC12" s="502"/>
      <c r="BD12" s="490"/>
      <c r="BE12" s="399"/>
      <c r="BF12" s="391"/>
      <c r="BG12" s="391">
        <f t="shared" si="12"/>
        <v>0</v>
      </c>
      <c r="BJ12" s="488"/>
      <c r="BK12" s="489">
        <v>5</v>
      </c>
      <c r="BL12" s="490">
        <v>897.7</v>
      </c>
      <c r="BM12" s="502"/>
      <c r="BN12" s="497"/>
      <c r="BO12" s="399"/>
      <c r="BP12" s="391"/>
      <c r="BQ12" s="504">
        <f t="shared" si="13"/>
        <v>0</v>
      </c>
      <c r="BR12" s="5"/>
      <c r="BT12" s="488"/>
      <c r="BU12" s="489">
        <v>5</v>
      </c>
      <c r="BV12" s="490">
        <v>928.04</v>
      </c>
      <c r="BW12" s="505"/>
      <c r="BX12" s="490"/>
      <c r="BY12" s="506"/>
      <c r="BZ12" s="507"/>
      <c r="CA12" s="462">
        <f t="shared" si="5"/>
        <v>0</v>
      </c>
      <c r="CD12" s="488"/>
      <c r="CE12" s="489">
        <v>5</v>
      </c>
      <c r="CF12" s="249">
        <v>916.3</v>
      </c>
      <c r="CG12" s="512"/>
      <c r="CH12" s="249"/>
      <c r="CI12" s="514"/>
      <c r="CJ12" s="391"/>
      <c r="CK12" s="5">
        <f t="shared" si="6"/>
        <v>0</v>
      </c>
      <c r="CN12" s="496"/>
      <c r="CO12" s="489">
        <v>5</v>
      </c>
      <c r="CP12" s="490">
        <v>945.28</v>
      </c>
      <c r="CQ12" s="505"/>
      <c r="CR12" s="490"/>
      <c r="CS12" s="508"/>
      <c r="CT12" s="507"/>
      <c r="CU12" s="509">
        <f t="shared" si="26"/>
        <v>0</v>
      </c>
      <c r="CX12" s="510"/>
      <c r="CY12" s="489">
        <v>5</v>
      </c>
      <c r="CZ12" s="490"/>
      <c r="DA12" s="502"/>
      <c r="DB12" s="490"/>
      <c r="DC12" s="399"/>
      <c r="DD12" s="391"/>
      <c r="DE12" s="5">
        <f t="shared" si="14"/>
        <v>0</v>
      </c>
      <c r="DH12" s="510"/>
      <c r="DI12" s="489">
        <v>5</v>
      </c>
      <c r="DJ12" s="490"/>
      <c r="DK12" s="502"/>
      <c r="DL12" s="490"/>
      <c r="DM12" s="399"/>
      <c r="DN12" s="391"/>
      <c r="DO12" s="5">
        <f t="shared" si="15"/>
        <v>0</v>
      </c>
      <c r="DR12" s="488"/>
      <c r="DS12" s="489">
        <v>5</v>
      </c>
      <c r="DT12" s="490"/>
      <c r="DU12" s="505"/>
      <c r="DV12" s="490"/>
      <c r="DW12" s="508"/>
      <c r="DX12" s="507"/>
      <c r="DY12" s="5">
        <f t="shared" si="16"/>
        <v>0</v>
      </c>
      <c r="EB12" s="488"/>
      <c r="EC12" s="489">
        <v>5</v>
      </c>
      <c r="ED12" s="249"/>
      <c r="EE12" s="512"/>
      <c r="EF12" s="249"/>
      <c r="EG12" s="513"/>
      <c r="EH12" s="391"/>
      <c r="EI12" s="5">
        <f t="shared" si="17"/>
        <v>0</v>
      </c>
      <c r="EL12" s="488"/>
      <c r="EM12" s="489">
        <v>5</v>
      </c>
      <c r="EN12" s="249"/>
      <c r="EO12" s="512"/>
      <c r="EP12" s="249"/>
      <c r="EQ12" s="514"/>
      <c r="ER12" s="391"/>
      <c r="ES12" s="5">
        <f t="shared" si="18"/>
        <v>0</v>
      </c>
      <c r="EV12" s="515"/>
      <c r="EW12" s="489">
        <v>5</v>
      </c>
      <c r="EX12" s="490"/>
      <c r="EY12" s="502"/>
      <c r="EZ12" s="490"/>
      <c r="FA12" s="514"/>
      <c r="FB12" s="391"/>
      <c r="FC12" s="5">
        <f t="shared" si="19"/>
        <v>0</v>
      </c>
      <c r="FF12" s="515"/>
      <c r="FG12" s="489">
        <v>5</v>
      </c>
      <c r="FH12" s="497"/>
      <c r="FI12" s="498"/>
      <c r="FJ12" s="497"/>
      <c r="FK12" s="513"/>
      <c r="FL12" s="500"/>
      <c r="FM12" s="462">
        <f t="shared" si="20"/>
        <v>0</v>
      </c>
      <c r="FN12" s="283" t="s">
        <v>22</v>
      </c>
      <c r="FP12" s="516"/>
      <c r="FQ12" s="489">
        <v>5</v>
      </c>
      <c r="FR12" s="490"/>
      <c r="FS12" s="502"/>
      <c r="FT12" s="490"/>
      <c r="FU12" s="514"/>
      <c r="FV12" s="391"/>
      <c r="FW12" s="462">
        <f t="shared" si="21"/>
        <v>0</v>
      </c>
      <c r="FZ12" s="515"/>
      <c r="GA12" s="517">
        <v>5</v>
      </c>
      <c r="GB12" s="490"/>
      <c r="GC12" s="502"/>
      <c r="GD12" s="490"/>
      <c r="GE12" s="514"/>
      <c r="GF12" s="391"/>
      <c r="GG12" s="5">
        <f t="shared" si="22"/>
        <v>0</v>
      </c>
      <c r="GJ12" s="488"/>
      <c r="GK12" s="489">
        <v>5</v>
      </c>
      <c r="GL12" s="522"/>
      <c r="GM12" s="502"/>
      <c r="GN12" s="522"/>
      <c r="GO12" s="399"/>
      <c r="GP12" s="391"/>
      <c r="GQ12" s="5">
        <f t="shared" si="23"/>
        <v>0</v>
      </c>
      <c r="GT12" s="488"/>
      <c r="GU12" s="489">
        <v>5</v>
      </c>
      <c r="GV12" s="490"/>
      <c r="GW12" s="502"/>
      <c r="GX12" s="490"/>
      <c r="GY12" s="399"/>
      <c r="GZ12" s="391"/>
      <c r="HA12" s="5">
        <f t="shared" si="24"/>
        <v>0</v>
      </c>
    </row>
    <row r="13" spans="1:209" ht="22.5" customHeight="1" x14ac:dyDescent="0.25">
      <c r="A13" s="417">
        <v>10</v>
      </c>
      <c r="B13" s="283">
        <f t="shared" ref="B13:I13" si="29">CW5</f>
        <v>0</v>
      </c>
      <c r="C13" s="283">
        <f t="shared" si="29"/>
        <v>0</v>
      </c>
      <c r="D13" s="431">
        <f t="shared" si="29"/>
        <v>0</v>
      </c>
      <c r="E13" s="432">
        <f t="shared" si="29"/>
        <v>0</v>
      </c>
      <c r="F13" s="215">
        <f t="shared" si="29"/>
        <v>0</v>
      </c>
      <c r="G13" s="6">
        <f t="shared" si="29"/>
        <v>0</v>
      </c>
      <c r="H13" s="233">
        <f t="shared" si="29"/>
        <v>0</v>
      </c>
      <c r="I13" s="433">
        <f t="shared" si="29"/>
        <v>0</v>
      </c>
      <c r="L13" s="488"/>
      <c r="M13" s="517">
        <v>6</v>
      </c>
      <c r="N13" s="490">
        <v>940.75</v>
      </c>
      <c r="O13" s="502"/>
      <c r="P13" s="490"/>
      <c r="Q13" s="399"/>
      <c r="R13" s="391"/>
      <c r="S13" s="462">
        <f t="shared" si="8"/>
        <v>0</v>
      </c>
      <c r="V13" s="496"/>
      <c r="W13" s="835">
        <v>6</v>
      </c>
      <c r="X13" s="497">
        <v>940.3</v>
      </c>
      <c r="Y13" s="498"/>
      <c r="Z13" s="497"/>
      <c r="AA13" s="499"/>
      <c r="AB13" s="500"/>
      <c r="AC13" s="462">
        <f t="shared" si="9"/>
        <v>0</v>
      </c>
      <c r="AD13" s="444"/>
      <c r="AF13" s="488"/>
      <c r="AG13" s="489">
        <v>6</v>
      </c>
      <c r="AH13" s="521">
        <v>967.96</v>
      </c>
      <c r="AI13" s="502"/>
      <c r="AJ13" s="521"/>
      <c r="AK13" s="399"/>
      <c r="AL13" s="391"/>
      <c r="AM13" s="391">
        <f t="shared" si="10"/>
        <v>0</v>
      </c>
      <c r="AP13" s="515"/>
      <c r="AQ13" s="489">
        <v>6</v>
      </c>
      <c r="AR13" s="497">
        <v>933</v>
      </c>
      <c r="AS13" s="498"/>
      <c r="AT13" s="497"/>
      <c r="AU13" s="499"/>
      <c r="AV13" s="500"/>
      <c r="AW13" s="462">
        <f t="shared" si="11"/>
        <v>0</v>
      </c>
      <c r="AZ13" s="488"/>
      <c r="BA13" s="489">
        <v>6</v>
      </c>
      <c r="BB13" s="879">
        <v>962.06</v>
      </c>
      <c r="BC13" s="502"/>
      <c r="BD13" s="490"/>
      <c r="BE13" s="399"/>
      <c r="BF13" s="391"/>
      <c r="BG13" s="391">
        <f t="shared" si="12"/>
        <v>0</v>
      </c>
      <c r="BJ13" s="488"/>
      <c r="BK13" s="489">
        <v>6</v>
      </c>
      <c r="BL13" s="490">
        <v>889.9</v>
      </c>
      <c r="BM13" s="502"/>
      <c r="BN13" s="497"/>
      <c r="BO13" s="399"/>
      <c r="BP13" s="391"/>
      <c r="BQ13" s="504">
        <f t="shared" si="13"/>
        <v>0</v>
      </c>
      <c r="BR13" s="5"/>
      <c r="BT13" s="488"/>
      <c r="BU13" s="489">
        <v>6</v>
      </c>
      <c r="BV13" s="490">
        <v>902.64</v>
      </c>
      <c r="BW13" s="505"/>
      <c r="BX13" s="490"/>
      <c r="BY13" s="506"/>
      <c r="BZ13" s="507"/>
      <c r="CA13" s="462">
        <f t="shared" si="5"/>
        <v>0</v>
      </c>
      <c r="CD13" s="488"/>
      <c r="CE13" s="489">
        <v>6</v>
      </c>
      <c r="CF13" s="249">
        <v>914</v>
      </c>
      <c r="CG13" s="512"/>
      <c r="CH13" s="249"/>
      <c r="CI13" s="514"/>
      <c r="CJ13" s="391"/>
      <c r="CK13" s="5">
        <f t="shared" si="6"/>
        <v>0</v>
      </c>
      <c r="CN13" s="496"/>
      <c r="CO13" s="489">
        <v>6</v>
      </c>
      <c r="CP13" s="490">
        <v>959.8</v>
      </c>
      <c r="CQ13" s="505"/>
      <c r="CR13" s="490"/>
      <c r="CS13" s="508"/>
      <c r="CT13" s="507"/>
      <c r="CU13" s="509">
        <f t="shared" si="26"/>
        <v>0</v>
      </c>
      <c r="CX13" s="488"/>
      <c r="CY13" s="489">
        <v>6</v>
      </c>
      <c r="CZ13" s="490"/>
      <c r="DA13" s="502"/>
      <c r="DB13" s="490"/>
      <c r="DC13" s="399"/>
      <c r="DD13" s="391"/>
      <c r="DE13" s="462">
        <f t="shared" si="14"/>
        <v>0</v>
      </c>
      <c r="DH13" s="488"/>
      <c r="DI13" s="489">
        <v>6</v>
      </c>
      <c r="DJ13" s="490"/>
      <c r="DK13" s="502"/>
      <c r="DL13" s="490"/>
      <c r="DM13" s="399"/>
      <c r="DN13" s="391"/>
      <c r="DO13" s="462">
        <f t="shared" si="15"/>
        <v>0</v>
      </c>
      <c r="DR13" s="488"/>
      <c r="DS13" s="489">
        <v>6</v>
      </c>
      <c r="DT13" s="490"/>
      <c r="DU13" s="505"/>
      <c r="DV13" s="490"/>
      <c r="DW13" s="508"/>
      <c r="DX13" s="507"/>
      <c r="DY13" s="5">
        <f t="shared" si="16"/>
        <v>0</v>
      </c>
      <c r="EB13" s="488"/>
      <c r="EC13" s="489">
        <v>6</v>
      </c>
      <c r="ED13" s="249"/>
      <c r="EE13" s="512"/>
      <c r="EF13" s="249"/>
      <c r="EG13" s="513"/>
      <c r="EH13" s="391"/>
      <c r="EI13" s="5">
        <f t="shared" si="17"/>
        <v>0</v>
      </c>
      <c r="EL13" s="488"/>
      <c r="EM13" s="489">
        <v>6</v>
      </c>
      <c r="EN13" s="249"/>
      <c r="EO13" s="512"/>
      <c r="EP13" s="249"/>
      <c r="EQ13" s="514"/>
      <c r="ER13" s="391"/>
      <c r="ES13" s="5">
        <f t="shared" si="18"/>
        <v>0</v>
      </c>
      <c r="EV13" s="515"/>
      <c r="EW13" s="489">
        <v>6</v>
      </c>
      <c r="EX13" s="490"/>
      <c r="EY13" s="502"/>
      <c r="EZ13" s="490"/>
      <c r="FA13" s="514"/>
      <c r="FB13" s="391"/>
      <c r="FC13" s="5">
        <f t="shared" si="19"/>
        <v>0</v>
      </c>
      <c r="FF13" s="515"/>
      <c r="FG13" s="489">
        <v>6</v>
      </c>
      <c r="FH13" s="497"/>
      <c r="FI13" s="498"/>
      <c r="FJ13" s="497"/>
      <c r="FK13" s="513"/>
      <c r="FL13" s="500"/>
      <c r="FM13" s="462">
        <f t="shared" si="20"/>
        <v>0</v>
      </c>
      <c r="FP13" s="516"/>
      <c r="FQ13" s="489">
        <v>6</v>
      </c>
      <c r="FR13" s="490"/>
      <c r="FS13" s="502"/>
      <c r="FT13" s="490"/>
      <c r="FU13" s="514"/>
      <c r="FV13" s="391"/>
      <c r="FW13" s="462">
        <f t="shared" si="21"/>
        <v>0</v>
      </c>
      <c r="FZ13" s="488"/>
      <c r="GA13" s="517">
        <v>6</v>
      </c>
      <c r="GB13" s="490"/>
      <c r="GC13" s="502"/>
      <c r="GD13" s="490"/>
      <c r="GE13" s="514"/>
      <c r="GF13" s="391"/>
      <c r="GG13" s="5">
        <f t="shared" si="22"/>
        <v>0</v>
      </c>
      <c r="GJ13" s="488"/>
      <c r="GK13" s="489">
        <v>6</v>
      </c>
      <c r="GL13" s="522"/>
      <c r="GM13" s="502"/>
      <c r="GN13" s="522"/>
      <c r="GO13" s="399"/>
      <c r="GP13" s="391"/>
      <c r="GQ13" s="5">
        <f t="shared" si="23"/>
        <v>0</v>
      </c>
      <c r="GT13" s="488"/>
      <c r="GU13" s="489">
        <v>6</v>
      </c>
      <c r="GV13" s="490"/>
      <c r="GW13" s="502"/>
      <c r="GX13" s="490"/>
      <c r="GY13" s="399"/>
      <c r="GZ13" s="391"/>
      <c r="HA13" s="5">
        <f t="shared" si="24"/>
        <v>0</v>
      </c>
    </row>
    <row r="14" spans="1:209" ht="22.5" customHeight="1" x14ac:dyDescent="0.25">
      <c r="A14" s="417">
        <v>11</v>
      </c>
      <c r="B14" s="283">
        <f t="shared" ref="B14:I14" si="30">DG5</f>
        <v>0</v>
      </c>
      <c r="C14" s="283">
        <f t="shared" si="30"/>
        <v>0</v>
      </c>
      <c r="D14" s="431">
        <f t="shared" si="30"/>
        <v>0</v>
      </c>
      <c r="E14" s="432">
        <f t="shared" si="30"/>
        <v>0</v>
      </c>
      <c r="F14" s="215">
        <f t="shared" si="30"/>
        <v>0</v>
      </c>
      <c r="G14" s="6">
        <f t="shared" si="30"/>
        <v>0</v>
      </c>
      <c r="H14" s="233">
        <f t="shared" si="30"/>
        <v>0</v>
      </c>
      <c r="I14" s="433">
        <f t="shared" si="30"/>
        <v>0</v>
      </c>
      <c r="L14" s="488"/>
      <c r="M14" s="517">
        <v>7</v>
      </c>
      <c r="N14" s="490">
        <v>911.72</v>
      </c>
      <c r="O14" s="491"/>
      <c r="P14" s="492"/>
      <c r="Q14" s="493"/>
      <c r="R14" s="494"/>
      <c r="S14" s="520">
        <f t="shared" si="8"/>
        <v>0</v>
      </c>
      <c r="V14" s="496"/>
      <c r="W14" s="835">
        <v>7</v>
      </c>
      <c r="X14" s="497">
        <v>897.2</v>
      </c>
      <c r="Y14" s="498"/>
      <c r="Z14" s="497"/>
      <c r="AA14" s="499"/>
      <c r="AB14" s="500"/>
      <c r="AC14" s="462">
        <f t="shared" si="9"/>
        <v>0</v>
      </c>
      <c r="AD14" s="444"/>
      <c r="AF14" s="488"/>
      <c r="AG14" s="489">
        <v>7</v>
      </c>
      <c r="AH14" s="521">
        <v>906.27</v>
      </c>
      <c r="AI14" s="502"/>
      <c r="AJ14" s="521"/>
      <c r="AK14" s="399"/>
      <c r="AL14" s="391"/>
      <c r="AM14" s="391">
        <f t="shared" si="10"/>
        <v>0</v>
      </c>
      <c r="AP14" s="515"/>
      <c r="AQ14" s="489">
        <v>7</v>
      </c>
      <c r="AR14" s="497">
        <v>909.9</v>
      </c>
      <c r="AS14" s="498"/>
      <c r="AT14" s="497"/>
      <c r="AU14" s="499"/>
      <c r="AV14" s="500"/>
      <c r="AW14" s="5">
        <f t="shared" si="11"/>
        <v>0</v>
      </c>
      <c r="AZ14" s="488"/>
      <c r="BA14" s="489">
        <v>7</v>
      </c>
      <c r="BB14" s="879">
        <v>947.11</v>
      </c>
      <c r="BC14" s="502"/>
      <c r="BD14" s="490"/>
      <c r="BE14" s="399"/>
      <c r="BF14" s="391"/>
      <c r="BG14" s="391">
        <f t="shared" si="12"/>
        <v>0</v>
      </c>
      <c r="BJ14" s="488"/>
      <c r="BK14" s="489">
        <v>7</v>
      </c>
      <c r="BL14" s="490">
        <v>910.8</v>
      </c>
      <c r="BM14" s="502"/>
      <c r="BN14" s="497"/>
      <c r="BO14" s="399"/>
      <c r="BP14" s="391"/>
      <c r="BQ14" s="504">
        <f t="shared" si="13"/>
        <v>0</v>
      </c>
      <c r="BR14" s="5"/>
      <c r="BT14" s="488"/>
      <c r="BU14" s="489">
        <v>7</v>
      </c>
      <c r="BV14" s="249">
        <v>916.25</v>
      </c>
      <c r="BW14" s="505"/>
      <c r="BX14" s="249"/>
      <c r="BY14" s="506"/>
      <c r="BZ14" s="507"/>
      <c r="CA14" s="462">
        <f t="shared" si="5"/>
        <v>0</v>
      </c>
      <c r="CD14" s="488"/>
      <c r="CE14" s="489">
        <v>7</v>
      </c>
      <c r="CF14" s="249">
        <v>886.3</v>
      </c>
      <c r="CG14" s="512"/>
      <c r="CH14" s="249"/>
      <c r="CI14" s="514"/>
      <c r="CJ14" s="391"/>
      <c r="CK14" s="5">
        <f t="shared" si="6"/>
        <v>0</v>
      </c>
      <c r="CN14" s="496"/>
      <c r="CO14" s="489">
        <v>7</v>
      </c>
      <c r="CP14" s="490">
        <v>884.5</v>
      </c>
      <c r="CQ14" s="505"/>
      <c r="CR14" s="490"/>
      <c r="CS14" s="508"/>
      <c r="CT14" s="507"/>
      <c r="CU14" s="509">
        <f t="shared" si="26"/>
        <v>0</v>
      </c>
      <c r="CX14" s="510"/>
      <c r="CY14" s="489">
        <v>7</v>
      </c>
      <c r="CZ14" s="490"/>
      <c r="DA14" s="502"/>
      <c r="DB14" s="490"/>
      <c r="DC14" s="399"/>
      <c r="DD14" s="391"/>
      <c r="DE14" s="5">
        <f t="shared" si="14"/>
        <v>0</v>
      </c>
      <c r="DH14" s="510"/>
      <c r="DI14" s="489">
        <v>7</v>
      </c>
      <c r="DJ14" s="490"/>
      <c r="DK14" s="502"/>
      <c r="DL14" s="490"/>
      <c r="DM14" s="399"/>
      <c r="DN14" s="391"/>
      <c r="DO14" s="5">
        <f t="shared" si="15"/>
        <v>0</v>
      </c>
      <c r="DR14" s="488"/>
      <c r="DS14" s="489">
        <v>7</v>
      </c>
      <c r="DT14" s="490"/>
      <c r="DU14" s="505"/>
      <c r="DV14" s="490"/>
      <c r="DW14" s="508"/>
      <c r="DX14" s="507"/>
      <c r="DY14" s="5">
        <f t="shared" si="16"/>
        <v>0</v>
      </c>
      <c r="EB14" s="488"/>
      <c r="EC14" s="489">
        <v>7</v>
      </c>
      <c r="ED14" s="249"/>
      <c r="EE14" s="512"/>
      <c r="EF14" s="249"/>
      <c r="EG14" s="513"/>
      <c r="EH14" s="391"/>
      <c r="EI14" s="5">
        <f t="shared" si="17"/>
        <v>0</v>
      </c>
      <c r="EL14" s="488"/>
      <c r="EM14" s="489">
        <v>7</v>
      </c>
      <c r="EN14" s="249"/>
      <c r="EO14" s="512"/>
      <c r="EP14" s="249"/>
      <c r="EQ14" s="514"/>
      <c r="ER14" s="391"/>
      <c r="ES14" s="5">
        <f t="shared" si="18"/>
        <v>0</v>
      </c>
      <c r="EV14" s="515"/>
      <c r="EW14" s="489">
        <v>7</v>
      </c>
      <c r="EX14" s="490"/>
      <c r="EY14" s="502"/>
      <c r="EZ14" s="490"/>
      <c r="FA14" s="514"/>
      <c r="FB14" s="391"/>
      <c r="FC14" s="5">
        <f t="shared" si="19"/>
        <v>0</v>
      </c>
      <c r="FF14" s="515"/>
      <c r="FG14" s="489">
        <v>7</v>
      </c>
      <c r="FH14" s="497"/>
      <c r="FI14" s="498"/>
      <c r="FJ14" s="497"/>
      <c r="FK14" s="513"/>
      <c r="FL14" s="500"/>
      <c r="FM14" s="462">
        <f t="shared" si="20"/>
        <v>0</v>
      </c>
      <c r="FP14" s="516"/>
      <c r="FQ14" s="489">
        <v>7</v>
      </c>
      <c r="FR14" s="490"/>
      <c r="FS14" s="502"/>
      <c r="FT14" s="490"/>
      <c r="FU14" s="514"/>
      <c r="FV14" s="391"/>
      <c r="FW14" s="462">
        <f t="shared" si="21"/>
        <v>0</v>
      </c>
      <c r="FZ14" s="488"/>
      <c r="GA14" s="517">
        <v>7</v>
      </c>
      <c r="GB14" s="490"/>
      <c r="GC14" s="502"/>
      <c r="GD14" s="490"/>
      <c r="GE14" s="514"/>
      <c r="GF14" s="391"/>
      <c r="GG14" s="5">
        <f t="shared" si="22"/>
        <v>0</v>
      </c>
      <c r="GJ14" s="488"/>
      <c r="GK14" s="489">
        <v>7</v>
      </c>
      <c r="GL14" s="522"/>
      <c r="GM14" s="502"/>
      <c r="GN14" s="522"/>
      <c r="GO14" s="399"/>
      <c r="GP14" s="391"/>
      <c r="GQ14" s="5">
        <f t="shared" si="23"/>
        <v>0</v>
      </c>
      <c r="GT14" s="488"/>
      <c r="GU14" s="489">
        <v>7</v>
      </c>
      <c r="GV14" s="490"/>
      <c r="GW14" s="502"/>
      <c r="GX14" s="490"/>
      <c r="GY14" s="399"/>
      <c r="GZ14" s="391"/>
      <c r="HA14" s="5">
        <f t="shared" si="24"/>
        <v>0</v>
      </c>
    </row>
    <row r="15" spans="1:209" ht="22.5" customHeight="1" x14ac:dyDescent="0.25">
      <c r="A15" s="417">
        <v>12</v>
      </c>
      <c r="B15" s="283">
        <f t="shared" ref="B15:I15" si="31">DQ5</f>
        <v>0</v>
      </c>
      <c r="C15" s="283">
        <f t="shared" si="31"/>
        <v>0</v>
      </c>
      <c r="D15" s="431">
        <f t="shared" si="31"/>
        <v>0</v>
      </c>
      <c r="E15" s="432">
        <f t="shared" si="31"/>
        <v>0</v>
      </c>
      <c r="F15" s="215">
        <f t="shared" si="31"/>
        <v>0</v>
      </c>
      <c r="G15" s="6">
        <f t="shared" si="31"/>
        <v>0</v>
      </c>
      <c r="H15" s="233">
        <f t="shared" si="31"/>
        <v>0</v>
      </c>
      <c r="I15" s="433">
        <f t="shared" si="31"/>
        <v>0</v>
      </c>
      <c r="L15" s="488"/>
      <c r="M15" s="517">
        <v>8</v>
      </c>
      <c r="N15" s="490">
        <v>957.98</v>
      </c>
      <c r="O15" s="502"/>
      <c r="P15" s="490"/>
      <c r="Q15" s="399"/>
      <c r="R15" s="391"/>
      <c r="S15" s="462">
        <f t="shared" si="8"/>
        <v>0</v>
      </c>
      <c r="V15" s="496"/>
      <c r="W15" s="835">
        <v>8</v>
      </c>
      <c r="X15" s="497">
        <v>894.5</v>
      </c>
      <c r="Y15" s="498"/>
      <c r="Z15" s="497"/>
      <c r="AA15" s="499"/>
      <c r="AB15" s="500"/>
      <c r="AC15" s="462">
        <f t="shared" si="9"/>
        <v>0</v>
      </c>
      <c r="AD15" s="444"/>
      <c r="AF15" s="488"/>
      <c r="AG15" s="489">
        <v>8</v>
      </c>
      <c r="AH15" s="521">
        <v>935.3</v>
      </c>
      <c r="AI15" s="502"/>
      <c r="AJ15" s="521"/>
      <c r="AK15" s="399"/>
      <c r="AL15" s="391"/>
      <c r="AM15" s="391">
        <f t="shared" si="10"/>
        <v>0</v>
      </c>
      <c r="AP15" s="515"/>
      <c r="AQ15" s="489">
        <v>8</v>
      </c>
      <c r="AR15" s="497">
        <v>922.6</v>
      </c>
      <c r="AS15" s="498"/>
      <c r="AT15" s="497"/>
      <c r="AU15" s="499"/>
      <c r="AV15" s="500"/>
      <c r="AW15" s="5">
        <f t="shared" si="11"/>
        <v>0</v>
      </c>
      <c r="AZ15" s="488"/>
      <c r="BA15" s="489">
        <v>8</v>
      </c>
      <c r="BB15" s="879">
        <v>912.62</v>
      </c>
      <c r="BC15" s="502"/>
      <c r="BD15" s="490"/>
      <c r="BE15" s="399"/>
      <c r="BF15" s="391"/>
      <c r="BG15" s="391">
        <f t="shared" si="12"/>
        <v>0</v>
      </c>
      <c r="BJ15" s="488"/>
      <c r="BK15" s="489">
        <v>8</v>
      </c>
      <c r="BL15" s="490">
        <v>912.2</v>
      </c>
      <c r="BM15" s="502"/>
      <c r="BN15" s="497"/>
      <c r="BO15" s="399"/>
      <c r="BP15" s="391"/>
      <c r="BQ15" s="504">
        <f t="shared" si="13"/>
        <v>0</v>
      </c>
      <c r="BR15" s="5"/>
      <c r="BT15" s="488"/>
      <c r="BU15" s="489">
        <v>8</v>
      </c>
      <c r="BV15" s="490">
        <v>957.07</v>
      </c>
      <c r="BW15" s="505"/>
      <c r="BX15" s="490"/>
      <c r="BY15" s="506"/>
      <c r="BZ15" s="507"/>
      <c r="CA15" s="462">
        <f t="shared" si="5"/>
        <v>0</v>
      </c>
      <c r="CD15" s="515"/>
      <c r="CE15" s="489">
        <v>8</v>
      </c>
      <c r="CF15" s="249">
        <v>885.4</v>
      </c>
      <c r="CG15" s="512"/>
      <c r="CH15" s="249"/>
      <c r="CI15" s="514"/>
      <c r="CJ15" s="391"/>
      <c r="CK15" s="5">
        <f t="shared" si="6"/>
        <v>0</v>
      </c>
      <c r="CN15" s="496"/>
      <c r="CO15" s="489">
        <v>8</v>
      </c>
      <c r="CP15" s="490">
        <v>897.2</v>
      </c>
      <c r="CQ15" s="505"/>
      <c r="CR15" s="490"/>
      <c r="CS15" s="508"/>
      <c r="CT15" s="507"/>
      <c r="CU15" s="509">
        <f t="shared" si="26"/>
        <v>0</v>
      </c>
      <c r="CX15" s="510"/>
      <c r="CY15" s="489">
        <v>8</v>
      </c>
      <c r="CZ15" s="490"/>
      <c r="DA15" s="502"/>
      <c r="DB15" s="490"/>
      <c r="DC15" s="399"/>
      <c r="DD15" s="391"/>
      <c r="DE15" s="5">
        <f t="shared" si="14"/>
        <v>0</v>
      </c>
      <c r="DH15" s="510"/>
      <c r="DI15" s="489">
        <v>8</v>
      </c>
      <c r="DJ15" s="490"/>
      <c r="DK15" s="502"/>
      <c r="DL15" s="490"/>
      <c r="DM15" s="399"/>
      <c r="DN15" s="391"/>
      <c r="DO15" s="5">
        <f t="shared" si="15"/>
        <v>0</v>
      </c>
      <c r="DR15" s="488"/>
      <c r="DS15" s="489">
        <v>8</v>
      </c>
      <c r="DT15" s="490"/>
      <c r="DU15" s="505"/>
      <c r="DV15" s="490"/>
      <c r="DW15" s="508"/>
      <c r="DX15" s="507"/>
      <c r="DY15" s="5">
        <f t="shared" si="16"/>
        <v>0</v>
      </c>
      <c r="EB15" s="488"/>
      <c r="EC15" s="489">
        <v>8</v>
      </c>
      <c r="ED15" s="249"/>
      <c r="EE15" s="512"/>
      <c r="EF15" s="249"/>
      <c r="EG15" s="513"/>
      <c r="EH15" s="391"/>
      <c r="EI15" s="5">
        <f t="shared" si="17"/>
        <v>0</v>
      </c>
      <c r="EL15" s="488"/>
      <c r="EM15" s="489">
        <v>8</v>
      </c>
      <c r="EN15" s="249"/>
      <c r="EO15" s="512"/>
      <c r="EP15" s="249"/>
      <c r="EQ15" s="514"/>
      <c r="ER15" s="391"/>
      <c r="ES15" s="5">
        <f t="shared" si="18"/>
        <v>0</v>
      </c>
      <c r="EV15" s="515"/>
      <c r="EW15" s="489">
        <v>8</v>
      </c>
      <c r="EX15" s="490"/>
      <c r="EY15" s="502"/>
      <c r="EZ15" s="490"/>
      <c r="FA15" s="514"/>
      <c r="FB15" s="391"/>
      <c r="FC15" s="5">
        <f t="shared" si="19"/>
        <v>0</v>
      </c>
      <c r="FF15" s="515"/>
      <c r="FG15" s="489">
        <v>8</v>
      </c>
      <c r="FH15" s="497"/>
      <c r="FI15" s="498"/>
      <c r="FJ15" s="497"/>
      <c r="FK15" s="513"/>
      <c r="FL15" s="500"/>
      <c r="FM15" s="462">
        <f t="shared" si="20"/>
        <v>0</v>
      </c>
      <c r="FP15" s="516"/>
      <c r="FQ15" s="489">
        <v>8</v>
      </c>
      <c r="FR15" s="490"/>
      <c r="FS15" s="502"/>
      <c r="FT15" s="490"/>
      <c r="FU15" s="514"/>
      <c r="FV15" s="391"/>
      <c r="FW15" s="462">
        <f t="shared" si="21"/>
        <v>0</v>
      </c>
      <c r="FZ15" s="515"/>
      <c r="GA15" s="517">
        <v>8</v>
      </c>
      <c r="GB15" s="490"/>
      <c r="GC15" s="502"/>
      <c r="GD15" s="490"/>
      <c r="GE15" s="514"/>
      <c r="GF15" s="391"/>
      <c r="GG15" s="5">
        <f t="shared" si="22"/>
        <v>0</v>
      </c>
      <c r="GJ15" s="488"/>
      <c r="GK15" s="489">
        <v>8</v>
      </c>
      <c r="GL15" s="522"/>
      <c r="GM15" s="502"/>
      <c r="GN15" s="522"/>
      <c r="GO15" s="399"/>
      <c r="GP15" s="391"/>
      <c r="GQ15" s="5">
        <f t="shared" si="23"/>
        <v>0</v>
      </c>
      <c r="GT15" s="488"/>
      <c r="GU15" s="489">
        <v>8</v>
      </c>
      <c r="GV15" s="490"/>
      <c r="GW15" s="502"/>
      <c r="GX15" s="490"/>
      <c r="GY15" s="399"/>
      <c r="GZ15" s="391"/>
      <c r="HA15" s="5">
        <f t="shared" si="24"/>
        <v>0</v>
      </c>
    </row>
    <row r="16" spans="1:209" ht="22.5" customHeight="1" x14ac:dyDescent="0.25">
      <c r="A16" s="417">
        <v>13</v>
      </c>
      <c r="B16" s="283">
        <f t="shared" ref="B16:I16" si="32">EA5</f>
        <v>0</v>
      </c>
      <c r="C16" s="283">
        <f t="shared" si="32"/>
        <v>0</v>
      </c>
      <c r="D16" s="431">
        <f t="shared" si="32"/>
        <v>0</v>
      </c>
      <c r="E16" s="432">
        <f t="shared" si="32"/>
        <v>0</v>
      </c>
      <c r="F16" s="215">
        <f t="shared" si="32"/>
        <v>0</v>
      </c>
      <c r="G16" s="6">
        <f t="shared" si="32"/>
        <v>0</v>
      </c>
      <c r="H16" s="233">
        <f t="shared" si="32"/>
        <v>0</v>
      </c>
      <c r="I16" s="433">
        <f t="shared" si="32"/>
        <v>0</v>
      </c>
      <c r="L16" s="488"/>
      <c r="M16" s="517">
        <v>9</v>
      </c>
      <c r="N16" s="490">
        <v>908.99</v>
      </c>
      <c r="O16" s="502"/>
      <c r="P16" s="490"/>
      <c r="Q16" s="399"/>
      <c r="R16" s="391"/>
      <c r="S16" s="462">
        <f t="shared" si="8"/>
        <v>0</v>
      </c>
      <c r="V16" s="496"/>
      <c r="W16" s="835">
        <v>9</v>
      </c>
      <c r="X16" s="497">
        <v>865</v>
      </c>
      <c r="Y16" s="498"/>
      <c r="Z16" s="497"/>
      <c r="AA16" s="499"/>
      <c r="AB16" s="500"/>
      <c r="AC16" s="462">
        <f t="shared" si="9"/>
        <v>0</v>
      </c>
      <c r="AD16" s="444"/>
      <c r="AF16" s="488"/>
      <c r="AG16" s="489">
        <v>9</v>
      </c>
      <c r="AH16" s="521">
        <v>936.21</v>
      </c>
      <c r="AI16" s="502"/>
      <c r="AJ16" s="521"/>
      <c r="AK16" s="399"/>
      <c r="AL16" s="391"/>
      <c r="AM16" s="391">
        <f t="shared" si="10"/>
        <v>0</v>
      </c>
      <c r="AP16" s="515"/>
      <c r="AQ16" s="489">
        <v>9</v>
      </c>
      <c r="AR16" s="497">
        <v>918.5</v>
      </c>
      <c r="AS16" s="498"/>
      <c r="AT16" s="497"/>
      <c r="AU16" s="499"/>
      <c r="AV16" s="500"/>
      <c r="AW16" s="5">
        <f t="shared" si="11"/>
        <v>0</v>
      </c>
      <c r="AZ16" s="488"/>
      <c r="BA16" s="489">
        <v>9</v>
      </c>
      <c r="BB16" s="879">
        <v>943.47</v>
      </c>
      <c r="BC16" s="502"/>
      <c r="BD16" s="490"/>
      <c r="BE16" s="399"/>
      <c r="BF16" s="391"/>
      <c r="BG16" s="391">
        <f t="shared" si="12"/>
        <v>0</v>
      </c>
      <c r="BJ16" s="488"/>
      <c r="BK16" s="489">
        <v>9</v>
      </c>
      <c r="BL16" s="490">
        <v>884.5</v>
      </c>
      <c r="BM16" s="502"/>
      <c r="BN16" s="497"/>
      <c r="BO16" s="399"/>
      <c r="BP16" s="391"/>
      <c r="BQ16" s="504">
        <f t="shared" si="13"/>
        <v>0</v>
      </c>
      <c r="BR16" s="5"/>
      <c r="BT16" s="488"/>
      <c r="BU16" s="489">
        <v>9</v>
      </c>
      <c r="BV16" s="490">
        <v>926.23</v>
      </c>
      <c r="BW16" s="505"/>
      <c r="BX16" s="490"/>
      <c r="BY16" s="506"/>
      <c r="BZ16" s="507"/>
      <c r="CA16" s="5">
        <f t="shared" si="5"/>
        <v>0</v>
      </c>
      <c r="CD16" s="515"/>
      <c r="CE16" s="489">
        <v>9</v>
      </c>
      <c r="CF16" s="249">
        <v>881.3</v>
      </c>
      <c r="CG16" s="512"/>
      <c r="CH16" s="249"/>
      <c r="CI16" s="514"/>
      <c r="CJ16" s="391"/>
      <c r="CK16" s="5">
        <f t="shared" si="6"/>
        <v>0</v>
      </c>
      <c r="CN16" s="496"/>
      <c r="CO16" s="489">
        <v>9</v>
      </c>
      <c r="CP16" s="490">
        <v>938.93</v>
      </c>
      <c r="CQ16" s="505"/>
      <c r="CR16" s="490"/>
      <c r="CS16" s="508"/>
      <c r="CT16" s="507"/>
      <c r="CU16" s="509">
        <f t="shared" si="26"/>
        <v>0</v>
      </c>
      <c r="CX16" s="510"/>
      <c r="CY16" s="489">
        <v>9</v>
      </c>
      <c r="CZ16" s="490"/>
      <c r="DA16" s="502"/>
      <c r="DB16" s="490"/>
      <c r="DC16" s="399"/>
      <c r="DD16" s="391"/>
      <c r="DE16" s="5">
        <f t="shared" si="14"/>
        <v>0</v>
      </c>
      <c r="DH16" s="510"/>
      <c r="DI16" s="489">
        <v>9</v>
      </c>
      <c r="DJ16" s="490"/>
      <c r="DK16" s="502"/>
      <c r="DL16" s="490"/>
      <c r="DM16" s="399"/>
      <c r="DN16" s="391"/>
      <c r="DO16" s="5">
        <f t="shared" si="15"/>
        <v>0</v>
      </c>
      <c r="DR16" s="488"/>
      <c r="DS16" s="489">
        <v>9</v>
      </c>
      <c r="DT16" s="490"/>
      <c r="DU16" s="505"/>
      <c r="DV16" s="490"/>
      <c r="DW16" s="508"/>
      <c r="DX16" s="507"/>
      <c r="DY16" s="5">
        <f t="shared" si="16"/>
        <v>0</v>
      </c>
      <c r="EB16" s="488"/>
      <c r="EC16" s="489">
        <v>9</v>
      </c>
      <c r="ED16" s="249"/>
      <c r="EE16" s="512"/>
      <c r="EF16" s="249"/>
      <c r="EG16" s="513"/>
      <c r="EH16" s="391"/>
      <c r="EI16" s="5">
        <f t="shared" si="17"/>
        <v>0</v>
      </c>
      <c r="EL16" s="488"/>
      <c r="EM16" s="489">
        <v>9</v>
      </c>
      <c r="EN16" s="249"/>
      <c r="EO16" s="512"/>
      <c r="EP16" s="249"/>
      <c r="EQ16" s="514"/>
      <c r="ER16" s="391"/>
      <c r="ES16" s="5">
        <f t="shared" si="18"/>
        <v>0</v>
      </c>
      <c r="EV16" s="515"/>
      <c r="EW16" s="489">
        <v>9</v>
      </c>
      <c r="EX16" s="490"/>
      <c r="EY16" s="502"/>
      <c r="EZ16" s="490"/>
      <c r="FA16" s="514"/>
      <c r="FB16" s="391"/>
      <c r="FC16" s="5">
        <f t="shared" si="19"/>
        <v>0</v>
      </c>
      <c r="FF16" s="515"/>
      <c r="FG16" s="489">
        <v>9</v>
      </c>
      <c r="FH16" s="497"/>
      <c r="FI16" s="498"/>
      <c r="FJ16" s="497"/>
      <c r="FK16" s="513"/>
      <c r="FL16" s="500"/>
      <c r="FM16" s="462">
        <f t="shared" si="20"/>
        <v>0</v>
      </c>
      <c r="FP16" s="516"/>
      <c r="FQ16" s="489">
        <v>9</v>
      </c>
      <c r="FR16" s="490"/>
      <c r="FS16" s="502"/>
      <c r="FT16" s="490"/>
      <c r="FU16" s="514"/>
      <c r="FV16" s="391"/>
      <c r="FW16" s="462">
        <f t="shared" si="21"/>
        <v>0</v>
      </c>
      <c r="FZ16" s="515"/>
      <c r="GA16" s="517">
        <v>9</v>
      </c>
      <c r="GB16" s="490"/>
      <c r="GC16" s="502"/>
      <c r="GD16" s="490"/>
      <c r="GE16" s="514"/>
      <c r="GF16" s="391"/>
      <c r="GG16" s="5">
        <f t="shared" si="22"/>
        <v>0</v>
      </c>
      <c r="GJ16" s="488"/>
      <c r="GK16" s="489">
        <v>9</v>
      </c>
      <c r="GL16" s="522"/>
      <c r="GM16" s="502"/>
      <c r="GN16" s="522"/>
      <c r="GO16" s="399"/>
      <c r="GP16" s="391"/>
      <c r="GQ16" s="5">
        <f t="shared" si="23"/>
        <v>0</v>
      </c>
      <c r="GT16" s="488"/>
      <c r="GU16" s="489">
        <v>9</v>
      </c>
      <c r="GV16" s="490"/>
      <c r="GW16" s="502"/>
      <c r="GX16" s="490"/>
      <c r="GY16" s="399"/>
      <c r="GZ16" s="391"/>
      <c r="HA16" s="5">
        <f t="shared" si="24"/>
        <v>0</v>
      </c>
    </row>
    <row r="17" spans="1:209" x14ac:dyDescent="0.25">
      <c r="A17" s="417">
        <v>14</v>
      </c>
      <c r="B17" s="283">
        <f>EK5</f>
        <v>0</v>
      </c>
      <c r="C17" s="283">
        <f t="shared" ref="C17:I17" si="33">EL5</f>
        <v>0</v>
      </c>
      <c r="D17" s="431">
        <f t="shared" si="33"/>
        <v>0</v>
      </c>
      <c r="E17" s="432">
        <f t="shared" si="33"/>
        <v>0</v>
      </c>
      <c r="F17" s="215">
        <f t="shared" si="33"/>
        <v>0</v>
      </c>
      <c r="G17" s="6">
        <f t="shared" si="33"/>
        <v>0</v>
      </c>
      <c r="H17" s="233">
        <f t="shared" si="33"/>
        <v>0</v>
      </c>
      <c r="I17" s="433">
        <f t="shared" si="33"/>
        <v>0</v>
      </c>
      <c r="L17" s="488"/>
      <c r="M17" s="517">
        <v>10</v>
      </c>
      <c r="N17" s="490">
        <v>930.77</v>
      </c>
      <c r="O17" s="491"/>
      <c r="P17" s="492"/>
      <c r="Q17" s="493"/>
      <c r="R17" s="494"/>
      <c r="S17" s="520">
        <f t="shared" si="8"/>
        <v>0</v>
      </c>
      <c r="V17" s="496"/>
      <c r="W17" s="835">
        <v>10</v>
      </c>
      <c r="X17" s="497">
        <v>864.5</v>
      </c>
      <c r="Y17" s="498"/>
      <c r="Z17" s="497"/>
      <c r="AA17" s="499"/>
      <c r="AB17" s="500"/>
      <c r="AC17" s="462">
        <f t="shared" si="9"/>
        <v>0</v>
      </c>
      <c r="AD17" s="444"/>
      <c r="AF17" s="488"/>
      <c r="AG17" s="489">
        <v>10</v>
      </c>
      <c r="AH17" s="521">
        <v>937.12</v>
      </c>
      <c r="AI17" s="502"/>
      <c r="AJ17" s="521"/>
      <c r="AK17" s="399"/>
      <c r="AL17" s="391"/>
      <c r="AM17" s="391">
        <f t="shared" si="10"/>
        <v>0</v>
      </c>
      <c r="AP17" s="515"/>
      <c r="AQ17" s="489">
        <v>10</v>
      </c>
      <c r="AR17" s="497">
        <v>926.2</v>
      </c>
      <c r="AS17" s="498"/>
      <c r="AT17" s="497"/>
      <c r="AU17" s="499"/>
      <c r="AV17" s="500"/>
      <c r="AW17" s="5">
        <f t="shared" si="11"/>
        <v>0</v>
      </c>
      <c r="AZ17" s="488"/>
      <c r="BA17" s="489">
        <v>10</v>
      </c>
      <c r="BB17" s="880">
        <v>941.65</v>
      </c>
      <c r="BC17" s="502"/>
      <c r="BD17" s="249"/>
      <c r="BE17" s="399"/>
      <c r="BF17" s="391"/>
      <c r="BG17" s="391">
        <f t="shared" si="12"/>
        <v>0</v>
      </c>
      <c r="BJ17" s="488"/>
      <c r="BK17" s="489">
        <v>10</v>
      </c>
      <c r="BL17" s="490">
        <v>885.4</v>
      </c>
      <c r="BM17" s="502"/>
      <c r="BN17" s="497"/>
      <c r="BO17" s="399"/>
      <c r="BP17" s="391"/>
      <c r="BQ17" s="504">
        <f t="shared" si="13"/>
        <v>0</v>
      </c>
      <c r="BR17" s="5"/>
      <c r="BT17" s="488"/>
      <c r="BU17" s="489">
        <v>10</v>
      </c>
      <c r="BV17" s="490">
        <v>887.22</v>
      </c>
      <c r="BW17" s="505"/>
      <c r="BX17" s="490"/>
      <c r="BY17" s="506"/>
      <c r="BZ17" s="507"/>
      <c r="CA17" s="5">
        <f t="shared" si="5"/>
        <v>0</v>
      </c>
      <c r="CD17" s="515"/>
      <c r="CE17" s="489">
        <v>10</v>
      </c>
      <c r="CF17" s="249">
        <v>903.6</v>
      </c>
      <c r="CG17" s="512"/>
      <c r="CH17" s="249"/>
      <c r="CI17" s="514"/>
      <c r="CJ17" s="391"/>
      <c r="CK17" s="5">
        <f t="shared" si="6"/>
        <v>0</v>
      </c>
      <c r="CN17" s="496"/>
      <c r="CO17" s="489">
        <v>10</v>
      </c>
      <c r="CP17" s="490">
        <v>944.37</v>
      </c>
      <c r="CQ17" s="505"/>
      <c r="CR17" s="490"/>
      <c r="CS17" s="508"/>
      <c r="CT17" s="507"/>
      <c r="CU17" s="509">
        <f t="shared" si="26"/>
        <v>0</v>
      </c>
      <c r="CX17" s="488"/>
      <c r="CY17" s="489">
        <v>10</v>
      </c>
      <c r="CZ17" s="490"/>
      <c r="DA17" s="502"/>
      <c r="DB17" s="490"/>
      <c r="DC17" s="399"/>
      <c r="DD17" s="391"/>
      <c r="DE17" s="5">
        <f t="shared" si="14"/>
        <v>0</v>
      </c>
      <c r="DH17" s="488"/>
      <c r="DI17" s="489">
        <v>10</v>
      </c>
      <c r="DJ17" s="490"/>
      <c r="DK17" s="502"/>
      <c r="DL17" s="490"/>
      <c r="DM17" s="399"/>
      <c r="DN17" s="391"/>
      <c r="DO17" s="5">
        <f t="shared" si="15"/>
        <v>0</v>
      </c>
      <c r="DR17" s="488"/>
      <c r="DS17" s="489">
        <v>10</v>
      </c>
      <c r="DT17" s="490"/>
      <c r="DU17" s="505"/>
      <c r="DV17" s="490"/>
      <c r="DW17" s="508"/>
      <c r="DX17" s="507"/>
      <c r="DY17" s="5">
        <f t="shared" si="16"/>
        <v>0</v>
      </c>
      <c r="EB17" s="488"/>
      <c r="EC17" s="489">
        <v>10</v>
      </c>
      <c r="ED17" s="249"/>
      <c r="EE17" s="512"/>
      <c r="EF17" s="249"/>
      <c r="EG17" s="513"/>
      <c r="EH17" s="391"/>
      <c r="EI17" s="5">
        <f t="shared" si="17"/>
        <v>0</v>
      </c>
      <c r="EL17" s="488"/>
      <c r="EM17" s="489">
        <v>10</v>
      </c>
      <c r="EN17" s="249"/>
      <c r="EO17" s="512"/>
      <c r="EP17" s="249"/>
      <c r="EQ17" s="514"/>
      <c r="ER17" s="391"/>
      <c r="ES17" s="5">
        <f t="shared" si="18"/>
        <v>0</v>
      </c>
      <c r="EV17" s="515"/>
      <c r="EW17" s="489">
        <v>10</v>
      </c>
      <c r="EX17" s="490"/>
      <c r="EY17" s="502"/>
      <c r="EZ17" s="490"/>
      <c r="FA17" s="514"/>
      <c r="FB17" s="391"/>
      <c r="FC17" s="5">
        <f t="shared" si="19"/>
        <v>0</v>
      </c>
      <c r="FF17" s="515"/>
      <c r="FG17" s="489">
        <v>10</v>
      </c>
      <c r="FH17" s="497"/>
      <c r="FI17" s="498"/>
      <c r="FJ17" s="497"/>
      <c r="FK17" s="513"/>
      <c r="FL17" s="500"/>
      <c r="FM17" s="462">
        <f t="shared" si="20"/>
        <v>0</v>
      </c>
      <c r="FP17" s="488"/>
      <c r="FQ17" s="489">
        <v>10</v>
      </c>
      <c r="FR17" s="490"/>
      <c r="FS17" s="502"/>
      <c r="FT17" s="490"/>
      <c r="FU17" s="514"/>
      <c r="FV17" s="391"/>
      <c r="FW17" s="462">
        <f t="shared" si="21"/>
        <v>0</v>
      </c>
      <c r="FZ17" s="515"/>
      <c r="GA17" s="517">
        <v>10</v>
      </c>
      <c r="GB17" s="490"/>
      <c r="GC17" s="502"/>
      <c r="GD17" s="490"/>
      <c r="GE17" s="514"/>
      <c r="GF17" s="391"/>
      <c r="GG17" s="5">
        <f t="shared" si="22"/>
        <v>0</v>
      </c>
      <c r="GJ17" s="488"/>
      <c r="GK17" s="489">
        <v>10</v>
      </c>
      <c r="GL17" s="522"/>
      <c r="GM17" s="502"/>
      <c r="GN17" s="522"/>
      <c r="GO17" s="399"/>
      <c r="GP17" s="391"/>
      <c r="GQ17" s="5">
        <f t="shared" si="23"/>
        <v>0</v>
      </c>
      <c r="GT17" s="488"/>
      <c r="GU17" s="489">
        <v>10</v>
      </c>
      <c r="GV17" s="490"/>
      <c r="GW17" s="502"/>
      <c r="GX17" s="490"/>
      <c r="GY17" s="399"/>
      <c r="GZ17" s="391"/>
      <c r="HA17" s="5">
        <f t="shared" si="24"/>
        <v>0</v>
      </c>
    </row>
    <row r="18" spans="1:209" x14ac:dyDescent="0.25">
      <c r="A18" s="417">
        <v>15</v>
      </c>
      <c r="B18" s="283">
        <f t="shared" ref="B18:I18" si="34">EU5</f>
        <v>0</v>
      </c>
      <c r="C18" s="283">
        <f t="shared" si="34"/>
        <v>0</v>
      </c>
      <c r="D18" s="431">
        <f t="shared" si="34"/>
        <v>0</v>
      </c>
      <c r="E18" s="432">
        <f t="shared" si="34"/>
        <v>0</v>
      </c>
      <c r="F18" s="215">
        <f t="shared" si="34"/>
        <v>0</v>
      </c>
      <c r="G18" s="6">
        <f t="shared" si="34"/>
        <v>0</v>
      </c>
      <c r="H18" s="233">
        <f t="shared" si="34"/>
        <v>0</v>
      </c>
      <c r="I18" s="433">
        <f t="shared" si="34"/>
        <v>0</v>
      </c>
      <c r="L18" s="488"/>
      <c r="M18" s="517">
        <v>11</v>
      </c>
      <c r="N18" s="490">
        <v>960.7</v>
      </c>
      <c r="O18" s="491"/>
      <c r="P18" s="492"/>
      <c r="Q18" s="493"/>
      <c r="R18" s="494"/>
      <c r="S18" s="520">
        <f t="shared" si="8"/>
        <v>0</v>
      </c>
      <c r="V18" s="488"/>
      <c r="W18" s="835">
        <v>11</v>
      </c>
      <c r="X18" s="497">
        <v>895.8</v>
      </c>
      <c r="Y18" s="498"/>
      <c r="Z18" s="497"/>
      <c r="AA18" s="499"/>
      <c r="AB18" s="500"/>
      <c r="AC18" s="462">
        <f t="shared" si="9"/>
        <v>0</v>
      </c>
      <c r="AD18" s="444"/>
      <c r="AF18" s="488"/>
      <c r="AG18" s="489">
        <v>11</v>
      </c>
      <c r="AH18" s="521">
        <v>905.37</v>
      </c>
      <c r="AI18" s="502"/>
      <c r="AJ18" s="521"/>
      <c r="AK18" s="399"/>
      <c r="AL18" s="391"/>
      <c r="AM18" s="391">
        <f t="shared" si="10"/>
        <v>0</v>
      </c>
      <c r="AP18" s="515"/>
      <c r="AQ18" s="489">
        <v>11</v>
      </c>
      <c r="AR18" s="497">
        <v>911.3</v>
      </c>
      <c r="AS18" s="498"/>
      <c r="AT18" s="497"/>
      <c r="AU18" s="499"/>
      <c r="AV18" s="500"/>
      <c r="AW18" s="5">
        <f t="shared" si="11"/>
        <v>0</v>
      </c>
      <c r="AZ18" s="488"/>
      <c r="BA18" s="489">
        <v>11</v>
      </c>
      <c r="BB18" s="879">
        <v>895.39</v>
      </c>
      <c r="BC18" s="502"/>
      <c r="BD18" s="490"/>
      <c r="BE18" s="399"/>
      <c r="BF18" s="391"/>
      <c r="BG18" s="391">
        <f t="shared" si="12"/>
        <v>0</v>
      </c>
      <c r="BJ18" s="488"/>
      <c r="BK18" s="489">
        <v>11</v>
      </c>
      <c r="BL18" s="490">
        <v>906.7</v>
      </c>
      <c r="BM18" s="502"/>
      <c r="BN18" s="497"/>
      <c r="BO18" s="399"/>
      <c r="BP18" s="391"/>
      <c r="BQ18" s="504">
        <f t="shared" si="13"/>
        <v>0</v>
      </c>
      <c r="BR18" s="5"/>
      <c r="BT18" s="488"/>
      <c r="BU18" s="489">
        <v>11</v>
      </c>
      <c r="BV18" s="490">
        <v>903.55</v>
      </c>
      <c r="BW18" s="505"/>
      <c r="BX18" s="490"/>
      <c r="BY18" s="506"/>
      <c r="BZ18" s="507"/>
      <c r="CA18" s="5">
        <f t="shared" si="5"/>
        <v>0</v>
      </c>
      <c r="CD18" s="515"/>
      <c r="CE18" s="489">
        <v>11</v>
      </c>
      <c r="CF18" s="249">
        <v>867.7</v>
      </c>
      <c r="CG18" s="512"/>
      <c r="CH18" s="249"/>
      <c r="CI18" s="514"/>
      <c r="CJ18" s="391"/>
      <c r="CK18" s="5">
        <f t="shared" si="6"/>
        <v>0</v>
      </c>
      <c r="CN18" s="496"/>
      <c r="CO18" s="489">
        <v>11</v>
      </c>
      <c r="CP18" s="249">
        <v>932.58</v>
      </c>
      <c r="CQ18" s="505"/>
      <c r="CR18" s="249"/>
      <c r="CS18" s="508"/>
      <c r="CT18" s="507"/>
      <c r="CU18" s="509">
        <f t="shared" si="26"/>
        <v>0</v>
      </c>
      <c r="CX18" s="488"/>
      <c r="CY18" s="489">
        <v>11</v>
      </c>
      <c r="CZ18" s="490"/>
      <c r="DA18" s="502"/>
      <c r="DB18" s="490"/>
      <c r="DC18" s="399"/>
      <c r="DD18" s="391"/>
      <c r="DE18" s="5">
        <f t="shared" si="14"/>
        <v>0</v>
      </c>
      <c r="DH18" s="488"/>
      <c r="DI18" s="489">
        <v>11</v>
      </c>
      <c r="DJ18" s="490"/>
      <c r="DK18" s="502"/>
      <c r="DL18" s="490"/>
      <c r="DM18" s="399"/>
      <c r="DN18" s="391"/>
      <c r="DO18" s="5">
        <f t="shared" si="15"/>
        <v>0</v>
      </c>
      <c r="DR18" s="488"/>
      <c r="DS18" s="489">
        <v>11</v>
      </c>
      <c r="DT18" s="249"/>
      <c r="DU18" s="505"/>
      <c r="DV18" s="249"/>
      <c r="DW18" s="508"/>
      <c r="DX18" s="507"/>
      <c r="DY18" s="5">
        <f t="shared" si="16"/>
        <v>0</v>
      </c>
      <c r="EB18" s="488"/>
      <c r="EC18" s="489">
        <v>11</v>
      </c>
      <c r="ED18" s="249"/>
      <c r="EE18" s="512"/>
      <c r="EF18" s="249"/>
      <c r="EG18" s="513"/>
      <c r="EH18" s="391"/>
      <c r="EI18" s="5">
        <f t="shared" si="17"/>
        <v>0</v>
      </c>
      <c r="EL18" s="488"/>
      <c r="EM18" s="489">
        <v>11</v>
      </c>
      <c r="EN18" s="249"/>
      <c r="EO18" s="512"/>
      <c r="EP18" s="249"/>
      <c r="EQ18" s="514"/>
      <c r="ER18" s="391"/>
      <c r="ES18" s="5">
        <f t="shared" si="18"/>
        <v>0</v>
      </c>
      <c r="EV18" s="515"/>
      <c r="EW18" s="489">
        <v>11</v>
      </c>
      <c r="EX18" s="490"/>
      <c r="EY18" s="502"/>
      <c r="EZ18" s="490"/>
      <c r="FA18" s="514"/>
      <c r="FB18" s="391"/>
      <c r="FC18" s="5">
        <f t="shared" si="19"/>
        <v>0</v>
      </c>
      <c r="FF18" s="515"/>
      <c r="FG18" s="489">
        <v>11</v>
      </c>
      <c r="FH18" s="497"/>
      <c r="FI18" s="498"/>
      <c r="FJ18" s="497"/>
      <c r="FK18" s="513"/>
      <c r="FL18" s="500"/>
      <c r="FM18" s="462">
        <f t="shared" si="20"/>
        <v>0</v>
      </c>
      <c r="FP18" s="488"/>
      <c r="FQ18" s="489">
        <v>11</v>
      </c>
      <c r="FR18" s="490"/>
      <c r="FS18" s="502"/>
      <c r="FT18" s="490"/>
      <c r="FU18" s="514"/>
      <c r="FV18" s="391"/>
      <c r="FW18" s="462">
        <f t="shared" si="21"/>
        <v>0</v>
      </c>
      <c r="FX18" s="391"/>
      <c r="FZ18" s="515"/>
      <c r="GA18" s="517">
        <v>11</v>
      </c>
      <c r="GB18" s="490"/>
      <c r="GC18" s="502"/>
      <c r="GD18" s="490"/>
      <c r="GE18" s="514"/>
      <c r="GF18" s="391"/>
      <c r="GG18" s="5">
        <f t="shared" si="22"/>
        <v>0</v>
      </c>
      <c r="GJ18" s="488"/>
      <c r="GK18" s="489">
        <v>11</v>
      </c>
      <c r="GL18" s="522"/>
      <c r="GM18" s="502"/>
      <c r="GN18" s="522"/>
      <c r="GO18" s="399"/>
      <c r="GP18" s="391"/>
      <c r="GQ18" s="5">
        <f t="shared" si="23"/>
        <v>0</v>
      </c>
      <c r="GT18" s="488"/>
      <c r="GU18" s="489">
        <v>11</v>
      </c>
      <c r="GV18" s="490"/>
      <c r="GW18" s="502"/>
      <c r="GX18" s="490"/>
      <c r="GY18" s="399"/>
      <c r="GZ18" s="391"/>
      <c r="HA18" s="5">
        <f t="shared" si="24"/>
        <v>0</v>
      </c>
    </row>
    <row r="19" spans="1:209" x14ac:dyDescent="0.25">
      <c r="A19" s="417">
        <v>16</v>
      </c>
      <c r="B19" s="283">
        <f t="shared" ref="B19:I19" si="35">FE5</f>
        <v>0</v>
      </c>
      <c r="C19" s="283">
        <f t="shared" si="35"/>
        <v>0</v>
      </c>
      <c r="D19" s="431">
        <f t="shared" si="35"/>
        <v>0</v>
      </c>
      <c r="E19" s="432">
        <f t="shared" si="35"/>
        <v>0</v>
      </c>
      <c r="F19" s="215">
        <f t="shared" si="35"/>
        <v>0</v>
      </c>
      <c r="G19" s="6">
        <f t="shared" si="35"/>
        <v>0</v>
      </c>
      <c r="H19" s="233">
        <f t="shared" si="35"/>
        <v>0</v>
      </c>
      <c r="I19" s="433">
        <f t="shared" si="35"/>
        <v>0</v>
      </c>
      <c r="L19" s="488"/>
      <c r="M19" s="517">
        <v>12</v>
      </c>
      <c r="N19" s="490">
        <v>966.15</v>
      </c>
      <c r="O19" s="502"/>
      <c r="P19" s="490"/>
      <c r="Q19" s="399"/>
      <c r="R19" s="391"/>
      <c r="S19" s="462">
        <f t="shared" si="8"/>
        <v>0</v>
      </c>
      <c r="V19" s="488"/>
      <c r="W19" s="835">
        <v>12</v>
      </c>
      <c r="X19" s="497">
        <v>917.2</v>
      </c>
      <c r="Y19" s="498"/>
      <c r="Z19" s="497"/>
      <c r="AA19" s="499"/>
      <c r="AB19" s="500"/>
      <c r="AC19" s="462">
        <f t="shared" si="9"/>
        <v>0</v>
      </c>
      <c r="AD19" s="444"/>
      <c r="AF19" s="488"/>
      <c r="AG19" s="489">
        <v>12</v>
      </c>
      <c r="AH19" s="521">
        <v>920.79</v>
      </c>
      <c r="AI19" s="502"/>
      <c r="AJ19" s="521"/>
      <c r="AK19" s="399"/>
      <c r="AL19" s="391"/>
      <c r="AM19" s="391">
        <f t="shared" si="10"/>
        <v>0</v>
      </c>
      <c r="AP19" s="515"/>
      <c r="AQ19" s="489">
        <v>12</v>
      </c>
      <c r="AR19" s="497">
        <v>917.2</v>
      </c>
      <c r="AS19" s="498"/>
      <c r="AT19" s="497"/>
      <c r="AU19" s="499"/>
      <c r="AV19" s="500"/>
      <c r="AW19" s="5">
        <f t="shared" si="11"/>
        <v>0</v>
      </c>
      <c r="AZ19" s="488"/>
      <c r="BA19" s="489">
        <v>12</v>
      </c>
      <c r="BB19" s="879">
        <v>962.52</v>
      </c>
      <c r="BC19" s="502"/>
      <c r="BD19" s="490"/>
      <c r="BE19" s="399"/>
      <c r="BF19" s="391"/>
      <c r="BG19" s="391">
        <f t="shared" si="12"/>
        <v>0</v>
      </c>
      <c r="BJ19" s="488"/>
      <c r="BK19" s="489">
        <v>12</v>
      </c>
      <c r="BL19" s="490">
        <v>904.5</v>
      </c>
      <c r="BM19" s="502"/>
      <c r="BN19" s="497"/>
      <c r="BO19" s="399"/>
      <c r="BP19" s="391"/>
      <c r="BQ19" s="504">
        <f t="shared" si="13"/>
        <v>0</v>
      </c>
      <c r="BR19" s="5"/>
      <c r="BT19" s="488"/>
      <c r="BU19" s="489">
        <v>12</v>
      </c>
      <c r="BV19" s="490">
        <v>889.94</v>
      </c>
      <c r="BW19" s="505"/>
      <c r="BX19" s="490"/>
      <c r="BY19" s="506"/>
      <c r="BZ19" s="507"/>
      <c r="CA19" s="5">
        <f t="shared" si="5"/>
        <v>0</v>
      </c>
      <c r="CD19" s="515"/>
      <c r="CE19" s="489">
        <v>12</v>
      </c>
      <c r="CF19" s="249">
        <v>936.2</v>
      </c>
      <c r="CG19" s="512"/>
      <c r="CH19" s="249"/>
      <c r="CI19" s="514"/>
      <c r="CJ19" s="391"/>
      <c r="CK19" s="5">
        <f t="shared" si="6"/>
        <v>0</v>
      </c>
      <c r="CN19" s="496"/>
      <c r="CO19" s="489">
        <v>12</v>
      </c>
      <c r="CP19" s="490">
        <v>932.58</v>
      </c>
      <c r="CQ19" s="505"/>
      <c r="CR19" s="490"/>
      <c r="CS19" s="508"/>
      <c r="CT19" s="507"/>
      <c r="CU19" s="509">
        <f t="shared" si="26"/>
        <v>0</v>
      </c>
      <c r="CX19" s="488"/>
      <c r="CY19" s="489">
        <v>12</v>
      </c>
      <c r="CZ19" s="490"/>
      <c r="DA19" s="502"/>
      <c r="DB19" s="490"/>
      <c r="DC19" s="399"/>
      <c r="DD19" s="391"/>
      <c r="DE19" s="5">
        <f t="shared" si="14"/>
        <v>0</v>
      </c>
      <c r="DH19" s="488"/>
      <c r="DI19" s="489">
        <v>12</v>
      </c>
      <c r="DJ19" s="490"/>
      <c r="DK19" s="502"/>
      <c r="DL19" s="490"/>
      <c r="DM19" s="399"/>
      <c r="DN19" s="391"/>
      <c r="DO19" s="5">
        <f t="shared" si="15"/>
        <v>0</v>
      </c>
      <c r="DR19" s="488"/>
      <c r="DS19" s="489">
        <v>12</v>
      </c>
      <c r="DT19" s="490"/>
      <c r="DU19" s="505"/>
      <c r="DV19" s="490"/>
      <c r="DW19" s="508"/>
      <c r="DX19" s="507"/>
      <c r="DY19" s="5">
        <f t="shared" si="16"/>
        <v>0</v>
      </c>
      <c r="EB19" s="488"/>
      <c r="EC19" s="489">
        <v>12</v>
      </c>
      <c r="ED19" s="249"/>
      <c r="EE19" s="512"/>
      <c r="EF19" s="249"/>
      <c r="EG19" s="513"/>
      <c r="EH19" s="391"/>
      <c r="EI19" s="5">
        <f t="shared" si="17"/>
        <v>0</v>
      </c>
      <c r="EL19" s="488"/>
      <c r="EM19" s="489">
        <v>12</v>
      </c>
      <c r="EN19" s="249"/>
      <c r="EO19" s="512"/>
      <c r="EP19" s="249"/>
      <c r="EQ19" s="514"/>
      <c r="ER19" s="391"/>
      <c r="ES19" s="5">
        <f t="shared" si="18"/>
        <v>0</v>
      </c>
      <c r="EV19" s="526"/>
      <c r="EW19" s="489">
        <v>12</v>
      </c>
      <c r="EX19" s="490"/>
      <c r="EY19" s="502"/>
      <c r="EZ19" s="490"/>
      <c r="FA19" s="514"/>
      <c r="FB19" s="391"/>
      <c r="FC19" s="5">
        <f t="shared" si="19"/>
        <v>0</v>
      </c>
      <c r="FF19" s="515"/>
      <c r="FG19" s="489">
        <v>12</v>
      </c>
      <c r="FH19" s="497"/>
      <c r="FI19" s="498"/>
      <c r="FJ19" s="497"/>
      <c r="FK19" s="513"/>
      <c r="FL19" s="500"/>
      <c r="FM19" s="462">
        <f t="shared" si="20"/>
        <v>0</v>
      </c>
      <c r="FP19" s="488"/>
      <c r="FQ19" s="489">
        <v>12</v>
      </c>
      <c r="FR19" s="490"/>
      <c r="FS19" s="502"/>
      <c r="FT19" s="490"/>
      <c r="FU19" s="514"/>
      <c r="FV19" s="391"/>
      <c r="FW19" s="462">
        <f t="shared" si="21"/>
        <v>0</v>
      </c>
      <c r="FX19" s="391"/>
      <c r="FZ19" s="515"/>
      <c r="GA19" s="517">
        <v>12</v>
      </c>
      <c r="GB19" s="490"/>
      <c r="GC19" s="502"/>
      <c r="GD19" s="490"/>
      <c r="GE19" s="514"/>
      <c r="GF19" s="391"/>
      <c r="GG19" s="5">
        <f t="shared" si="22"/>
        <v>0</v>
      </c>
      <c r="GJ19" s="488"/>
      <c r="GK19" s="489">
        <v>12</v>
      </c>
      <c r="GL19" s="522"/>
      <c r="GM19" s="502"/>
      <c r="GN19" s="522"/>
      <c r="GO19" s="399"/>
      <c r="GP19" s="391"/>
      <c r="GQ19" s="5">
        <f t="shared" si="23"/>
        <v>0</v>
      </c>
      <c r="GT19" s="488"/>
      <c r="GU19" s="489">
        <v>12</v>
      </c>
      <c r="GV19" s="490"/>
      <c r="GW19" s="502"/>
      <c r="GX19" s="490"/>
      <c r="GY19" s="399"/>
      <c r="GZ19" s="391"/>
      <c r="HA19" s="5">
        <f t="shared" si="24"/>
        <v>0</v>
      </c>
    </row>
    <row r="20" spans="1:209" x14ac:dyDescent="0.25">
      <c r="A20" s="417">
        <v>17</v>
      </c>
      <c r="B20" s="201">
        <f t="shared" ref="B20:I20" si="36">FO5</f>
        <v>0</v>
      </c>
      <c r="C20" s="283">
        <f t="shared" si="36"/>
        <v>0</v>
      </c>
      <c r="D20" s="431">
        <f t="shared" si="36"/>
        <v>0</v>
      </c>
      <c r="E20" s="432">
        <f t="shared" si="36"/>
        <v>0</v>
      </c>
      <c r="F20" s="215">
        <f t="shared" si="36"/>
        <v>0</v>
      </c>
      <c r="G20" s="6">
        <f t="shared" si="36"/>
        <v>0</v>
      </c>
      <c r="H20" s="233">
        <f t="shared" si="36"/>
        <v>0</v>
      </c>
      <c r="I20" s="433">
        <f t="shared" si="36"/>
        <v>0</v>
      </c>
      <c r="L20" s="488"/>
      <c r="M20" s="517">
        <v>13</v>
      </c>
      <c r="N20" s="490">
        <v>895.3</v>
      </c>
      <c r="O20" s="502"/>
      <c r="P20" s="490"/>
      <c r="Q20" s="399"/>
      <c r="R20" s="391"/>
      <c r="S20" s="462">
        <f t="shared" si="8"/>
        <v>0</v>
      </c>
      <c r="V20" s="488"/>
      <c r="W20" s="835">
        <v>13</v>
      </c>
      <c r="X20" s="497">
        <v>899.5</v>
      </c>
      <c r="Y20" s="498"/>
      <c r="Z20" s="497"/>
      <c r="AA20" s="499"/>
      <c r="AB20" s="500"/>
      <c r="AC20" s="462">
        <f t="shared" si="9"/>
        <v>0</v>
      </c>
      <c r="AD20" s="444"/>
      <c r="AF20" s="488"/>
      <c r="AG20" s="489">
        <v>13</v>
      </c>
      <c r="AH20" s="521">
        <v>915.34</v>
      </c>
      <c r="AI20" s="502"/>
      <c r="AJ20" s="521"/>
      <c r="AK20" s="399"/>
      <c r="AL20" s="391"/>
      <c r="AM20" s="391">
        <f t="shared" si="10"/>
        <v>0</v>
      </c>
      <c r="AP20" s="515"/>
      <c r="AQ20" s="489">
        <v>13</v>
      </c>
      <c r="AR20" s="497">
        <v>909.4</v>
      </c>
      <c r="AS20" s="498"/>
      <c r="AT20" s="497"/>
      <c r="AU20" s="499"/>
      <c r="AV20" s="500"/>
      <c r="AW20" s="5">
        <f t="shared" si="11"/>
        <v>0</v>
      </c>
      <c r="AZ20" s="488"/>
      <c r="BA20" s="489">
        <v>13</v>
      </c>
      <c r="BB20" s="879">
        <v>908.09</v>
      </c>
      <c r="BC20" s="502"/>
      <c r="BD20" s="490"/>
      <c r="BE20" s="399"/>
      <c r="BF20" s="391"/>
      <c r="BG20" s="391">
        <f t="shared" si="12"/>
        <v>0</v>
      </c>
      <c r="BJ20" s="488"/>
      <c r="BK20" s="489">
        <v>13</v>
      </c>
      <c r="BL20" s="490">
        <v>935.8</v>
      </c>
      <c r="BM20" s="502"/>
      <c r="BN20" s="497"/>
      <c r="BO20" s="399"/>
      <c r="BP20" s="391"/>
      <c r="BQ20" s="504">
        <f t="shared" si="13"/>
        <v>0</v>
      </c>
      <c r="BR20" s="5"/>
      <c r="BT20" s="488"/>
      <c r="BU20" s="489">
        <v>13</v>
      </c>
      <c r="BV20" s="490">
        <v>925.32</v>
      </c>
      <c r="BW20" s="505"/>
      <c r="BX20" s="490"/>
      <c r="BY20" s="506"/>
      <c r="BZ20" s="507"/>
      <c r="CA20" s="5">
        <f t="shared" si="5"/>
        <v>0</v>
      </c>
      <c r="CD20" s="515"/>
      <c r="CE20" s="489">
        <v>13</v>
      </c>
      <c r="CF20" s="249">
        <v>863.2</v>
      </c>
      <c r="CG20" s="512"/>
      <c r="CH20" s="249"/>
      <c r="CI20" s="514"/>
      <c r="CJ20" s="391"/>
      <c r="CK20" s="5">
        <f t="shared" si="6"/>
        <v>0</v>
      </c>
      <c r="CN20" s="496"/>
      <c r="CO20" s="489">
        <v>13</v>
      </c>
      <c r="CP20" s="490">
        <v>929.86</v>
      </c>
      <c r="CQ20" s="505"/>
      <c r="CR20" s="490"/>
      <c r="CS20" s="508"/>
      <c r="CT20" s="507"/>
      <c r="CU20" s="509">
        <f t="shared" si="26"/>
        <v>0</v>
      </c>
      <c r="CX20" s="488"/>
      <c r="CY20" s="489">
        <v>13</v>
      </c>
      <c r="CZ20" s="490"/>
      <c r="DA20" s="502"/>
      <c r="DB20" s="490"/>
      <c r="DC20" s="399"/>
      <c r="DD20" s="391"/>
      <c r="DE20" s="5">
        <f t="shared" si="14"/>
        <v>0</v>
      </c>
      <c r="DH20" s="488"/>
      <c r="DI20" s="489">
        <v>13</v>
      </c>
      <c r="DJ20" s="490"/>
      <c r="DK20" s="502"/>
      <c r="DL20" s="490"/>
      <c r="DM20" s="399"/>
      <c r="DN20" s="391"/>
      <c r="DO20" s="5">
        <f t="shared" si="15"/>
        <v>0</v>
      </c>
      <c r="DR20" s="488"/>
      <c r="DS20" s="489">
        <v>13</v>
      </c>
      <c r="DT20" s="490"/>
      <c r="DU20" s="505"/>
      <c r="DV20" s="490"/>
      <c r="DW20" s="508"/>
      <c r="DX20" s="507"/>
      <c r="DY20" s="5">
        <f t="shared" si="16"/>
        <v>0</v>
      </c>
      <c r="EB20" s="488"/>
      <c r="EC20" s="489">
        <v>13</v>
      </c>
      <c r="ED20" s="249"/>
      <c r="EE20" s="512"/>
      <c r="EF20" s="249"/>
      <c r="EG20" s="513"/>
      <c r="EH20" s="391"/>
      <c r="EI20" s="5">
        <f t="shared" si="17"/>
        <v>0</v>
      </c>
      <c r="EL20" s="488"/>
      <c r="EM20" s="489">
        <v>13</v>
      </c>
      <c r="EN20" s="249"/>
      <c r="EO20" s="512"/>
      <c r="EP20" s="249"/>
      <c r="EQ20" s="514"/>
      <c r="ER20" s="391"/>
      <c r="ES20" s="5">
        <f t="shared" si="18"/>
        <v>0</v>
      </c>
      <c r="EV20" s="526"/>
      <c r="EW20" s="489">
        <v>13</v>
      </c>
      <c r="EX20" s="490"/>
      <c r="EY20" s="502"/>
      <c r="EZ20" s="490"/>
      <c r="FA20" s="514"/>
      <c r="FB20" s="391"/>
      <c r="FC20" s="5">
        <f t="shared" si="19"/>
        <v>0</v>
      </c>
      <c r="FF20" s="515"/>
      <c r="FG20" s="489">
        <v>13</v>
      </c>
      <c r="FH20" s="497"/>
      <c r="FI20" s="498"/>
      <c r="FJ20" s="497"/>
      <c r="FK20" s="513"/>
      <c r="FL20" s="500"/>
      <c r="FM20" s="462">
        <f t="shared" si="20"/>
        <v>0</v>
      </c>
      <c r="FP20" s="488"/>
      <c r="FQ20" s="489">
        <v>13</v>
      </c>
      <c r="FR20" s="490"/>
      <c r="FS20" s="502"/>
      <c r="FT20" s="490"/>
      <c r="FU20" s="514"/>
      <c r="FV20" s="391"/>
      <c r="FW20" s="462">
        <f t="shared" si="21"/>
        <v>0</v>
      </c>
      <c r="FX20" s="391"/>
      <c r="FZ20" s="488"/>
      <c r="GA20" s="517">
        <v>13</v>
      </c>
      <c r="GB20" s="490"/>
      <c r="GC20" s="502"/>
      <c r="GD20" s="490"/>
      <c r="GE20" s="514"/>
      <c r="GF20" s="391"/>
      <c r="GG20" s="5">
        <f t="shared" si="22"/>
        <v>0</v>
      </c>
      <c r="GJ20" s="488"/>
      <c r="GK20" s="489">
        <v>13</v>
      </c>
      <c r="GL20" s="522"/>
      <c r="GM20" s="502"/>
      <c r="GN20" s="522"/>
      <c r="GO20" s="399"/>
      <c r="GP20" s="391"/>
      <c r="GQ20" s="5">
        <f t="shared" si="23"/>
        <v>0</v>
      </c>
      <c r="GT20" s="488"/>
      <c r="GU20" s="489">
        <v>13</v>
      </c>
      <c r="GV20" s="490"/>
      <c r="GW20" s="502"/>
      <c r="GX20" s="490"/>
      <c r="GY20" s="399"/>
      <c r="GZ20" s="391"/>
      <c r="HA20" s="5">
        <f t="shared" si="24"/>
        <v>0</v>
      </c>
    </row>
    <row r="21" spans="1:209" x14ac:dyDescent="0.25">
      <c r="A21" s="417">
        <v>18</v>
      </c>
      <c r="B21" s="283">
        <f t="shared" ref="B21:I21" si="37">FY5</f>
        <v>0</v>
      </c>
      <c r="C21" s="283">
        <f t="shared" si="37"/>
        <v>0</v>
      </c>
      <c r="D21" s="286">
        <f>GA5</f>
        <v>0</v>
      </c>
      <c r="E21" s="432">
        <f t="shared" si="37"/>
        <v>0</v>
      </c>
      <c r="F21" s="215">
        <f t="shared" si="37"/>
        <v>0</v>
      </c>
      <c r="G21" s="6">
        <f t="shared" si="37"/>
        <v>0</v>
      </c>
      <c r="H21" s="233">
        <f t="shared" si="37"/>
        <v>0</v>
      </c>
      <c r="I21" s="433">
        <f t="shared" si="37"/>
        <v>0</v>
      </c>
      <c r="L21" s="488"/>
      <c r="M21" s="517">
        <v>14</v>
      </c>
      <c r="N21" s="490">
        <v>948.91</v>
      </c>
      <c r="O21" s="491"/>
      <c r="P21" s="492"/>
      <c r="Q21" s="493"/>
      <c r="R21" s="494"/>
      <c r="S21" s="520">
        <f t="shared" si="8"/>
        <v>0</v>
      </c>
      <c r="V21" s="488"/>
      <c r="W21" s="835">
        <v>14</v>
      </c>
      <c r="X21" s="497">
        <v>867.3</v>
      </c>
      <c r="Y21" s="498"/>
      <c r="Z21" s="497"/>
      <c r="AA21" s="499"/>
      <c r="AB21" s="500"/>
      <c r="AC21" s="462">
        <f t="shared" si="9"/>
        <v>0</v>
      </c>
      <c r="AD21" s="444"/>
      <c r="AF21" s="488"/>
      <c r="AG21" s="489">
        <v>14</v>
      </c>
      <c r="AH21" s="521">
        <v>901.74</v>
      </c>
      <c r="AI21" s="502"/>
      <c r="AJ21" s="521"/>
      <c r="AK21" s="399"/>
      <c r="AL21" s="391"/>
      <c r="AM21" s="391">
        <f t="shared" si="10"/>
        <v>0</v>
      </c>
      <c r="AP21" s="515"/>
      <c r="AQ21" s="489">
        <v>14</v>
      </c>
      <c r="AR21" s="497">
        <v>864.5</v>
      </c>
      <c r="AS21" s="498"/>
      <c r="AT21" s="497"/>
      <c r="AU21" s="499"/>
      <c r="AV21" s="500"/>
      <c r="AW21" s="5">
        <f t="shared" si="11"/>
        <v>0</v>
      </c>
      <c r="AZ21" s="488"/>
      <c r="BA21" s="489">
        <v>14</v>
      </c>
      <c r="BB21" s="879">
        <v>930.77</v>
      </c>
      <c r="BC21" s="502"/>
      <c r="BD21" s="490"/>
      <c r="BE21" s="399"/>
      <c r="BF21" s="391"/>
      <c r="BG21" s="391">
        <f t="shared" si="12"/>
        <v>0</v>
      </c>
      <c r="BJ21" s="488"/>
      <c r="BK21" s="489">
        <v>14</v>
      </c>
      <c r="BL21" s="490">
        <v>904</v>
      </c>
      <c r="BM21" s="502"/>
      <c r="BN21" s="490"/>
      <c r="BO21" s="399"/>
      <c r="BP21" s="391"/>
      <c r="BQ21" s="504">
        <f t="shared" si="13"/>
        <v>0</v>
      </c>
      <c r="BR21" s="5"/>
      <c r="BT21" s="488"/>
      <c r="BU21" s="489">
        <v>14</v>
      </c>
      <c r="BV21" s="490">
        <v>887.22</v>
      </c>
      <c r="BW21" s="505"/>
      <c r="BX21" s="490"/>
      <c r="BY21" s="506"/>
      <c r="BZ21" s="507"/>
      <c r="CA21" s="5">
        <f t="shared" si="5"/>
        <v>0</v>
      </c>
      <c r="CD21" s="515"/>
      <c r="CE21" s="489">
        <v>14</v>
      </c>
      <c r="CF21" s="249">
        <v>885</v>
      </c>
      <c r="CG21" s="512"/>
      <c r="CH21" s="249"/>
      <c r="CI21" s="514"/>
      <c r="CJ21" s="391"/>
      <c r="CK21" s="5">
        <f t="shared" si="6"/>
        <v>0</v>
      </c>
      <c r="CN21" s="496"/>
      <c r="CO21" s="489">
        <v>14</v>
      </c>
      <c r="CP21" s="490">
        <v>917.16</v>
      </c>
      <c r="CQ21" s="505"/>
      <c r="CR21" s="490"/>
      <c r="CS21" s="508"/>
      <c r="CT21" s="507"/>
      <c r="CU21" s="509">
        <f t="shared" si="26"/>
        <v>0</v>
      </c>
      <c r="CX21" s="488"/>
      <c r="CY21" s="489">
        <v>14</v>
      </c>
      <c r="CZ21" s="490"/>
      <c r="DA21" s="502"/>
      <c r="DB21" s="490"/>
      <c r="DC21" s="399"/>
      <c r="DD21" s="391"/>
      <c r="DE21" s="5">
        <f t="shared" si="14"/>
        <v>0</v>
      </c>
      <c r="DH21" s="488"/>
      <c r="DI21" s="489">
        <v>14</v>
      </c>
      <c r="DJ21" s="490"/>
      <c r="DK21" s="502"/>
      <c r="DL21" s="490"/>
      <c r="DM21" s="399"/>
      <c r="DN21" s="391"/>
      <c r="DO21" s="5">
        <f t="shared" si="15"/>
        <v>0</v>
      </c>
      <c r="DR21" s="488"/>
      <c r="DS21" s="489">
        <v>14</v>
      </c>
      <c r="DT21" s="490"/>
      <c r="DU21" s="505"/>
      <c r="DV21" s="490"/>
      <c r="DW21" s="508"/>
      <c r="DX21" s="507"/>
      <c r="DY21" s="5">
        <f t="shared" si="16"/>
        <v>0</v>
      </c>
      <c r="EB21" s="488"/>
      <c r="EC21" s="489">
        <v>14</v>
      </c>
      <c r="ED21" s="249"/>
      <c r="EE21" s="512"/>
      <c r="EF21" s="249"/>
      <c r="EG21" s="513"/>
      <c r="EH21" s="391"/>
      <c r="EI21" s="5">
        <f t="shared" si="17"/>
        <v>0</v>
      </c>
      <c r="EL21" s="488"/>
      <c r="EM21" s="489">
        <v>14</v>
      </c>
      <c r="EN21" s="249"/>
      <c r="EO21" s="512"/>
      <c r="EP21" s="249"/>
      <c r="EQ21" s="514"/>
      <c r="ER21" s="391"/>
      <c r="ES21" s="5">
        <f t="shared" si="18"/>
        <v>0</v>
      </c>
      <c r="EV21" s="526"/>
      <c r="EW21" s="489">
        <v>14</v>
      </c>
      <c r="EX21" s="490"/>
      <c r="EY21" s="502"/>
      <c r="EZ21" s="490"/>
      <c r="FA21" s="514"/>
      <c r="FB21" s="391"/>
      <c r="FC21" s="5">
        <f t="shared" si="19"/>
        <v>0</v>
      </c>
      <c r="FF21" s="515"/>
      <c r="FG21" s="489">
        <v>14</v>
      </c>
      <c r="FH21" s="497"/>
      <c r="FI21" s="498"/>
      <c r="FJ21" s="497"/>
      <c r="FK21" s="513"/>
      <c r="FL21" s="500"/>
      <c r="FM21" s="462">
        <f t="shared" si="20"/>
        <v>0</v>
      </c>
      <c r="FP21" s="488"/>
      <c r="FQ21" s="489">
        <v>14</v>
      </c>
      <c r="FR21" s="490"/>
      <c r="FS21" s="502"/>
      <c r="FT21" s="490"/>
      <c r="FU21" s="514"/>
      <c r="FV21" s="391"/>
      <c r="FW21" s="462">
        <f t="shared" si="21"/>
        <v>0</v>
      </c>
      <c r="FX21" s="391"/>
      <c r="FZ21" s="488"/>
      <c r="GA21" s="517">
        <v>14</v>
      </c>
      <c r="GB21" s="490"/>
      <c r="GC21" s="502"/>
      <c r="GD21" s="490"/>
      <c r="GE21" s="514"/>
      <c r="GF21" s="391"/>
      <c r="GG21" s="5">
        <f t="shared" si="22"/>
        <v>0</v>
      </c>
      <c r="GJ21" s="488"/>
      <c r="GK21" s="489">
        <v>14</v>
      </c>
      <c r="GL21" s="522"/>
      <c r="GM21" s="502"/>
      <c r="GN21" s="522"/>
      <c r="GO21" s="399"/>
      <c r="GP21" s="391"/>
      <c r="GQ21" s="5">
        <f t="shared" si="23"/>
        <v>0</v>
      </c>
      <c r="GT21" s="488"/>
      <c r="GU21" s="489">
        <v>14</v>
      </c>
      <c r="GV21" s="490"/>
      <c r="GW21" s="502"/>
      <c r="GX21" s="490"/>
      <c r="GY21" s="399"/>
      <c r="GZ21" s="391"/>
      <c r="HA21" s="5">
        <f t="shared" si="24"/>
        <v>0</v>
      </c>
    </row>
    <row r="22" spans="1:209" x14ac:dyDescent="0.25">
      <c r="A22" s="417">
        <v>19</v>
      </c>
      <c r="B22" s="283">
        <f t="shared" ref="B22:H22" si="38">GI5</f>
        <v>0</v>
      </c>
      <c r="C22" s="283">
        <f t="shared" si="38"/>
        <v>0</v>
      </c>
      <c r="D22" s="431">
        <f t="shared" si="38"/>
        <v>0</v>
      </c>
      <c r="E22" s="432">
        <f t="shared" si="38"/>
        <v>0</v>
      </c>
      <c r="F22" s="215">
        <f t="shared" si="38"/>
        <v>0</v>
      </c>
      <c r="G22" s="6">
        <f t="shared" si="38"/>
        <v>0</v>
      </c>
      <c r="H22" s="233">
        <f t="shared" si="38"/>
        <v>0</v>
      </c>
      <c r="I22" s="433">
        <f>GP5</f>
        <v>0</v>
      </c>
      <c r="L22" s="488"/>
      <c r="M22" s="517">
        <v>15</v>
      </c>
      <c r="N22" s="490">
        <v>963.43</v>
      </c>
      <c r="O22" s="502"/>
      <c r="P22" s="490"/>
      <c r="Q22" s="399"/>
      <c r="R22" s="391"/>
      <c r="S22" s="462">
        <f t="shared" si="8"/>
        <v>0</v>
      </c>
      <c r="V22" s="488"/>
      <c r="W22" s="835">
        <v>15</v>
      </c>
      <c r="X22" s="497">
        <v>909.9</v>
      </c>
      <c r="Y22" s="498"/>
      <c r="Z22" s="497"/>
      <c r="AA22" s="499"/>
      <c r="AB22" s="500"/>
      <c r="AC22" s="462">
        <f t="shared" si="9"/>
        <v>0</v>
      </c>
      <c r="AD22" s="444"/>
      <c r="AF22" s="488"/>
      <c r="AG22" s="489">
        <v>15</v>
      </c>
      <c r="AH22" s="521">
        <v>913.53</v>
      </c>
      <c r="AI22" s="502"/>
      <c r="AJ22" s="521"/>
      <c r="AK22" s="399"/>
      <c r="AL22" s="391"/>
      <c r="AM22" s="391">
        <f t="shared" si="10"/>
        <v>0</v>
      </c>
      <c r="AP22" s="515"/>
      <c r="AQ22" s="489">
        <v>15</v>
      </c>
      <c r="AR22" s="497">
        <v>891.8</v>
      </c>
      <c r="AS22" s="498"/>
      <c r="AT22" s="497"/>
      <c r="AU22" s="499"/>
      <c r="AV22" s="500"/>
      <c r="AW22" s="5">
        <f t="shared" si="11"/>
        <v>0</v>
      </c>
      <c r="AZ22" s="488"/>
      <c r="BA22" s="489">
        <v>15</v>
      </c>
      <c r="BB22" s="879">
        <v>907.18</v>
      </c>
      <c r="BC22" s="502"/>
      <c r="BD22" s="490"/>
      <c r="BE22" s="399"/>
      <c r="BF22" s="391"/>
      <c r="BG22" s="391">
        <f t="shared" si="12"/>
        <v>0</v>
      </c>
      <c r="BJ22" s="488"/>
      <c r="BK22" s="489">
        <v>15</v>
      </c>
      <c r="BL22" s="490">
        <v>890.9</v>
      </c>
      <c r="BM22" s="502"/>
      <c r="BN22" s="490"/>
      <c r="BO22" s="399"/>
      <c r="BP22" s="391"/>
      <c r="BQ22" s="504">
        <f t="shared" si="13"/>
        <v>0</v>
      </c>
      <c r="BR22" s="5"/>
      <c r="BT22" s="488"/>
      <c r="BU22" s="489">
        <v>15</v>
      </c>
      <c r="BV22" s="490">
        <v>933.49</v>
      </c>
      <c r="BW22" s="505"/>
      <c r="BX22" s="490"/>
      <c r="BY22" s="506"/>
      <c r="BZ22" s="507"/>
      <c r="CA22" s="5">
        <f t="shared" si="5"/>
        <v>0</v>
      </c>
      <c r="CD22" s="515"/>
      <c r="CE22" s="489">
        <v>15</v>
      </c>
      <c r="CF22" s="249">
        <v>885.4</v>
      </c>
      <c r="CG22" s="512"/>
      <c r="CH22" s="249"/>
      <c r="CI22" s="514"/>
      <c r="CJ22" s="391"/>
      <c r="CK22" s="5">
        <f t="shared" si="6"/>
        <v>0</v>
      </c>
      <c r="CN22" s="496"/>
      <c r="CO22" s="489">
        <v>15</v>
      </c>
      <c r="CP22" s="249">
        <v>918.07</v>
      </c>
      <c r="CQ22" s="505"/>
      <c r="CR22" s="249"/>
      <c r="CS22" s="508"/>
      <c r="CT22" s="507"/>
      <c r="CU22" s="509">
        <f t="shared" si="26"/>
        <v>0</v>
      </c>
      <c r="CX22" s="488"/>
      <c r="CY22" s="489">
        <v>15</v>
      </c>
      <c r="CZ22" s="490"/>
      <c r="DA22" s="502"/>
      <c r="DB22" s="490"/>
      <c r="DC22" s="399"/>
      <c r="DD22" s="391"/>
      <c r="DE22" s="5">
        <f t="shared" si="14"/>
        <v>0</v>
      </c>
      <c r="DH22" s="488"/>
      <c r="DI22" s="489">
        <v>15</v>
      </c>
      <c r="DJ22" s="490"/>
      <c r="DK22" s="502"/>
      <c r="DL22" s="490"/>
      <c r="DM22" s="399"/>
      <c r="DN22" s="391"/>
      <c r="DO22" s="5">
        <f t="shared" si="15"/>
        <v>0</v>
      </c>
      <c r="DR22" s="488"/>
      <c r="DS22" s="489">
        <v>15</v>
      </c>
      <c r="DT22" s="490"/>
      <c r="DU22" s="505"/>
      <c r="DV22" s="490"/>
      <c r="DW22" s="508"/>
      <c r="DX22" s="507"/>
      <c r="DY22" s="5">
        <f t="shared" si="16"/>
        <v>0</v>
      </c>
      <c r="EB22" s="488"/>
      <c r="EC22" s="489">
        <v>15</v>
      </c>
      <c r="ED22" s="249"/>
      <c r="EE22" s="512"/>
      <c r="EF22" s="249"/>
      <c r="EG22" s="513"/>
      <c r="EH22" s="391"/>
      <c r="EI22" s="5">
        <f t="shared" si="17"/>
        <v>0</v>
      </c>
      <c r="EL22" s="488"/>
      <c r="EM22" s="489">
        <v>15</v>
      </c>
      <c r="EN22" s="249"/>
      <c r="EO22" s="512"/>
      <c r="EP22" s="249"/>
      <c r="EQ22" s="514"/>
      <c r="ER22" s="391"/>
      <c r="ES22" s="5">
        <f t="shared" si="18"/>
        <v>0</v>
      </c>
      <c r="EV22" s="526"/>
      <c r="EW22" s="489">
        <v>15</v>
      </c>
      <c r="EX22" s="490"/>
      <c r="EY22" s="502"/>
      <c r="EZ22" s="490"/>
      <c r="FA22" s="514"/>
      <c r="FB22" s="391"/>
      <c r="FC22" s="5">
        <f t="shared" si="19"/>
        <v>0</v>
      </c>
      <c r="FF22" s="515"/>
      <c r="FG22" s="489">
        <v>15</v>
      </c>
      <c r="FH22" s="497"/>
      <c r="FI22" s="498"/>
      <c r="FJ22" s="497"/>
      <c r="FK22" s="513"/>
      <c r="FL22" s="500"/>
      <c r="FM22" s="462">
        <f t="shared" si="20"/>
        <v>0</v>
      </c>
      <c r="FP22" s="488"/>
      <c r="FQ22" s="489">
        <v>15</v>
      </c>
      <c r="FR22" s="490"/>
      <c r="FS22" s="502"/>
      <c r="FT22" s="490"/>
      <c r="FU22" s="514"/>
      <c r="FV22" s="391"/>
      <c r="FW22" s="462">
        <f t="shared" si="21"/>
        <v>0</v>
      </c>
      <c r="FX22" s="391"/>
      <c r="FZ22" s="488"/>
      <c r="GA22" s="517">
        <v>15</v>
      </c>
      <c r="GB22" s="490"/>
      <c r="GC22" s="502"/>
      <c r="GD22" s="490"/>
      <c r="GE22" s="514"/>
      <c r="GF22" s="391"/>
      <c r="GG22" s="5">
        <f t="shared" si="22"/>
        <v>0</v>
      </c>
      <c r="GJ22" s="488"/>
      <c r="GK22" s="489">
        <v>15</v>
      </c>
      <c r="GL22" s="522"/>
      <c r="GM22" s="502"/>
      <c r="GN22" s="522"/>
      <c r="GO22" s="399"/>
      <c r="GP22" s="391"/>
      <c r="GQ22" s="5">
        <f t="shared" si="23"/>
        <v>0</v>
      </c>
      <c r="GT22" s="488"/>
      <c r="GU22" s="489">
        <v>15</v>
      </c>
      <c r="GV22" s="490"/>
      <c r="GW22" s="502"/>
      <c r="GX22" s="490"/>
      <c r="GY22" s="399"/>
      <c r="GZ22" s="391"/>
      <c r="HA22" s="5">
        <f t="shared" si="24"/>
        <v>0</v>
      </c>
    </row>
    <row r="23" spans="1:209" x14ac:dyDescent="0.25">
      <c r="A23" s="417">
        <v>20</v>
      </c>
      <c r="B23" s="283">
        <f t="shared" ref="B23:H23" si="39">GS5</f>
        <v>0</v>
      </c>
      <c r="C23" s="283">
        <f>GT5</f>
        <v>0</v>
      </c>
      <c r="D23" s="431">
        <f>GU5</f>
        <v>0</v>
      </c>
      <c r="E23" s="432">
        <f t="shared" si="39"/>
        <v>0</v>
      </c>
      <c r="F23" s="215">
        <f t="shared" si="39"/>
        <v>0</v>
      </c>
      <c r="G23" s="6">
        <f t="shared" si="39"/>
        <v>0</v>
      </c>
      <c r="H23" s="233">
        <f t="shared" si="39"/>
        <v>0</v>
      </c>
      <c r="I23" s="433">
        <f>F23-H23</f>
        <v>0</v>
      </c>
      <c r="L23" s="488"/>
      <c r="M23" s="517">
        <v>16</v>
      </c>
      <c r="N23" s="490">
        <v>927.14</v>
      </c>
      <c r="O23" s="502"/>
      <c r="P23" s="490"/>
      <c r="Q23" s="399"/>
      <c r="R23" s="391"/>
      <c r="S23" s="462">
        <f t="shared" si="8"/>
        <v>0</v>
      </c>
      <c r="V23" s="488"/>
      <c r="W23" s="835">
        <v>16</v>
      </c>
      <c r="X23" s="497">
        <v>877.7</v>
      </c>
      <c r="Y23" s="498"/>
      <c r="Z23" s="497"/>
      <c r="AA23" s="499"/>
      <c r="AB23" s="500"/>
      <c r="AC23" s="462">
        <f t="shared" si="9"/>
        <v>0</v>
      </c>
      <c r="AD23" s="444"/>
      <c r="AF23" s="488"/>
      <c r="AG23" s="489">
        <v>16</v>
      </c>
      <c r="AH23" s="521">
        <v>934.4</v>
      </c>
      <c r="AI23" s="502"/>
      <c r="AJ23" s="521"/>
      <c r="AK23" s="399"/>
      <c r="AL23" s="391"/>
      <c r="AM23" s="391">
        <f t="shared" si="10"/>
        <v>0</v>
      </c>
      <c r="AP23" s="515"/>
      <c r="AQ23" s="489">
        <v>16</v>
      </c>
      <c r="AR23" s="497">
        <v>937.1</v>
      </c>
      <c r="AS23" s="498"/>
      <c r="AT23" s="497"/>
      <c r="AU23" s="499"/>
      <c r="AV23" s="500"/>
      <c r="AW23" s="5">
        <f t="shared" si="11"/>
        <v>0</v>
      </c>
      <c r="AZ23" s="488"/>
      <c r="BA23" s="489">
        <v>16</v>
      </c>
      <c r="BB23" s="879">
        <v>909.9</v>
      </c>
      <c r="BC23" s="502"/>
      <c r="BD23" s="490"/>
      <c r="BE23" s="399"/>
      <c r="BF23" s="391"/>
      <c r="BG23" s="391">
        <f t="shared" si="12"/>
        <v>0</v>
      </c>
      <c r="BJ23" s="488"/>
      <c r="BK23" s="489">
        <v>16</v>
      </c>
      <c r="BL23" s="490">
        <v>878.6</v>
      </c>
      <c r="BM23" s="502"/>
      <c r="BN23" s="490"/>
      <c r="BO23" s="399"/>
      <c r="BP23" s="391"/>
      <c r="BQ23" s="504">
        <f t="shared" si="13"/>
        <v>0</v>
      </c>
      <c r="BR23" s="5"/>
      <c r="BT23" s="488"/>
      <c r="BU23" s="489">
        <v>16</v>
      </c>
      <c r="BV23" s="490">
        <v>908.09</v>
      </c>
      <c r="BW23" s="505"/>
      <c r="BX23" s="490"/>
      <c r="BY23" s="506"/>
      <c r="BZ23" s="507"/>
      <c r="CA23" s="5">
        <f t="shared" si="5"/>
        <v>0</v>
      </c>
      <c r="CD23" s="515"/>
      <c r="CE23" s="489">
        <v>16</v>
      </c>
      <c r="CF23" s="249">
        <v>885.9</v>
      </c>
      <c r="CG23" s="512"/>
      <c r="CH23" s="249"/>
      <c r="CI23" s="514"/>
      <c r="CJ23" s="391"/>
      <c r="CK23" s="5">
        <f t="shared" si="6"/>
        <v>0</v>
      </c>
      <c r="CN23" s="496"/>
      <c r="CO23" s="489">
        <v>16</v>
      </c>
      <c r="CP23" s="490">
        <v>938.93</v>
      </c>
      <c r="CQ23" s="505"/>
      <c r="CR23" s="490"/>
      <c r="CS23" s="508"/>
      <c r="CT23" s="507"/>
      <c r="CU23" s="509">
        <f t="shared" si="26"/>
        <v>0</v>
      </c>
      <c r="CX23" s="488"/>
      <c r="CY23" s="489">
        <v>16</v>
      </c>
      <c r="CZ23" s="490"/>
      <c r="DA23" s="502"/>
      <c r="DB23" s="490"/>
      <c r="DC23" s="399"/>
      <c r="DD23" s="391"/>
      <c r="DE23" s="5">
        <f t="shared" si="14"/>
        <v>0</v>
      </c>
      <c r="DH23" s="488"/>
      <c r="DI23" s="489">
        <v>16</v>
      </c>
      <c r="DJ23" s="490"/>
      <c r="DK23" s="502"/>
      <c r="DL23" s="490"/>
      <c r="DM23" s="399"/>
      <c r="DN23" s="391"/>
      <c r="DO23" s="5">
        <f t="shared" si="15"/>
        <v>0</v>
      </c>
      <c r="DR23" s="488"/>
      <c r="DS23" s="489">
        <v>16</v>
      </c>
      <c r="DT23" s="490"/>
      <c r="DU23" s="505"/>
      <c r="DV23" s="490"/>
      <c r="DW23" s="508"/>
      <c r="DX23" s="507"/>
      <c r="DY23" s="5">
        <f t="shared" si="16"/>
        <v>0</v>
      </c>
      <c r="EB23" s="488"/>
      <c r="EC23" s="489">
        <v>16</v>
      </c>
      <c r="ED23" s="249"/>
      <c r="EE23" s="512"/>
      <c r="EF23" s="249"/>
      <c r="EG23" s="513"/>
      <c r="EH23" s="391"/>
      <c r="EI23" s="5">
        <f t="shared" si="17"/>
        <v>0</v>
      </c>
      <c r="EL23" s="488"/>
      <c r="EM23" s="489">
        <v>16</v>
      </c>
      <c r="EN23" s="249"/>
      <c r="EO23" s="512"/>
      <c r="EP23" s="249"/>
      <c r="EQ23" s="514"/>
      <c r="ER23" s="391"/>
      <c r="ES23" s="5">
        <f t="shared" si="18"/>
        <v>0</v>
      </c>
      <c r="EV23" s="526"/>
      <c r="EW23" s="489">
        <v>16</v>
      </c>
      <c r="EX23" s="490"/>
      <c r="EY23" s="502"/>
      <c r="EZ23" s="490"/>
      <c r="FA23" s="514"/>
      <c r="FB23" s="391"/>
      <c r="FC23" s="5">
        <f t="shared" si="19"/>
        <v>0</v>
      </c>
      <c r="FF23" s="515"/>
      <c r="FG23" s="489">
        <v>16</v>
      </c>
      <c r="FH23" s="497"/>
      <c r="FI23" s="498"/>
      <c r="FJ23" s="497"/>
      <c r="FK23" s="513"/>
      <c r="FL23" s="500"/>
      <c r="FM23" s="462">
        <f t="shared" si="20"/>
        <v>0</v>
      </c>
      <c r="FP23" s="488"/>
      <c r="FQ23" s="489">
        <v>16</v>
      </c>
      <c r="FR23" s="490"/>
      <c r="FS23" s="502"/>
      <c r="FT23" s="490"/>
      <c r="FU23" s="514"/>
      <c r="FV23" s="391"/>
      <c r="FW23" s="462">
        <f t="shared" si="21"/>
        <v>0</v>
      </c>
      <c r="FX23" s="391"/>
      <c r="FZ23" s="488"/>
      <c r="GA23" s="517">
        <v>16</v>
      </c>
      <c r="GB23" s="490"/>
      <c r="GC23" s="502"/>
      <c r="GD23" s="490"/>
      <c r="GE23" s="514"/>
      <c r="GF23" s="391"/>
      <c r="GG23" s="5">
        <f t="shared" si="22"/>
        <v>0</v>
      </c>
      <c r="GJ23" s="488"/>
      <c r="GK23" s="489">
        <v>16</v>
      </c>
      <c r="GL23" s="522"/>
      <c r="GM23" s="502"/>
      <c r="GN23" s="522"/>
      <c r="GO23" s="399"/>
      <c r="GP23" s="391"/>
      <c r="GQ23" s="5">
        <f t="shared" si="23"/>
        <v>0</v>
      </c>
      <c r="GT23" s="488"/>
      <c r="GU23" s="489">
        <v>16</v>
      </c>
      <c r="GV23" s="490"/>
      <c r="GW23" s="502"/>
      <c r="GX23" s="490"/>
      <c r="GY23" s="399"/>
      <c r="GZ23" s="391"/>
      <c r="HA23" s="5">
        <f t="shared" si="24"/>
        <v>0</v>
      </c>
    </row>
    <row r="24" spans="1:209" x14ac:dyDescent="0.25">
      <c r="A24" s="417">
        <v>21</v>
      </c>
      <c r="D24" s="431"/>
      <c r="F24" s="215"/>
      <c r="G24" s="6"/>
      <c r="H24" s="233"/>
      <c r="I24" s="433"/>
      <c r="L24" s="488"/>
      <c r="M24" s="517">
        <v>17</v>
      </c>
      <c r="N24" s="490">
        <v>916.25</v>
      </c>
      <c r="O24" s="502"/>
      <c r="P24" s="490"/>
      <c r="Q24" s="399"/>
      <c r="R24" s="391"/>
      <c r="S24" s="462">
        <f t="shared" si="8"/>
        <v>0</v>
      </c>
      <c r="V24" s="488"/>
      <c r="W24" s="835">
        <v>17</v>
      </c>
      <c r="X24" s="497">
        <v>932.6</v>
      </c>
      <c r="Y24" s="498"/>
      <c r="Z24" s="497"/>
      <c r="AA24" s="499"/>
      <c r="AB24" s="500"/>
      <c r="AC24" s="462">
        <f t="shared" si="9"/>
        <v>0</v>
      </c>
      <c r="AD24" s="444"/>
      <c r="AF24" s="488"/>
      <c r="AG24" s="489">
        <v>17</v>
      </c>
      <c r="AH24" s="521">
        <v>897.2</v>
      </c>
      <c r="AI24" s="502"/>
      <c r="AJ24" s="521"/>
      <c r="AK24" s="399"/>
      <c r="AL24" s="391"/>
      <c r="AM24" s="391">
        <f t="shared" si="10"/>
        <v>0</v>
      </c>
      <c r="AP24" s="515"/>
      <c r="AQ24" s="489">
        <v>17</v>
      </c>
      <c r="AR24" s="497">
        <v>878.6</v>
      </c>
      <c r="AS24" s="498"/>
      <c r="AT24" s="497"/>
      <c r="AU24" s="499"/>
      <c r="AV24" s="500"/>
      <c r="AW24" s="5">
        <f t="shared" si="11"/>
        <v>0</v>
      </c>
      <c r="AZ24" s="488"/>
      <c r="BA24" s="489">
        <v>17</v>
      </c>
      <c r="BB24" s="879">
        <v>920.79</v>
      </c>
      <c r="BC24" s="502"/>
      <c r="BD24" s="490"/>
      <c r="BE24" s="399"/>
      <c r="BF24" s="391"/>
      <c r="BG24" s="391">
        <f t="shared" si="12"/>
        <v>0</v>
      </c>
      <c r="BJ24" s="488"/>
      <c r="BK24" s="489">
        <v>17</v>
      </c>
      <c r="BL24" s="490">
        <v>910.8</v>
      </c>
      <c r="BM24" s="502"/>
      <c r="BN24" s="490"/>
      <c r="BO24" s="399"/>
      <c r="BP24" s="391"/>
      <c r="BQ24" s="504">
        <f t="shared" si="13"/>
        <v>0</v>
      </c>
      <c r="BR24" s="5"/>
      <c r="BT24" s="488"/>
      <c r="BU24" s="489">
        <v>17</v>
      </c>
      <c r="BV24" s="490">
        <v>961.61</v>
      </c>
      <c r="BW24" s="505"/>
      <c r="BX24" s="490"/>
      <c r="BY24" s="506"/>
      <c r="BZ24" s="507"/>
      <c r="CA24" s="5">
        <f t="shared" si="5"/>
        <v>0</v>
      </c>
      <c r="CD24" s="488"/>
      <c r="CE24" s="489">
        <v>17</v>
      </c>
      <c r="CF24" s="249">
        <v>877.7</v>
      </c>
      <c r="CG24" s="512"/>
      <c r="CH24" s="249"/>
      <c r="CI24" s="514"/>
      <c r="CJ24" s="391"/>
      <c r="CK24" s="5">
        <f t="shared" si="6"/>
        <v>0</v>
      </c>
      <c r="CN24" s="496"/>
      <c r="CO24" s="489">
        <v>17</v>
      </c>
      <c r="CP24" s="490">
        <v>930.77</v>
      </c>
      <c r="CQ24" s="505"/>
      <c r="CR24" s="490"/>
      <c r="CS24" s="508"/>
      <c r="CT24" s="507"/>
      <c r="CU24" s="509">
        <f t="shared" si="26"/>
        <v>0</v>
      </c>
      <c r="CX24" s="488"/>
      <c r="CY24" s="489">
        <v>17</v>
      </c>
      <c r="CZ24" s="490"/>
      <c r="DA24" s="502"/>
      <c r="DB24" s="490"/>
      <c r="DC24" s="399"/>
      <c r="DD24" s="391"/>
      <c r="DE24" s="5">
        <f t="shared" si="14"/>
        <v>0</v>
      </c>
      <c r="DH24" s="488"/>
      <c r="DI24" s="489">
        <v>17</v>
      </c>
      <c r="DJ24" s="490"/>
      <c r="DK24" s="502"/>
      <c r="DL24" s="490"/>
      <c r="DM24" s="399"/>
      <c r="DN24" s="391"/>
      <c r="DO24" s="5">
        <f t="shared" si="15"/>
        <v>0</v>
      </c>
      <c r="DR24" s="488"/>
      <c r="DS24" s="489">
        <v>17</v>
      </c>
      <c r="DT24" s="490"/>
      <c r="DU24" s="505"/>
      <c r="DV24" s="490"/>
      <c r="DW24" s="508"/>
      <c r="DX24" s="507"/>
      <c r="DY24" s="5">
        <f t="shared" si="16"/>
        <v>0</v>
      </c>
      <c r="EB24" s="488"/>
      <c r="EC24" s="489">
        <v>17</v>
      </c>
      <c r="ED24" s="249"/>
      <c r="EE24" s="512"/>
      <c r="EF24" s="249"/>
      <c r="EG24" s="513"/>
      <c r="EH24" s="391"/>
      <c r="EI24" s="5">
        <f t="shared" si="17"/>
        <v>0</v>
      </c>
      <c r="EL24" s="488"/>
      <c r="EM24" s="489">
        <v>17</v>
      </c>
      <c r="EN24" s="249"/>
      <c r="EO24" s="512"/>
      <c r="EP24" s="249"/>
      <c r="EQ24" s="514"/>
      <c r="ER24" s="391"/>
      <c r="ES24" s="5">
        <f t="shared" si="18"/>
        <v>0</v>
      </c>
      <c r="EV24" s="526"/>
      <c r="EW24" s="489">
        <v>17</v>
      </c>
      <c r="EX24" s="490"/>
      <c r="EY24" s="502"/>
      <c r="EZ24" s="490"/>
      <c r="FA24" s="514"/>
      <c r="FB24" s="391"/>
      <c r="FC24" s="5">
        <f t="shared" si="19"/>
        <v>0</v>
      </c>
      <c r="FF24" s="515"/>
      <c r="FG24" s="489">
        <v>17</v>
      </c>
      <c r="FH24" s="497"/>
      <c r="FI24" s="498"/>
      <c r="FJ24" s="497"/>
      <c r="FK24" s="513"/>
      <c r="FL24" s="500"/>
      <c r="FM24" s="462">
        <f t="shared" si="20"/>
        <v>0</v>
      </c>
      <c r="FP24" s="488"/>
      <c r="FQ24" s="489">
        <v>17</v>
      </c>
      <c r="FR24" s="490"/>
      <c r="FS24" s="502"/>
      <c r="FT24" s="490"/>
      <c r="FU24" s="514"/>
      <c r="FV24" s="391"/>
      <c r="FW24" s="462">
        <f t="shared" si="21"/>
        <v>0</v>
      </c>
      <c r="FX24" s="391"/>
      <c r="FZ24" s="488"/>
      <c r="GA24" s="517">
        <v>17</v>
      </c>
      <c r="GB24" s="490"/>
      <c r="GC24" s="502"/>
      <c r="GD24" s="490"/>
      <c r="GE24" s="514"/>
      <c r="GF24" s="391"/>
      <c r="GG24" s="5">
        <f t="shared" si="22"/>
        <v>0</v>
      </c>
      <c r="GJ24" s="488"/>
      <c r="GK24" s="489">
        <v>17</v>
      </c>
      <c r="GL24" s="522"/>
      <c r="GM24" s="502"/>
      <c r="GN24" s="522"/>
      <c r="GO24" s="399"/>
      <c r="GP24" s="391"/>
      <c r="GQ24" s="5">
        <f t="shared" si="23"/>
        <v>0</v>
      </c>
      <c r="GT24" s="488"/>
      <c r="GU24" s="489">
        <v>17</v>
      </c>
      <c r="GV24" s="490"/>
      <c r="GW24" s="502"/>
      <c r="GX24" s="490"/>
      <c r="GY24" s="399"/>
      <c r="GZ24" s="391"/>
      <c r="HA24" s="5">
        <f t="shared" si="24"/>
        <v>0</v>
      </c>
    </row>
    <row r="25" spans="1:209" x14ac:dyDescent="0.25">
      <c r="A25" s="417">
        <v>22</v>
      </c>
      <c r="C25" s="391"/>
      <c r="D25" s="431"/>
      <c r="F25" s="215"/>
      <c r="G25" s="6"/>
      <c r="H25" s="233"/>
      <c r="I25" s="433"/>
      <c r="L25" s="515"/>
      <c r="M25" s="517">
        <v>18</v>
      </c>
      <c r="N25" s="490">
        <v>938.93</v>
      </c>
      <c r="O25" s="502"/>
      <c r="P25" s="490"/>
      <c r="Q25" s="399"/>
      <c r="R25" s="391"/>
      <c r="S25" s="462">
        <f t="shared" si="8"/>
        <v>0</v>
      </c>
      <c r="V25" s="511"/>
      <c r="W25" s="835">
        <v>18</v>
      </c>
      <c r="X25" s="497">
        <v>890.4</v>
      </c>
      <c r="Y25" s="498"/>
      <c r="Z25" s="497"/>
      <c r="AA25" s="499"/>
      <c r="AB25" s="500"/>
      <c r="AC25" s="462">
        <f t="shared" si="9"/>
        <v>0</v>
      </c>
      <c r="AD25" s="444"/>
      <c r="AF25" s="515"/>
      <c r="AG25" s="489">
        <v>18</v>
      </c>
      <c r="AH25" s="521">
        <v>904.46</v>
      </c>
      <c r="AI25" s="502"/>
      <c r="AJ25" s="521"/>
      <c r="AK25" s="399"/>
      <c r="AL25" s="391"/>
      <c r="AM25" s="391">
        <f t="shared" si="10"/>
        <v>0</v>
      </c>
      <c r="AP25" s="515"/>
      <c r="AQ25" s="489">
        <v>18</v>
      </c>
      <c r="AR25" s="497">
        <v>867.7</v>
      </c>
      <c r="AS25" s="498"/>
      <c r="AT25" s="497"/>
      <c r="AU25" s="499"/>
      <c r="AV25" s="500"/>
      <c r="AW25" s="5">
        <f t="shared" si="11"/>
        <v>0</v>
      </c>
      <c r="AZ25" s="515"/>
      <c r="BA25" s="489">
        <v>18</v>
      </c>
      <c r="BB25" s="879">
        <v>943.47</v>
      </c>
      <c r="BC25" s="502"/>
      <c r="BD25" s="490"/>
      <c r="BE25" s="399"/>
      <c r="BF25" s="391"/>
      <c r="BG25" s="391">
        <f t="shared" si="12"/>
        <v>0</v>
      </c>
      <c r="BJ25" s="515"/>
      <c r="BK25" s="489">
        <v>18</v>
      </c>
      <c r="BL25" s="490">
        <v>937.6</v>
      </c>
      <c r="BM25" s="502"/>
      <c r="BN25" s="490"/>
      <c r="BO25" s="399"/>
      <c r="BP25" s="391"/>
      <c r="BQ25" s="504">
        <f t="shared" si="13"/>
        <v>0</v>
      </c>
      <c r="BR25" s="5"/>
      <c r="BT25" s="488"/>
      <c r="BU25" s="489">
        <v>18</v>
      </c>
      <c r="BV25" s="521">
        <v>934.4</v>
      </c>
      <c r="BW25" s="505"/>
      <c r="BX25" s="521"/>
      <c r="BY25" s="506"/>
      <c r="BZ25" s="507"/>
      <c r="CA25" s="5">
        <f t="shared" si="5"/>
        <v>0</v>
      </c>
      <c r="CD25" s="488"/>
      <c r="CE25" s="489">
        <v>18</v>
      </c>
      <c r="CF25" s="249">
        <v>892.2</v>
      </c>
      <c r="CG25" s="512"/>
      <c r="CH25" s="249"/>
      <c r="CI25" s="514"/>
      <c r="CJ25" s="391"/>
      <c r="CK25" s="5">
        <f t="shared" si="6"/>
        <v>0</v>
      </c>
      <c r="CN25" s="496"/>
      <c r="CO25" s="489">
        <v>18</v>
      </c>
      <c r="CP25" s="490">
        <v>928.95</v>
      </c>
      <c r="CQ25" s="505"/>
      <c r="CR25" s="490"/>
      <c r="CS25" s="508"/>
      <c r="CT25" s="507"/>
      <c r="CU25" s="509">
        <f t="shared" si="26"/>
        <v>0</v>
      </c>
      <c r="CX25" s="488"/>
      <c r="CY25" s="489">
        <v>18</v>
      </c>
      <c r="CZ25" s="490"/>
      <c r="DA25" s="502"/>
      <c r="DB25" s="490"/>
      <c r="DC25" s="399"/>
      <c r="DD25" s="391"/>
      <c r="DE25" s="5">
        <f t="shared" si="14"/>
        <v>0</v>
      </c>
      <c r="DH25" s="488"/>
      <c r="DI25" s="489">
        <v>18</v>
      </c>
      <c r="DJ25" s="490"/>
      <c r="DK25" s="502"/>
      <c r="DL25" s="490"/>
      <c r="DM25" s="399"/>
      <c r="DN25" s="391"/>
      <c r="DO25" s="5">
        <f t="shared" si="15"/>
        <v>0</v>
      </c>
      <c r="DR25" s="488"/>
      <c r="DS25" s="489">
        <v>18</v>
      </c>
      <c r="DT25" s="490"/>
      <c r="DU25" s="505"/>
      <c r="DV25" s="490"/>
      <c r="DW25" s="508"/>
      <c r="DX25" s="507"/>
      <c r="DY25" s="5">
        <f t="shared" si="16"/>
        <v>0</v>
      </c>
      <c r="EB25" s="515"/>
      <c r="EC25" s="489">
        <v>18</v>
      </c>
      <c r="ED25" s="249"/>
      <c r="EE25" s="512"/>
      <c r="EF25" s="249"/>
      <c r="EG25" s="513"/>
      <c r="EH25" s="391"/>
      <c r="EI25" s="5">
        <f t="shared" si="17"/>
        <v>0</v>
      </c>
      <c r="EL25" s="515"/>
      <c r="EM25" s="489">
        <v>18</v>
      </c>
      <c r="EN25" s="249"/>
      <c r="EO25" s="512"/>
      <c r="EP25" s="249"/>
      <c r="EQ25" s="514"/>
      <c r="ER25" s="391"/>
      <c r="ES25" s="5">
        <f t="shared" si="18"/>
        <v>0</v>
      </c>
      <c r="EV25" s="526"/>
      <c r="EW25" s="489">
        <v>18</v>
      </c>
      <c r="EX25" s="490"/>
      <c r="EY25" s="502"/>
      <c r="EZ25" s="490"/>
      <c r="FA25" s="514"/>
      <c r="FB25" s="391"/>
      <c r="FC25" s="5">
        <f t="shared" si="19"/>
        <v>0</v>
      </c>
      <c r="FF25" s="515"/>
      <c r="FG25" s="489">
        <v>18</v>
      </c>
      <c r="FH25" s="497"/>
      <c r="FI25" s="498"/>
      <c r="FJ25" s="497"/>
      <c r="FK25" s="513"/>
      <c r="FL25" s="500"/>
      <c r="FM25" s="462">
        <f t="shared" si="20"/>
        <v>0</v>
      </c>
      <c r="FP25" s="515"/>
      <c r="FQ25" s="489">
        <v>18</v>
      </c>
      <c r="FR25" s="490"/>
      <c r="FS25" s="502"/>
      <c r="FT25" s="490"/>
      <c r="FU25" s="514"/>
      <c r="FV25" s="391"/>
      <c r="FW25" s="462">
        <f t="shared" si="21"/>
        <v>0</v>
      </c>
      <c r="FX25" s="391"/>
      <c r="FZ25" s="488"/>
      <c r="GA25" s="517">
        <v>18</v>
      </c>
      <c r="GB25" s="490"/>
      <c r="GC25" s="502"/>
      <c r="GD25" s="490"/>
      <c r="GE25" s="514"/>
      <c r="GF25" s="391"/>
      <c r="GG25" s="5">
        <f t="shared" si="22"/>
        <v>0</v>
      </c>
      <c r="GJ25" s="515"/>
      <c r="GK25" s="489">
        <v>18</v>
      </c>
      <c r="GL25" s="522"/>
      <c r="GM25" s="502"/>
      <c r="GN25" s="522"/>
      <c r="GO25" s="399"/>
      <c r="GP25" s="391"/>
      <c r="GQ25" s="5">
        <f t="shared" si="23"/>
        <v>0</v>
      </c>
      <c r="GT25" s="515"/>
      <c r="GU25" s="489">
        <v>18</v>
      </c>
      <c r="GV25" s="490"/>
      <c r="GW25" s="502"/>
      <c r="GX25" s="490"/>
      <c r="GY25" s="399"/>
      <c r="GZ25" s="391"/>
      <c r="HA25" s="5">
        <f t="shared" si="24"/>
        <v>0</v>
      </c>
    </row>
    <row r="26" spans="1:209" x14ac:dyDescent="0.25">
      <c r="A26" s="417">
        <v>23</v>
      </c>
      <c r="D26" s="431"/>
      <c r="F26" s="215"/>
      <c r="G26" s="6"/>
      <c r="H26" s="233"/>
      <c r="I26" s="433"/>
      <c r="L26" s="488"/>
      <c r="M26" s="517">
        <v>19</v>
      </c>
      <c r="N26" s="490">
        <v>966.15</v>
      </c>
      <c r="O26" s="491"/>
      <c r="P26" s="492"/>
      <c r="Q26" s="493"/>
      <c r="R26" s="494"/>
      <c r="S26" s="495">
        <f t="shared" si="8"/>
        <v>0</v>
      </c>
      <c r="V26" s="488"/>
      <c r="W26" s="835">
        <v>19</v>
      </c>
      <c r="X26" s="497">
        <v>930.8</v>
      </c>
      <c r="Y26" s="498"/>
      <c r="Z26" s="497"/>
      <c r="AA26" s="499"/>
      <c r="AB26" s="500"/>
      <c r="AC26" s="5">
        <f t="shared" si="9"/>
        <v>0</v>
      </c>
      <c r="AF26" s="488"/>
      <c r="AG26" s="489">
        <v>19</v>
      </c>
      <c r="AH26" s="521">
        <v>919.88</v>
      </c>
      <c r="AI26" s="502"/>
      <c r="AJ26" s="521"/>
      <c r="AK26" s="399"/>
      <c r="AL26" s="391"/>
      <c r="AM26" s="391">
        <f t="shared" si="10"/>
        <v>0</v>
      </c>
      <c r="AP26" s="515"/>
      <c r="AQ26" s="489">
        <v>19</v>
      </c>
      <c r="AR26" s="497">
        <v>914.4</v>
      </c>
      <c r="AS26" s="498"/>
      <c r="AT26" s="497"/>
      <c r="AU26" s="499"/>
      <c r="AV26" s="500"/>
      <c r="AW26" s="5">
        <f t="shared" si="11"/>
        <v>0</v>
      </c>
      <c r="AZ26" s="488"/>
      <c r="BA26" s="489">
        <v>19</v>
      </c>
      <c r="BB26" s="879">
        <v>923.51</v>
      </c>
      <c r="BC26" s="502"/>
      <c r="BD26" s="490"/>
      <c r="BE26" s="399"/>
      <c r="BF26" s="391"/>
      <c r="BG26" s="391">
        <f t="shared" si="12"/>
        <v>0</v>
      </c>
      <c r="BJ26" s="488"/>
      <c r="BK26" s="489">
        <v>19</v>
      </c>
      <c r="BL26" s="490">
        <v>927.1</v>
      </c>
      <c r="BM26" s="502"/>
      <c r="BN26" s="490"/>
      <c r="BO26" s="399"/>
      <c r="BP26" s="391"/>
      <c r="BQ26" s="504">
        <f t="shared" si="13"/>
        <v>0</v>
      </c>
      <c r="BR26" s="5"/>
      <c r="BT26" s="488"/>
      <c r="BU26" s="489">
        <v>19</v>
      </c>
      <c r="BV26" s="521">
        <v>928.95</v>
      </c>
      <c r="BW26" s="505"/>
      <c r="BX26" s="521"/>
      <c r="BY26" s="506"/>
      <c r="BZ26" s="507"/>
      <c r="CA26" s="5">
        <f t="shared" si="5"/>
        <v>0</v>
      </c>
      <c r="CD26" s="488"/>
      <c r="CE26" s="489">
        <v>19</v>
      </c>
      <c r="CF26" s="249">
        <v>928</v>
      </c>
      <c r="CG26" s="512"/>
      <c r="CH26" s="249"/>
      <c r="CI26" s="514"/>
      <c r="CJ26" s="391"/>
      <c r="CK26" s="5">
        <f t="shared" si="6"/>
        <v>0</v>
      </c>
      <c r="CN26" s="496"/>
      <c r="CO26" s="489">
        <v>19</v>
      </c>
      <c r="CP26" s="490">
        <v>938.93</v>
      </c>
      <c r="CQ26" s="505"/>
      <c r="CR26" s="490"/>
      <c r="CS26" s="508"/>
      <c r="CT26" s="507"/>
      <c r="CU26" s="509">
        <f t="shared" si="26"/>
        <v>0</v>
      </c>
      <c r="CX26" s="488"/>
      <c r="CY26" s="489">
        <v>19</v>
      </c>
      <c r="CZ26" s="490"/>
      <c r="DA26" s="502"/>
      <c r="DB26" s="490"/>
      <c r="DC26" s="399"/>
      <c r="DD26" s="391"/>
      <c r="DE26" s="5">
        <f t="shared" si="14"/>
        <v>0</v>
      </c>
      <c r="DH26" s="488"/>
      <c r="DI26" s="489">
        <v>19</v>
      </c>
      <c r="DJ26" s="490"/>
      <c r="DK26" s="502"/>
      <c r="DL26" s="490"/>
      <c r="DM26" s="399"/>
      <c r="DN26" s="391"/>
      <c r="DO26" s="5">
        <f t="shared" si="15"/>
        <v>0</v>
      </c>
      <c r="DR26" s="488"/>
      <c r="DS26" s="489">
        <v>19</v>
      </c>
      <c r="DT26" s="490"/>
      <c r="DU26" s="505"/>
      <c r="DV26" s="490"/>
      <c r="DW26" s="508"/>
      <c r="DX26" s="507"/>
      <c r="DY26" s="5">
        <f t="shared" si="16"/>
        <v>0</v>
      </c>
      <c r="EB26" s="488"/>
      <c r="EC26" s="489">
        <v>19</v>
      </c>
      <c r="ED26" s="249"/>
      <c r="EE26" s="512"/>
      <c r="EF26" s="249"/>
      <c r="EG26" s="513"/>
      <c r="EH26" s="391"/>
      <c r="EI26" s="5">
        <f t="shared" si="17"/>
        <v>0</v>
      </c>
      <c r="EL26" s="488"/>
      <c r="EM26" s="489">
        <v>19</v>
      </c>
      <c r="EN26" s="249"/>
      <c r="EO26" s="512"/>
      <c r="EP26" s="249"/>
      <c r="EQ26" s="514"/>
      <c r="ER26" s="391"/>
      <c r="ES26" s="5">
        <f t="shared" si="18"/>
        <v>0</v>
      </c>
      <c r="EV26" s="526"/>
      <c r="EW26" s="489">
        <v>19</v>
      </c>
      <c r="EX26" s="490"/>
      <c r="EY26" s="502"/>
      <c r="EZ26" s="490"/>
      <c r="FA26" s="514"/>
      <c r="FB26" s="391"/>
      <c r="FC26" s="5">
        <f t="shared" si="19"/>
        <v>0</v>
      </c>
      <c r="FF26" s="515"/>
      <c r="FG26" s="489">
        <v>19</v>
      </c>
      <c r="FH26" s="497"/>
      <c r="FI26" s="498"/>
      <c r="FJ26" s="497"/>
      <c r="FK26" s="513"/>
      <c r="FL26" s="500"/>
      <c r="FM26" s="462">
        <f t="shared" si="20"/>
        <v>0</v>
      </c>
      <c r="FP26" s="515"/>
      <c r="FQ26" s="489">
        <v>19</v>
      </c>
      <c r="FR26" s="490"/>
      <c r="FS26" s="502"/>
      <c r="FT26" s="490"/>
      <c r="FU26" s="514"/>
      <c r="FV26" s="391"/>
      <c r="FW26" s="462">
        <f t="shared" si="21"/>
        <v>0</v>
      </c>
      <c r="FX26" s="391"/>
      <c r="FZ26" s="488"/>
      <c r="GA26" s="517">
        <v>19</v>
      </c>
      <c r="GB26" s="490"/>
      <c r="GC26" s="502"/>
      <c r="GD26" s="490"/>
      <c r="GE26" s="514"/>
      <c r="GF26" s="391"/>
      <c r="GG26" s="5">
        <f t="shared" si="22"/>
        <v>0</v>
      </c>
      <c r="GJ26" s="488"/>
      <c r="GK26" s="489">
        <v>19</v>
      </c>
      <c r="GL26" s="522"/>
      <c r="GM26" s="502"/>
      <c r="GN26" s="522"/>
      <c r="GO26" s="399"/>
      <c r="GP26" s="391"/>
      <c r="GQ26" s="5">
        <f t="shared" si="23"/>
        <v>0</v>
      </c>
      <c r="GT26" s="488"/>
      <c r="GU26" s="489">
        <v>19</v>
      </c>
      <c r="GV26" s="490"/>
      <c r="GW26" s="502"/>
      <c r="GX26" s="490"/>
      <c r="GY26" s="399"/>
      <c r="GZ26" s="391"/>
      <c r="HA26" s="5">
        <f t="shared" si="24"/>
        <v>0</v>
      </c>
    </row>
    <row r="27" spans="1:209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L27" s="488"/>
      <c r="M27" s="517">
        <v>20</v>
      </c>
      <c r="N27" s="490">
        <v>966.15</v>
      </c>
      <c r="O27" s="491"/>
      <c r="P27" s="492"/>
      <c r="Q27" s="493"/>
      <c r="R27" s="494"/>
      <c r="S27" s="495">
        <f t="shared" si="8"/>
        <v>0</v>
      </c>
      <c r="V27" s="488"/>
      <c r="W27" s="835">
        <v>20</v>
      </c>
      <c r="X27" s="497">
        <v>911.3</v>
      </c>
      <c r="Y27" s="498"/>
      <c r="Z27" s="497"/>
      <c r="AA27" s="499"/>
      <c r="AB27" s="500"/>
      <c r="AC27" s="5">
        <f t="shared" si="9"/>
        <v>0</v>
      </c>
      <c r="AF27" s="488"/>
      <c r="AG27" s="489">
        <v>20</v>
      </c>
      <c r="AH27" s="521">
        <v>893.57</v>
      </c>
      <c r="AI27" s="502"/>
      <c r="AJ27" s="521"/>
      <c r="AK27" s="399"/>
      <c r="AL27" s="391"/>
      <c r="AM27" s="391">
        <f t="shared" si="10"/>
        <v>0</v>
      </c>
      <c r="AP27" s="515"/>
      <c r="AQ27" s="489">
        <v>20</v>
      </c>
      <c r="AR27" s="497">
        <v>880</v>
      </c>
      <c r="AS27" s="498"/>
      <c r="AT27" s="497"/>
      <c r="AU27" s="499"/>
      <c r="AV27" s="500"/>
      <c r="AW27" s="5">
        <f t="shared" si="11"/>
        <v>0</v>
      </c>
      <c r="AZ27" s="488"/>
      <c r="BA27" s="489">
        <v>20</v>
      </c>
      <c r="BB27" s="879">
        <v>928.95</v>
      </c>
      <c r="BC27" s="502"/>
      <c r="BD27" s="490"/>
      <c r="BE27" s="399"/>
      <c r="BF27" s="391"/>
      <c r="BG27" s="391">
        <f t="shared" si="12"/>
        <v>0</v>
      </c>
      <c r="BJ27" s="488"/>
      <c r="BK27" s="489">
        <v>20</v>
      </c>
      <c r="BL27" s="490">
        <v>886.8</v>
      </c>
      <c r="BM27" s="502"/>
      <c r="BN27" s="490"/>
      <c r="BO27" s="399"/>
      <c r="BP27" s="391"/>
      <c r="BQ27" s="504">
        <f t="shared" si="13"/>
        <v>0</v>
      </c>
      <c r="BR27" s="5"/>
      <c r="BT27" s="488"/>
      <c r="BU27" s="489">
        <v>20</v>
      </c>
      <c r="BV27" s="521">
        <v>947.1</v>
      </c>
      <c r="BW27" s="505"/>
      <c r="BX27" s="521"/>
      <c r="BY27" s="506"/>
      <c r="BZ27" s="507"/>
      <c r="CA27" s="5">
        <f t="shared" si="5"/>
        <v>0</v>
      </c>
      <c r="CD27" s="488"/>
      <c r="CE27" s="489">
        <v>20</v>
      </c>
      <c r="CF27" s="249">
        <v>875.9</v>
      </c>
      <c r="CG27" s="512"/>
      <c r="CH27" s="249"/>
      <c r="CI27" s="514"/>
      <c r="CJ27" s="391"/>
      <c r="CK27" s="5">
        <f t="shared" si="6"/>
        <v>0</v>
      </c>
      <c r="CN27" s="496"/>
      <c r="CO27" s="489">
        <v>20</v>
      </c>
      <c r="CP27" s="490">
        <v>927.14</v>
      </c>
      <c r="CQ27" s="505"/>
      <c r="CR27" s="490"/>
      <c r="CS27" s="508"/>
      <c r="CT27" s="507"/>
      <c r="CU27" s="509">
        <f t="shared" si="26"/>
        <v>0</v>
      </c>
      <c r="CX27" s="488"/>
      <c r="CY27" s="489">
        <v>20</v>
      </c>
      <c r="CZ27" s="490"/>
      <c r="DA27" s="502"/>
      <c r="DB27" s="490"/>
      <c r="DC27" s="399"/>
      <c r="DD27" s="391"/>
      <c r="DE27" s="5">
        <f t="shared" si="14"/>
        <v>0</v>
      </c>
      <c r="DH27" s="488"/>
      <c r="DI27" s="489">
        <v>20</v>
      </c>
      <c r="DJ27" s="490"/>
      <c r="DK27" s="502"/>
      <c r="DL27" s="490"/>
      <c r="DM27" s="399"/>
      <c r="DN27" s="391"/>
      <c r="DO27" s="5">
        <f t="shared" si="15"/>
        <v>0</v>
      </c>
      <c r="DR27" s="488"/>
      <c r="DS27" s="489">
        <v>20</v>
      </c>
      <c r="DT27" s="490"/>
      <c r="DU27" s="505"/>
      <c r="DV27" s="490"/>
      <c r="DW27" s="508"/>
      <c r="DX27" s="507"/>
      <c r="DY27" s="5">
        <f t="shared" si="16"/>
        <v>0</v>
      </c>
      <c r="EB27" s="488"/>
      <c r="EC27" s="489">
        <v>20</v>
      </c>
      <c r="ED27" s="249"/>
      <c r="EE27" s="512"/>
      <c r="EF27" s="249"/>
      <c r="EG27" s="513"/>
      <c r="EH27" s="391"/>
      <c r="EI27" s="5">
        <f t="shared" si="17"/>
        <v>0</v>
      </c>
      <c r="EL27" s="488"/>
      <c r="EM27" s="489">
        <v>20</v>
      </c>
      <c r="EN27" s="249"/>
      <c r="EO27" s="512"/>
      <c r="EP27" s="249"/>
      <c r="EQ27" s="514"/>
      <c r="ER27" s="391"/>
      <c r="ES27" s="5">
        <f t="shared" si="18"/>
        <v>0</v>
      </c>
      <c r="EV27" s="526"/>
      <c r="EW27" s="489">
        <v>20</v>
      </c>
      <c r="EX27" s="490"/>
      <c r="EY27" s="502"/>
      <c r="EZ27" s="490"/>
      <c r="FA27" s="514"/>
      <c r="FB27" s="391"/>
      <c r="FC27" s="5">
        <f t="shared" si="19"/>
        <v>0</v>
      </c>
      <c r="FF27" s="515"/>
      <c r="FG27" s="489">
        <v>20</v>
      </c>
      <c r="FH27" s="497"/>
      <c r="FI27" s="498"/>
      <c r="FJ27" s="497"/>
      <c r="FK27" s="513"/>
      <c r="FL27" s="500"/>
      <c r="FM27" s="462">
        <f t="shared" si="20"/>
        <v>0</v>
      </c>
      <c r="FP27" s="515"/>
      <c r="FQ27" s="489">
        <v>20</v>
      </c>
      <c r="FR27" s="490"/>
      <c r="FS27" s="502"/>
      <c r="FT27" s="490"/>
      <c r="FU27" s="514"/>
      <c r="FV27" s="391"/>
      <c r="FW27" s="462">
        <f t="shared" si="21"/>
        <v>0</v>
      </c>
      <c r="FX27" s="391"/>
      <c r="FZ27" s="488"/>
      <c r="GA27" s="517">
        <v>20</v>
      </c>
      <c r="GB27" s="490"/>
      <c r="GC27" s="502"/>
      <c r="GD27" s="490"/>
      <c r="GE27" s="514"/>
      <c r="GF27" s="391"/>
      <c r="GG27" s="5">
        <f t="shared" si="22"/>
        <v>0</v>
      </c>
      <c r="GJ27" s="488"/>
      <c r="GK27" s="489">
        <v>20</v>
      </c>
      <c r="GL27" s="522"/>
      <c r="GM27" s="502"/>
      <c r="GN27" s="522"/>
      <c r="GO27" s="399"/>
      <c r="GP27" s="391"/>
      <c r="GQ27" s="5">
        <f t="shared" si="23"/>
        <v>0</v>
      </c>
      <c r="GT27" s="488"/>
      <c r="GU27" s="489">
        <v>20</v>
      </c>
      <c r="GV27" s="490"/>
      <c r="GW27" s="502"/>
      <c r="GX27" s="490"/>
      <c r="GY27" s="399"/>
      <c r="GZ27" s="391"/>
      <c r="HA27" s="5">
        <f t="shared" si="24"/>
        <v>0</v>
      </c>
    </row>
    <row r="28" spans="1:209" x14ac:dyDescent="0.25">
      <c r="A28" s="417">
        <v>25</v>
      </c>
      <c r="D28" s="431"/>
      <c r="F28" s="215"/>
      <c r="G28" s="6"/>
      <c r="H28" s="233"/>
      <c r="I28" s="433"/>
      <c r="L28" s="488"/>
      <c r="M28" s="517">
        <v>21</v>
      </c>
      <c r="N28" s="490"/>
      <c r="O28" s="502"/>
      <c r="P28" s="490"/>
      <c r="Q28" s="399"/>
      <c r="R28" s="391"/>
      <c r="S28" s="5">
        <f t="shared" si="8"/>
        <v>0</v>
      </c>
      <c r="V28" s="488"/>
      <c r="W28" s="835">
        <v>21</v>
      </c>
      <c r="X28" s="497">
        <v>869.1</v>
      </c>
      <c r="Y28" s="498"/>
      <c r="Z28" s="497"/>
      <c r="AA28" s="499"/>
      <c r="AB28" s="500"/>
      <c r="AC28" s="5">
        <f t="shared" si="9"/>
        <v>0</v>
      </c>
      <c r="AF28" s="488"/>
      <c r="AG28" s="489">
        <v>21</v>
      </c>
      <c r="AH28" s="521"/>
      <c r="AI28" s="502"/>
      <c r="AJ28" s="521"/>
      <c r="AK28" s="399"/>
      <c r="AL28" s="391"/>
      <c r="AM28" s="391">
        <f t="shared" si="10"/>
        <v>0</v>
      </c>
      <c r="AP28" s="515"/>
      <c r="AQ28" s="489">
        <v>21</v>
      </c>
      <c r="AR28" s="497">
        <v>891.8</v>
      </c>
      <c r="AS28" s="498"/>
      <c r="AT28" s="497"/>
      <c r="AU28" s="499"/>
      <c r="AV28" s="500"/>
      <c r="AW28" s="5">
        <f t="shared" si="11"/>
        <v>0</v>
      </c>
      <c r="AZ28" s="488"/>
      <c r="BA28" s="489">
        <v>21</v>
      </c>
      <c r="BB28" s="879"/>
      <c r="BC28" s="502"/>
      <c r="BD28" s="490"/>
      <c r="BE28" s="399"/>
      <c r="BF28" s="391"/>
      <c r="BG28" s="391">
        <f t="shared" si="12"/>
        <v>0</v>
      </c>
      <c r="BJ28" s="488"/>
      <c r="BK28" s="489">
        <v>21</v>
      </c>
      <c r="BL28" s="490">
        <v>938.5</v>
      </c>
      <c r="BM28" s="502"/>
      <c r="BN28" s="490"/>
      <c r="BO28" s="399"/>
      <c r="BP28" s="391"/>
      <c r="BQ28" s="290">
        <f t="shared" si="13"/>
        <v>0</v>
      </c>
      <c r="BR28" s="5"/>
      <c r="BT28" s="488"/>
      <c r="BU28" s="489">
        <v>21</v>
      </c>
      <c r="BV28" s="529"/>
      <c r="BW28" s="505"/>
      <c r="BX28" s="529"/>
      <c r="BY28" s="506"/>
      <c r="BZ28" s="507"/>
      <c r="CA28" s="5">
        <f t="shared" si="5"/>
        <v>0</v>
      </c>
      <c r="CD28" s="488"/>
      <c r="CE28" s="489">
        <v>21</v>
      </c>
      <c r="CF28" s="249">
        <v>938</v>
      </c>
      <c r="CG28" s="512"/>
      <c r="CH28" s="249"/>
      <c r="CI28" s="514"/>
      <c r="CJ28" s="391"/>
      <c r="CK28" s="5">
        <f t="shared" si="6"/>
        <v>0</v>
      </c>
      <c r="CN28" s="530"/>
      <c r="CO28" s="489">
        <v>21</v>
      </c>
      <c r="CP28" s="490"/>
      <c r="CQ28" s="505"/>
      <c r="CR28" s="490"/>
      <c r="CS28" s="508"/>
      <c r="CT28" s="507"/>
      <c r="CU28" s="509">
        <f t="shared" si="26"/>
        <v>0</v>
      </c>
      <c r="CX28" s="488"/>
      <c r="CY28" s="489">
        <v>21</v>
      </c>
      <c r="CZ28" s="490"/>
      <c r="DA28" s="502"/>
      <c r="DB28" s="490"/>
      <c r="DC28" s="399"/>
      <c r="DD28" s="391"/>
      <c r="DE28" s="5">
        <f t="shared" si="14"/>
        <v>0</v>
      </c>
      <c r="DH28" s="488"/>
      <c r="DI28" s="489">
        <v>21</v>
      </c>
      <c r="DJ28" s="490"/>
      <c r="DK28" s="502"/>
      <c r="DL28" s="490"/>
      <c r="DM28" s="399"/>
      <c r="DN28" s="391"/>
      <c r="DO28" s="5">
        <f t="shared" si="15"/>
        <v>0</v>
      </c>
      <c r="DR28" s="488"/>
      <c r="DS28" s="489">
        <v>21</v>
      </c>
      <c r="DT28" s="490"/>
      <c r="DU28" s="505"/>
      <c r="DV28" s="490"/>
      <c r="DW28" s="508"/>
      <c r="DX28" s="507"/>
      <c r="DY28" s="5">
        <f t="shared" si="16"/>
        <v>0</v>
      </c>
      <c r="EB28" s="488"/>
      <c r="EC28" s="489">
        <v>21</v>
      </c>
      <c r="ED28" s="249"/>
      <c r="EE28" s="512"/>
      <c r="EF28" s="249"/>
      <c r="EG28" s="513"/>
      <c r="EH28" s="391"/>
      <c r="EI28" s="5">
        <f t="shared" si="17"/>
        <v>0</v>
      </c>
      <c r="EL28" s="488"/>
      <c r="EM28" s="489">
        <v>21</v>
      </c>
      <c r="EN28" s="249"/>
      <c r="EO28" s="512"/>
      <c r="EP28" s="249"/>
      <c r="EQ28" s="514"/>
      <c r="ER28" s="391"/>
      <c r="ES28" s="5">
        <f t="shared" si="18"/>
        <v>0</v>
      </c>
      <c r="EV28" s="515"/>
      <c r="EW28" s="489">
        <v>21</v>
      </c>
      <c r="EX28" s="490"/>
      <c r="EY28" s="502"/>
      <c r="EZ28" s="490"/>
      <c r="FA28" s="514"/>
      <c r="FB28" s="391"/>
      <c r="FC28" s="5">
        <f t="shared" si="19"/>
        <v>0</v>
      </c>
      <c r="FF28" s="515"/>
      <c r="FG28" s="489">
        <v>21</v>
      </c>
      <c r="FH28" s="497"/>
      <c r="FI28" s="498"/>
      <c r="FJ28" s="497"/>
      <c r="FK28" s="513"/>
      <c r="FL28" s="500"/>
      <c r="FM28" s="462">
        <f t="shared" si="20"/>
        <v>0</v>
      </c>
      <c r="FP28" s="515"/>
      <c r="FQ28" s="489">
        <v>21</v>
      </c>
      <c r="FR28" s="490"/>
      <c r="FS28" s="502"/>
      <c r="FT28" s="490"/>
      <c r="FU28" s="514"/>
      <c r="FV28" s="391"/>
      <c r="FW28" s="462">
        <f t="shared" si="21"/>
        <v>0</v>
      </c>
      <c r="FX28" s="391"/>
      <c r="FZ28" s="488"/>
      <c r="GA28" s="517">
        <v>21</v>
      </c>
      <c r="GB28" s="490"/>
      <c r="GC28" s="502"/>
      <c r="GD28" s="490"/>
      <c r="GE28" s="514"/>
      <c r="GF28" s="391"/>
      <c r="GG28" s="5">
        <f t="shared" si="22"/>
        <v>0</v>
      </c>
      <c r="GJ28" s="488"/>
      <c r="GK28" s="489">
        <v>21</v>
      </c>
      <c r="GL28" s="522"/>
      <c r="GM28" s="502"/>
      <c r="GN28" s="522"/>
      <c r="GO28" s="399"/>
      <c r="GP28" s="391"/>
      <c r="GQ28" s="5">
        <f t="shared" si="23"/>
        <v>0</v>
      </c>
      <c r="GT28" s="488"/>
      <c r="GU28" s="489">
        <v>21</v>
      </c>
      <c r="GV28" s="490"/>
      <c r="GW28" s="502"/>
      <c r="GX28" s="490"/>
      <c r="GY28" s="399"/>
      <c r="GZ28" s="391"/>
      <c r="HA28" s="5">
        <f t="shared" si="24"/>
        <v>0</v>
      </c>
    </row>
    <row r="29" spans="1:209" x14ac:dyDescent="0.25">
      <c r="A29" s="417">
        <v>26</v>
      </c>
      <c r="D29" s="431"/>
      <c r="F29" s="215"/>
      <c r="G29" s="6"/>
      <c r="H29" s="233"/>
      <c r="I29" s="433"/>
      <c r="L29" s="488"/>
      <c r="M29" s="517"/>
      <c r="N29" s="490"/>
      <c r="O29" s="502"/>
      <c r="P29" s="490"/>
      <c r="Q29" s="399"/>
      <c r="R29" s="391"/>
      <c r="S29" s="5">
        <f t="shared" si="8"/>
        <v>0</v>
      </c>
      <c r="V29" s="488"/>
      <c r="W29" s="835"/>
      <c r="X29" s="497"/>
      <c r="Y29" s="498"/>
      <c r="Z29" s="497"/>
      <c r="AA29" s="499"/>
      <c r="AB29" s="500"/>
      <c r="AC29" s="5">
        <f t="shared" si="9"/>
        <v>0</v>
      </c>
      <c r="AF29" s="488"/>
      <c r="AG29" s="489">
        <v>22</v>
      </c>
      <c r="AH29" s="521"/>
      <c r="AI29" s="502"/>
      <c r="AJ29" s="521"/>
      <c r="AK29" s="399"/>
      <c r="AL29" s="391"/>
      <c r="AM29" s="391">
        <f>SUM(AM8:AM28)</f>
        <v>0</v>
      </c>
      <c r="AP29" s="515"/>
      <c r="AQ29" s="489">
        <v>22</v>
      </c>
      <c r="AR29" s="497"/>
      <c r="AS29" s="498"/>
      <c r="AT29" s="497"/>
      <c r="AU29" s="499"/>
      <c r="AV29" s="500"/>
      <c r="AW29" s="5">
        <f t="shared" si="11"/>
        <v>0</v>
      </c>
      <c r="AZ29" s="515"/>
      <c r="BA29" s="489"/>
      <c r="BB29" s="879"/>
      <c r="BC29" s="502"/>
      <c r="BD29" s="490"/>
      <c r="BE29" s="399"/>
      <c r="BF29" s="391"/>
      <c r="BG29" s="391">
        <f>SUM(BG8:BG28)</f>
        <v>0</v>
      </c>
      <c r="BJ29" s="488"/>
      <c r="BK29" s="489"/>
      <c r="BL29" s="490"/>
      <c r="BM29" s="502"/>
      <c r="BN29" s="490"/>
      <c r="BO29" s="399"/>
      <c r="BP29" s="391"/>
      <c r="BQ29" s="290">
        <f t="shared" si="13"/>
        <v>0</v>
      </c>
      <c r="BT29" s="488"/>
      <c r="BU29" s="489">
        <v>22</v>
      </c>
      <c r="BV29" s="521"/>
      <c r="BW29" s="531"/>
      <c r="BX29" s="490"/>
      <c r="BY29" s="399"/>
      <c r="BZ29" s="391"/>
      <c r="CA29" s="5">
        <v>0</v>
      </c>
      <c r="CD29" s="488"/>
      <c r="CE29" s="489">
        <v>22</v>
      </c>
      <c r="CF29" s="249"/>
      <c r="CG29" s="512"/>
      <c r="CH29" s="249"/>
      <c r="CI29" s="514"/>
      <c r="CJ29" s="391"/>
      <c r="CK29" s="5">
        <f>CJ29*CH29</f>
        <v>0</v>
      </c>
      <c r="CN29" s="530"/>
      <c r="CO29" s="489">
        <v>22</v>
      </c>
      <c r="CP29" s="490"/>
      <c r="CQ29" s="505"/>
      <c r="CR29" s="490"/>
      <c r="CS29" s="508"/>
      <c r="CT29" s="507"/>
      <c r="CU29" s="509">
        <f t="shared" si="26"/>
        <v>0</v>
      </c>
      <c r="CX29" s="488"/>
      <c r="CY29" s="489">
        <v>22</v>
      </c>
      <c r="CZ29" s="490"/>
      <c r="DA29" s="502"/>
      <c r="DB29" s="490"/>
      <c r="DC29" s="399"/>
      <c r="DD29" s="391"/>
      <c r="DE29" s="5">
        <f t="shared" si="14"/>
        <v>0</v>
      </c>
      <c r="DH29" s="488"/>
      <c r="DI29" s="489">
        <v>22</v>
      </c>
      <c r="DJ29" s="490"/>
      <c r="DK29" s="502"/>
      <c r="DL29" s="490"/>
      <c r="DM29" s="399"/>
      <c r="DN29" s="391"/>
      <c r="DO29" s="5">
        <f t="shared" si="15"/>
        <v>0</v>
      </c>
      <c r="DR29" s="515"/>
      <c r="DS29" s="489">
        <v>22</v>
      </c>
      <c r="DT29" s="490"/>
      <c r="DU29" s="502"/>
      <c r="DV29" s="490"/>
      <c r="DW29" s="399"/>
      <c r="DX29" s="391"/>
      <c r="DY29" s="5">
        <f t="shared" si="16"/>
        <v>0</v>
      </c>
      <c r="EB29" s="488"/>
      <c r="EC29" s="489">
        <v>22</v>
      </c>
      <c r="ED29" s="249"/>
      <c r="EE29" s="512"/>
      <c r="EF29" s="249"/>
      <c r="EG29" s="513"/>
      <c r="EH29" s="391"/>
      <c r="EI29" s="5">
        <f>SUM(EI8:EI28)</f>
        <v>0</v>
      </c>
      <c r="EL29" s="488"/>
      <c r="EM29" s="489">
        <v>22</v>
      </c>
      <c r="EN29" s="249"/>
      <c r="EO29" s="512"/>
      <c r="EP29" s="249"/>
      <c r="EQ29" s="514"/>
      <c r="ER29" s="391"/>
      <c r="ES29" s="5">
        <f>SUM(ES8:ES28)</f>
        <v>0</v>
      </c>
      <c r="EV29" s="515"/>
      <c r="EW29" s="489">
        <v>22</v>
      </c>
      <c r="EX29" s="490"/>
      <c r="EY29" s="502"/>
      <c r="EZ29" s="490"/>
      <c r="FA29" s="514"/>
      <c r="FB29" s="391"/>
      <c r="FC29" s="5">
        <f t="shared" si="19"/>
        <v>0</v>
      </c>
      <c r="FF29" s="515"/>
      <c r="FG29" s="489">
        <v>22</v>
      </c>
      <c r="FH29" s="497"/>
      <c r="FI29" s="498"/>
      <c r="FJ29" s="497"/>
      <c r="FK29" s="513"/>
      <c r="FL29" s="500"/>
      <c r="FM29" s="5">
        <f t="shared" si="20"/>
        <v>0</v>
      </c>
      <c r="FP29" s="515"/>
      <c r="FQ29" s="489">
        <v>22</v>
      </c>
      <c r="FR29" s="490"/>
      <c r="FS29" s="502"/>
      <c r="FT29" s="490"/>
      <c r="FU29" s="514"/>
      <c r="FV29" s="391"/>
      <c r="FW29" s="5">
        <f t="shared" si="21"/>
        <v>0</v>
      </c>
      <c r="FZ29" s="488"/>
      <c r="GA29" s="517">
        <v>22</v>
      </c>
      <c r="GB29" s="490"/>
      <c r="GC29" s="502"/>
      <c r="GD29" s="490"/>
      <c r="GE29" s="514"/>
      <c r="GF29" s="391"/>
      <c r="GG29" s="5">
        <f t="shared" si="22"/>
        <v>0</v>
      </c>
      <c r="GJ29" s="488"/>
      <c r="GK29" s="489"/>
      <c r="GL29" s="522"/>
      <c r="GM29" s="502"/>
      <c r="GN29" s="490"/>
      <c r="GO29" s="399"/>
      <c r="GP29" s="391"/>
      <c r="GQ29" s="5">
        <f t="shared" si="23"/>
        <v>0</v>
      </c>
      <c r="GT29" s="488" t="s">
        <v>53</v>
      </c>
      <c r="GU29" s="489">
        <v>22</v>
      </c>
      <c r="GV29" s="490"/>
      <c r="GW29" s="502"/>
      <c r="GX29" s="490"/>
      <c r="GY29" s="399"/>
      <c r="GZ29" s="391"/>
      <c r="HA29" s="5">
        <f>SUM(HA8:HA28)</f>
        <v>0</v>
      </c>
    </row>
    <row r="30" spans="1:209" x14ac:dyDescent="0.25">
      <c r="A30" s="417">
        <v>27</v>
      </c>
      <c r="D30" s="431"/>
      <c r="F30" s="215"/>
      <c r="G30" s="6"/>
      <c r="H30" s="233"/>
      <c r="I30" s="433"/>
      <c r="L30" s="488"/>
      <c r="M30" s="517"/>
      <c r="N30" s="490"/>
      <c r="O30" s="502"/>
      <c r="P30" s="490"/>
      <c r="Q30" s="399"/>
      <c r="R30" s="391"/>
      <c r="S30" s="5">
        <f>SUM(S8:S29)</f>
        <v>0</v>
      </c>
      <c r="V30" s="488"/>
      <c r="W30" s="489"/>
      <c r="X30" s="490"/>
      <c r="Y30" s="502"/>
      <c r="Z30" s="490"/>
      <c r="AA30" s="399"/>
      <c r="AB30" s="391"/>
      <c r="AC30" s="5">
        <f>SUM(AC8:AC29)</f>
        <v>0</v>
      </c>
      <c r="AF30" s="488"/>
      <c r="AG30" s="489">
        <v>23</v>
      </c>
      <c r="AH30" s="521"/>
      <c r="AI30" s="502"/>
      <c r="AJ30" s="249"/>
      <c r="AK30" s="399"/>
      <c r="AL30" s="391"/>
      <c r="AM30" s="391"/>
      <c r="AP30" s="488"/>
      <c r="AQ30" s="489">
        <v>23</v>
      </c>
      <c r="AR30" s="890"/>
      <c r="AS30" s="498"/>
      <c r="AT30" s="890"/>
      <c r="AU30" s="499"/>
      <c r="AV30" s="500"/>
      <c r="AW30" s="5">
        <f t="shared" si="11"/>
        <v>0</v>
      </c>
      <c r="AZ30" s="488"/>
      <c r="BA30" s="489"/>
      <c r="BB30" s="880"/>
      <c r="BC30" s="502"/>
      <c r="BD30" s="249"/>
      <c r="BE30" s="399"/>
      <c r="BF30" s="391"/>
      <c r="BG30" s="391"/>
      <c r="BJ30" s="488"/>
      <c r="BK30" s="489"/>
      <c r="BL30" s="490"/>
      <c r="BM30" s="502"/>
      <c r="BN30" s="490"/>
      <c r="BO30" s="399"/>
      <c r="BP30" s="391"/>
      <c r="BQ30" s="5">
        <f>SUM(BQ8:BQ29)</f>
        <v>0</v>
      </c>
      <c r="BT30" s="488"/>
      <c r="BU30" s="489"/>
      <c r="BV30" s="521"/>
      <c r="BW30" s="531"/>
      <c r="BX30" s="249"/>
      <c r="BY30" s="399"/>
      <c r="BZ30" s="391"/>
      <c r="CA30" s="5">
        <f>SUM(CA8:CA29)</f>
        <v>0</v>
      </c>
      <c r="CD30" s="488"/>
      <c r="CE30" s="489"/>
      <c r="CF30" s="249"/>
      <c r="CG30" s="512"/>
      <c r="CH30" s="433"/>
      <c r="CI30" s="514"/>
      <c r="CJ30" s="391"/>
      <c r="CK30" s="5">
        <f>SUM(CK8:CK29)</f>
        <v>0</v>
      </c>
      <c r="CN30" s="488"/>
      <c r="CO30" s="489"/>
      <c r="CP30" s="249"/>
      <c r="CQ30" s="502"/>
      <c r="CR30" s="249"/>
      <c r="CS30" s="399"/>
      <c r="CT30" s="391"/>
      <c r="CU30" s="509">
        <f t="shared" si="26"/>
        <v>0</v>
      </c>
      <c r="CX30" s="488"/>
      <c r="CY30" s="489">
        <v>23</v>
      </c>
      <c r="CZ30" s="249"/>
      <c r="DA30" s="502"/>
      <c r="DB30" s="249"/>
      <c r="DC30" s="399"/>
      <c r="DD30" s="391"/>
      <c r="DE30" s="5">
        <f t="shared" si="14"/>
        <v>0</v>
      </c>
      <c r="DH30" s="488"/>
      <c r="DI30" s="489">
        <v>23</v>
      </c>
      <c r="DJ30" s="249"/>
      <c r="DK30" s="502"/>
      <c r="DL30" s="249"/>
      <c r="DM30" s="399"/>
      <c r="DN30" s="391"/>
      <c r="DO30" s="5">
        <f t="shared" si="15"/>
        <v>0</v>
      </c>
      <c r="DR30" s="488"/>
      <c r="DS30" s="489"/>
      <c r="DT30" s="249"/>
      <c r="DU30" s="502"/>
      <c r="DV30" s="249"/>
      <c r="DW30" s="399"/>
      <c r="DX30" s="391"/>
      <c r="DY30" s="5">
        <f>SUM(DY8:DY29)</f>
        <v>0</v>
      </c>
      <c r="EB30" s="488"/>
      <c r="EC30" s="489"/>
      <c r="ED30" s="249"/>
      <c r="EE30" s="512"/>
      <c r="EF30" s="433"/>
      <c r="EG30" s="514"/>
      <c r="EH30" s="391"/>
      <c r="EL30" s="488"/>
      <c r="EM30" s="489"/>
      <c r="EN30" s="249"/>
      <c r="EO30" s="512"/>
      <c r="EP30" s="433"/>
      <c r="EQ30" s="514"/>
      <c r="ER30" s="391"/>
      <c r="EV30" s="488"/>
      <c r="EW30" s="489"/>
      <c r="EX30" s="249"/>
      <c r="EY30" s="512"/>
      <c r="EZ30" s="433"/>
      <c r="FA30" s="514"/>
      <c r="FB30" s="391"/>
      <c r="FC30" s="5">
        <f>SUM(FC8:FC29)</f>
        <v>0</v>
      </c>
      <c r="FF30" s="515"/>
      <c r="FG30" s="489"/>
      <c r="FH30" s="490"/>
      <c r="FI30" s="502"/>
      <c r="FJ30" s="433"/>
      <c r="FK30" s="514"/>
      <c r="FL30" s="391"/>
      <c r="FM30" s="5">
        <f>SUM(FM8:FM29)</f>
        <v>0</v>
      </c>
      <c r="FP30" s="515"/>
      <c r="FQ30" s="489"/>
      <c r="FR30" s="490"/>
      <c r="FS30" s="502"/>
      <c r="FT30" s="433"/>
      <c r="FU30" s="514"/>
      <c r="FV30" s="391"/>
      <c r="FW30" s="5">
        <f>SUM(FW8:FW29)</f>
        <v>0</v>
      </c>
      <c r="FZ30" s="488"/>
      <c r="GA30" s="489"/>
      <c r="GB30" s="490"/>
      <c r="GC30" s="502"/>
      <c r="GD30" s="490"/>
      <c r="GE30" s="514"/>
      <c r="GF30" s="391"/>
      <c r="GG30" s="5">
        <f>SUM(GG8:GG29)</f>
        <v>0</v>
      </c>
      <c r="GJ30" s="488"/>
      <c r="GK30" s="489"/>
      <c r="GL30" s="522"/>
      <c r="GM30" s="502"/>
      <c r="GN30" s="249"/>
      <c r="GO30" s="399"/>
      <c r="GP30" s="391"/>
      <c r="GQ30" s="5">
        <f>SUM(GQ8:GQ29)</f>
        <v>0</v>
      </c>
      <c r="GT30" s="488"/>
      <c r="GU30" s="489">
        <v>23</v>
      </c>
      <c r="GV30" s="490"/>
      <c r="GW30" s="502"/>
      <c r="GX30" s="490"/>
      <c r="GY30" s="399"/>
      <c r="GZ30" s="391"/>
    </row>
    <row r="31" spans="1:209" ht="16.5" thickBot="1" x14ac:dyDescent="0.3">
      <c r="A31" s="417">
        <v>28</v>
      </c>
      <c r="D31" s="431"/>
      <c r="F31" s="215"/>
      <c r="G31" s="6"/>
      <c r="H31" s="233"/>
      <c r="I31" s="433"/>
      <c r="L31" s="532"/>
      <c r="M31" s="800"/>
      <c r="N31" s="534"/>
      <c r="O31" s="535"/>
      <c r="P31" s="534"/>
      <c r="Q31" s="536"/>
      <c r="R31" s="537"/>
      <c r="S31" s="487"/>
      <c r="V31" s="532"/>
      <c r="W31" s="533"/>
      <c r="X31" s="534"/>
      <c r="Y31" s="535"/>
      <c r="Z31" s="534"/>
      <c r="AA31" s="536"/>
      <c r="AB31" s="537"/>
      <c r="AC31" s="487"/>
      <c r="AF31" s="532"/>
      <c r="AG31" s="533"/>
      <c r="AH31" s="538"/>
      <c r="AI31" s="539"/>
      <c r="AJ31" s="540"/>
      <c r="AK31" s="399"/>
      <c r="AL31" s="391"/>
      <c r="AM31" s="391"/>
      <c r="AP31" s="532"/>
      <c r="AQ31" s="533">
        <v>24</v>
      </c>
      <c r="AR31" s="891"/>
      <c r="AS31" s="892"/>
      <c r="AT31" s="891"/>
      <c r="AU31" s="893"/>
      <c r="AV31" s="894"/>
      <c r="AW31" s="545">
        <f t="shared" si="11"/>
        <v>0</v>
      </c>
      <c r="AZ31" s="532"/>
      <c r="BA31" s="533"/>
      <c r="BB31" s="881"/>
      <c r="BC31" s="541"/>
      <c r="BD31" s="542"/>
      <c r="BE31" s="543"/>
      <c r="BF31" s="507"/>
      <c r="BG31" s="507"/>
      <c r="BJ31" s="532"/>
      <c r="BK31" s="533"/>
      <c r="BL31" s="534"/>
      <c r="BM31" s="535"/>
      <c r="BN31" s="534"/>
      <c r="BO31" s="536"/>
      <c r="BP31" s="537"/>
      <c r="BT31" s="532"/>
      <c r="BU31" s="533"/>
      <c r="BV31" s="538"/>
      <c r="BW31" s="539"/>
      <c r="BX31" s="540"/>
      <c r="BY31" s="486"/>
      <c r="BZ31" s="537"/>
      <c r="CD31" s="532"/>
      <c r="CE31" s="533"/>
      <c r="CF31" s="540"/>
      <c r="CG31" s="535"/>
      <c r="CH31" s="546"/>
      <c r="CI31" s="547"/>
      <c r="CJ31" s="537"/>
      <c r="CK31" s="487"/>
      <c r="CN31" s="532"/>
      <c r="CO31" s="533"/>
      <c r="CP31" s="540"/>
      <c r="CQ31" s="544"/>
      <c r="CR31" s="540"/>
      <c r="CS31" s="486"/>
      <c r="CT31" s="391"/>
      <c r="CU31" s="509">
        <f>SUM(CU8:CU30)</f>
        <v>0</v>
      </c>
      <c r="CX31" s="532"/>
      <c r="CY31" s="533">
        <v>24</v>
      </c>
      <c r="CZ31" s="540"/>
      <c r="DA31" s="544"/>
      <c r="DB31" s="540"/>
      <c r="DC31" s="536"/>
      <c r="DD31" s="537"/>
      <c r="DE31" s="545">
        <f t="shared" si="14"/>
        <v>0</v>
      </c>
      <c r="DH31" s="532"/>
      <c r="DI31" s="533">
        <v>24</v>
      </c>
      <c r="DJ31" s="540"/>
      <c r="DK31" s="544"/>
      <c r="DL31" s="540"/>
      <c r="DM31" s="536"/>
      <c r="DN31" s="537"/>
      <c r="DO31" s="545">
        <f t="shared" si="15"/>
        <v>0</v>
      </c>
      <c r="DR31" s="532"/>
      <c r="DS31" s="533"/>
      <c r="DT31" s="540"/>
      <c r="DU31" s="544"/>
      <c r="DV31" s="540"/>
      <c r="DW31" s="486"/>
      <c r="DX31" s="537"/>
      <c r="EB31" s="532"/>
      <c r="EC31" s="533"/>
      <c r="ED31" s="540"/>
      <c r="EE31" s="535"/>
      <c r="EF31" s="546"/>
      <c r="EG31" s="547"/>
      <c r="EH31" s="537"/>
      <c r="EI31" s="487"/>
      <c r="EL31" s="532"/>
      <c r="EM31" s="533"/>
      <c r="EN31" s="540"/>
      <c r="EO31" s="535"/>
      <c r="EP31" s="546"/>
      <c r="EQ31" s="547"/>
      <c r="ER31" s="537"/>
      <c r="ES31" s="487"/>
      <c r="EV31" s="532"/>
      <c r="EW31" s="533"/>
      <c r="EX31" s="540"/>
      <c r="EY31" s="535"/>
      <c r="EZ31" s="546"/>
      <c r="FA31" s="547"/>
      <c r="FB31" s="537"/>
      <c r="FC31" s="487"/>
      <c r="FF31" s="548"/>
      <c r="FG31" s="533"/>
      <c r="FH31" s="540"/>
      <c r="FI31" s="539"/>
      <c r="FJ31" s="540"/>
      <c r="FK31" s="547"/>
      <c r="FL31" s="537"/>
      <c r="FM31" s="487"/>
      <c r="FP31" s="548"/>
      <c r="FQ31" s="533"/>
      <c r="FR31" s="540"/>
      <c r="FS31" s="539"/>
      <c r="FT31" s="540"/>
      <c r="FU31" s="547"/>
      <c r="FV31" s="537"/>
      <c r="FW31" s="487"/>
      <c r="FZ31" s="532"/>
      <c r="GA31" s="533"/>
      <c r="GB31" s="534"/>
      <c r="GC31" s="535"/>
      <c r="GD31" s="534"/>
      <c r="GE31" s="547"/>
      <c r="GF31" s="537"/>
      <c r="GG31" s="487"/>
      <c r="GJ31" s="532"/>
      <c r="GK31" s="549"/>
      <c r="GL31" s="550"/>
      <c r="GM31" s="551"/>
      <c r="GN31" s="540"/>
      <c r="GO31" s="486"/>
      <c r="GT31" s="552"/>
      <c r="GU31" s="553"/>
      <c r="GV31" s="554"/>
      <c r="GW31" s="555"/>
      <c r="GX31" s="556"/>
      <c r="GY31" s="557"/>
      <c r="GZ31" s="558"/>
      <c r="HA31" s="559"/>
    </row>
    <row r="32" spans="1:209" ht="18.75" customHeight="1" thickTop="1" thickBot="1" x14ac:dyDescent="0.3">
      <c r="A32" s="417">
        <v>29</v>
      </c>
      <c r="D32" s="431"/>
      <c r="F32" s="215"/>
      <c r="G32" s="6"/>
      <c r="H32" s="233"/>
      <c r="I32" s="433"/>
      <c r="N32" s="215">
        <f>SUM(N8:N31)</f>
        <v>18798.974000000002</v>
      </c>
      <c r="P32" s="433">
        <f>SUM(P8:P31)</f>
        <v>0</v>
      </c>
      <c r="S32" s="5"/>
      <c r="X32" s="215">
        <f>SUM(X8:X31)</f>
        <v>18893.199999999997</v>
      </c>
      <c r="Z32" s="433">
        <f>SUM(Z8:Z31)</f>
        <v>0</v>
      </c>
      <c r="AH32" s="433">
        <f>SUM(AH8:AH31)</f>
        <v>18383.110000000004</v>
      </c>
      <c r="AJ32" s="433">
        <f>SUM(AJ8:AJ31)</f>
        <v>0</v>
      </c>
      <c r="AR32" s="433">
        <f>SUM(AR8:AR31)</f>
        <v>19011.7</v>
      </c>
      <c r="AT32" s="433">
        <f>SUM(AT8:AT31)</f>
        <v>0</v>
      </c>
      <c r="AW32" s="5">
        <f>SUM(AW8:AW31)</f>
        <v>0</v>
      </c>
      <c r="AZ32" s="283"/>
      <c r="BB32" s="215">
        <f>SUM(BB8:BB31)</f>
        <v>18618.469999999998</v>
      </c>
      <c r="BD32" s="215">
        <f>SUM(BD8:BD31)</f>
        <v>0</v>
      </c>
      <c r="BG32" s="283"/>
      <c r="BL32" s="215">
        <f>SUM(BL8:BL31)</f>
        <v>19032.3</v>
      </c>
      <c r="BN32" s="433">
        <f>SUM(BN8:BN31)</f>
        <v>0</v>
      </c>
      <c r="BV32" s="433">
        <f>SUM(BV8:BV31)</f>
        <v>18376.73</v>
      </c>
      <c r="BX32" s="433">
        <f>SUM(BX8:BX31)</f>
        <v>0</v>
      </c>
      <c r="CF32" s="433">
        <f>SUM(CF8:CF31)</f>
        <v>18799.600000000006</v>
      </c>
      <c r="CH32" s="433">
        <f>SUM(CH8:CH31)</f>
        <v>0</v>
      </c>
      <c r="CP32" s="433">
        <f>SUM(CP8:CP31)</f>
        <v>18567.25</v>
      </c>
      <c r="CR32" s="433">
        <f>SUM(CR8:CR31)</f>
        <v>0</v>
      </c>
      <c r="CZ32" s="433">
        <f>SUM(CZ8:CZ31)</f>
        <v>0</v>
      </c>
      <c r="DB32" s="433">
        <f>SUM(DB8:DB31)</f>
        <v>0</v>
      </c>
      <c r="DE32" s="5">
        <f>SUM(DE8:DE31)</f>
        <v>0</v>
      </c>
      <c r="DJ32" s="433">
        <f>SUM(DJ8:DJ31)</f>
        <v>0</v>
      </c>
      <c r="DL32" s="433">
        <f>SUM(DL8:DL31)</f>
        <v>0</v>
      </c>
      <c r="DO32" s="5">
        <f>SUM(DO8:DO31)</f>
        <v>0</v>
      </c>
      <c r="DT32" s="433">
        <f>SUM(DT8:DT31)</f>
        <v>0</v>
      </c>
      <c r="DV32" s="433">
        <f>SUM(DV8:DV31)</f>
        <v>0</v>
      </c>
      <c r="ED32" s="433">
        <f>SUM(ED8:ED31)</f>
        <v>0</v>
      </c>
      <c r="EF32" s="433">
        <f>SUM(EF8:EF31)</f>
        <v>0</v>
      </c>
      <c r="EN32" s="433">
        <f>SUM(EN8:EN31)</f>
        <v>0</v>
      </c>
      <c r="EP32" s="433">
        <f>SUM(EP8:EP31)</f>
        <v>0</v>
      </c>
      <c r="EX32" s="433">
        <f>SUM(EX8:EX31)</f>
        <v>0</v>
      </c>
      <c r="EZ32" s="433">
        <f>SUM(EZ8:EZ31)</f>
        <v>0</v>
      </c>
      <c r="FH32" s="442">
        <f>SUM(FH8:FH31)</f>
        <v>0</v>
      </c>
      <c r="FJ32" s="433">
        <f>SUM(FJ8:FJ31)</f>
        <v>0</v>
      </c>
      <c r="FR32" s="442">
        <f>SUM(FR8:FR31)</f>
        <v>0</v>
      </c>
      <c r="FT32" s="433">
        <f>SUM(FT8:FT31)</f>
        <v>0</v>
      </c>
      <c r="GB32" s="433">
        <f>SUM(GB8:GB31)</f>
        <v>0</v>
      </c>
      <c r="GC32" s="433"/>
      <c r="GD32" s="433">
        <f>SUM(GD8:GD31)</f>
        <v>0</v>
      </c>
      <c r="GE32" s="283" t="s">
        <v>54</v>
      </c>
      <c r="GL32" s="433">
        <f>SUM(GL8:GL31)</f>
        <v>0</v>
      </c>
      <c r="GN32" s="433">
        <f>SUM(GN8:GN31)</f>
        <v>0</v>
      </c>
      <c r="GV32" s="433">
        <f>SUM(GV8:GV31)</f>
        <v>0</v>
      </c>
      <c r="GX32" s="433">
        <f>SUM(GX8:GX31)</f>
        <v>0</v>
      </c>
    </row>
    <row r="33" spans="1:206" ht="18.75" customHeight="1" x14ac:dyDescent="0.25">
      <c r="A33" s="417">
        <v>30</v>
      </c>
      <c r="D33" s="431"/>
      <c r="F33" s="215"/>
      <c r="G33" s="6"/>
      <c r="H33" s="233"/>
      <c r="I33" s="433"/>
      <c r="N33" s="560" t="s">
        <v>55</v>
      </c>
      <c r="O33" s="561"/>
      <c r="P33" s="562">
        <f>Q5-P32</f>
        <v>18798.57</v>
      </c>
      <c r="S33" s="5"/>
      <c r="X33" s="560" t="s">
        <v>55</v>
      </c>
      <c r="Y33" s="561"/>
      <c r="Z33" s="562">
        <f>AA5-Z32</f>
        <v>18893.2</v>
      </c>
      <c r="AH33" s="560" t="s">
        <v>55</v>
      </c>
      <c r="AI33" s="561"/>
      <c r="AJ33" s="562">
        <f>AK5-AJ32</f>
        <v>18383.11</v>
      </c>
      <c r="AR33" s="560" t="s">
        <v>55</v>
      </c>
      <c r="AS33" s="561"/>
      <c r="AT33" s="562">
        <f>AR32-AT32</f>
        <v>19011.7</v>
      </c>
      <c r="AZ33" s="283"/>
      <c r="BB33" s="560" t="s">
        <v>55</v>
      </c>
      <c r="BC33" s="561"/>
      <c r="BD33" s="562">
        <f>BE5-BD32</f>
        <v>18618.47</v>
      </c>
      <c r="BG33" s="283"/>
      <c r="BL33" s="560" t="s">
        <v>55</v>
      </c>
      <c r="BM33" s="561"/>
      <c r="BN33" s="562">
        <f>BO5-BN32</f>
        <v>19032.3</v>
      </c>
      <c r="BV33" s="560" t="s">
        <v>55</v>
      </c>
      <c r="BW33" s="561"/>
      <c r="BX33" s="562">
        <f>BV32-BX32</f>
        <v>18376.73</v>
      </c>
      <c r="CF33" s="560" t="s">
        <v>55</v>
      </c>
      <c r="CG33" s="561"/>
      <c r="CH33" s="562">
        <f>CI5-CH32</f>
        <v>18799.599999999999</v>
      </c>
      <c r="CP33" s="560" t="s">
        <v>55</v>
      </c>
      <c r="CQ33" s="561"/>
      <c r="CR33" s="562">
        <f>CP32-CR32</f>
        <v>18567.25</v>
      </c>
      <c r="CZ33" s="560" t="s">
        <v>55</v>
      </c>
      <c r="DA33" s="561"/>
      <c r="DB33" s="562">
        <f>CZ32-DB32</f>
        <v>0</v>
      </c>
      <c r="DJ33" s="560" t="s">
        <v>55</v>
      </c>
      <c r="DK33" s="561"/>
      <c r="DL33" s="562">
        <f>DJ32-DL32</f>
        <v>0</v>
      </c>
      <c r="DT33" s="560" t="s">
        <v>55</v>
      </c>
      <c r="DU33" s="561"/>
      <c r="DV33" s="562">
        <f>DT32-DV32</f>
        <v>0</v>
      </c>
      <c r="ED33" s="560" t="s">
        <v>55</v>
      </c>
      <c r="EE33" s="561"/>
      <c r="EF33" s="562">
        <f>ED32-EF32</f>
        <v>0</v>
      </c>
      <c r="EN33" s="560" t="s">
        <v>55</v>
      </c>
      <c r="EO33" s="561"/>
      <c r="EP33" s="562">
        <f>EN32-EP32</f>
        <v>0</v>
      </c>
      <c r="EX33" s="560" t="s">
        <v>55</v>
      </c>
      <c r="EY33" s="561"/>
      <c r="EZ33" s="563">
        <f>EX32-EZ32</f>
        <v>0</v>
      </c>
      <c r="FH33" s="560" t="s">
        <v>55</v>
      </c>
      <c r="FI33" s="561"/>
      <c r="FJ33" s="563">
        <f>FH32-FJ32</f>
        <v>0</v>
      </c>
      <c r="FR33" s="560" t="s">
        <v>55</v>
      </c>
      <c r="FS33" s="561"/>
      <c r="FT33" s="563">
        <f>FR32-FT32</f>
        <v>0</v>
      </c>
      <c r="GB33" s="560" t="s">
        <v>55</v>
      </c>
      <c r="GC33" s="561"/>
      <c r="GD33" s="562">
        <f>GB32-GD32</f>
        <v>0</v>
      </c>
      <c r="GL33" s="560" t="s">
        <v>55</v>
      </c>
      <c r="GM33" s="561"/>
      <c r="GN33" s="562">
        <f>GL32-GN32</f>
        <v>0</v>
      </c>
      <c r="GV33" s="560" t="s">
        <v>55</v>
      </c>
      <c r="GW33" s="561"/>
      <c r="GX33" s="562">
        <f>GV32-GX32</f>
        <v>0</v>
      </c>
    </row>
    <row r="34" spans="1:206" ht="16.5" thickBot="1" x14ac:dyDescent="0.3">
      <c r="A34" s="417">
        <v>31</v>
      </c>
      <c r="D34" s="431"/>
      <c r="F34" s="215"/>
      <c r="G34" s="6"/>
      <c r="H34" s="233"/>
      <c r="I34" s="433"/>
      <c r="N34" s="552" t="s">
        <v>9</v>
      </c>
      <c r="O34" s="14"/>
      <c r="P34" s="564"/>
      <c r="S34" s="5"/>
      <c r="X34" s="552" t="s">
        <v>9</v>
      </c>
      <c r="Y34" s="14"/>
      <c r="Z34" s="564"/>
      <c r="AH34" s="552" t="s">
        <v>9</v>
      </c>
      <c r="AI34" s="14"/>
      <c r="AJ34" s="564"/>
      <c r="AR34" s="552" t="s">
        <v>9</v>
      </c>
      <c r="AS34" s="14"/>
      <c r="AT34" s="564"/>
      <c r="AZ34" s="283"/>
      <c r="BB34" s="552" t="s">
        <v>9</v>
      </c>
      <c r="BC34" s="14"/>
      <c r="BD34" s="564"/>
      <c r="BG34" s="283"/>
      <c r="BL34" s="552" t="s">
        <v>9</v>
      </c>
      <c r="BM34" s="14"/>
      <c r="BN34" s="564"/>
      <c r="BV34" s="552" t="s">
        <v>9</v>
      </c>
      <c r="BW34" s="14"/>
      <c r="BX34" s="564"/>
      <c r="CF34" s="552" t="s">
        <v>9</v>
      </c>
      <c r="CG34" s="14"/>
      <c r="CH34" s="564"/>
      <c r="CP34" s="552" t="s">
        <v>9</v>
      </c>
      <c r="CQ34" s="14"/>
      <c r="CR34" s="564"/>
      <c r="CZ34" s="552" t="s">
        <v>9</v>
      </c>
      <c r="DA34" s="14"/>
      <c r="DB34" s="564"/>
      <c r="DJ34" s="552" t="s">
        <v>9</v>
      </c>
      <c r="DK34" s="14"/>
      <c r="DL34" s="564"/>
      <c r="DT34" s="552" t="s">
        <v>9</v>
      </c>
      <c r="DU34" s="14"/>
      <c r="DV34" s="564"/>
      <c r="ED34" s="552" t="s">
        <v>9</v>
      </c>
      <c r="EE34" s="14"/>
      <c r="EF34" s="564"/>
      <c r="EN34" s="552" t="s">
        <v>9</v>
      </c>
      <c r="EO34" s="14"/>
      <c r="EP34" s="564"/>
      <c r="EX34" s="552" t="s">
        <v>9</v>
      </c>
      <c r="EY34" s="14"/>
      <c r="EZ34" s="564"/>
      <c r="FH34" s="552" t="s">
        <v>9</v>
      </c>
      <c r="FI34" s="14"/>
      <c r="FJ34" s="564"/>
      <c r="FR34" s="552" t="s">
        <v>9</v>
      </c>
      <c r="FS34" s="14"/>
      <c r="FT34" s="564"/>
      <c r="GB34" s="552" t="s">
        <v>9</v>
      </c>
      <c r="GC34" s="14"/>
      <c r="GD34" s="564"/>
      <c r="GL34" s="552" t="s">
        <v>9</v>
      </c>
      <c r="GM34" s="14"/>
      <c r="GN34" s="564"/>
      <c r="GV34" s="552" t="s">
        <v>9</v>
      </c>
      <c r="GW34" s="14"/>
      <c r="GX34" s="564"/>
    </row>
    <row r="35" spans="1:206" x14ac:dyDescent="0.25">
      <c r="A35" s="417">
        <v>32</v>
      </c>
      <c r="D35" s="431"/>
      <c r="F35" s="215"/>
      <c r="G35" s="6"/>
      <c r="H35" s="233"/>
      <c r="I35" s="433"/>
      <c r="S35" s="5"/>
      <c r="AW35" s="283"/>
      <c r="AZ35" s="283"/>
      <c r="BG35" s="283"/>
      <c r="CP35" s="283" t="s">
        <v>22</v>
      </c>
    </row>
    <row r="36" spans="1:206" x14ac:dyDescent="0.25">
      <c r="A36" s="417">
        <v>33</v>
      </c>
      <c r="D36" s="431"/>
      <c r="F36" s="215"/>
      <c r="G36" s="6"/>
      <c r="H36" s="233"/>
      <c r="I36" s="433"/>
      <c r="S36" s="5"/>
      <c r="AW36" s="283"/>
      <c r="AZ36" s="283"/>
      <c r="BG36" s="283"/>
    </row>
    <row r="37" spans="1:206" x14ac:dyDescent="0.25">
      <c r="A37" s="417">
        <v>34</v>
      </c>
      <c r="D37" s="431"/>
      <c r="F37" s="215"/>
      <c r="G37" s="6"/>
      <c r="H37" s="233"/>
      <c r="I37" s="433"/>
      <c r="S37" s="5"/>
      <c r="AZ37" s="283"/>
    </row>
    <row r="38" spans="1:206" x14ac:dyDescent="0.25">
      <c r="A38" s="417">
        <v>35</v>
      </c>
      <c r="D38" s="565"/>
      <c r="F38" s="442"/>
      <c r="G38" s="6"/>
      <c r="H38" s="442"/>
      <c r="I38" s="433"/>
      <c r="S38" s="5"/>
      <c r="AZ38" s="283"/>
    </row>
    <row r="39" spans="1:206" x14ac:dyDescent="0.25">
      <c r="A39" s="417">
        <v>36</v>
      </c>
      <c r="D39" s="566"/>
      <c r="G39" s="6"/>
      <c r="H39" s="442"/>
      <c r="I39" s="433"/>
      <c r="S39" s="5"/>
      <c r="AZ39" s="283"/>
    </row>
    <row r="40" spans="1:206" x14ac:dyDescent="0.25">
      <c r="A40" s="417">
        <v>37</v>
      </c>
      <c r="D40" s="566"/>
      <c r="G40" s="6"/>
      <c r="H40" s="442"/>
      <c r="I40" s="433"/>
      <c r="S40" s="5"/>
      <c r="AZ40" s="283"/>
    </row>
    <row r="41" spans="1:206" x14ac:dyDescent="0.25">
      <c r="A41" s="417">
        <v>38</v>
      </c>
      <c r="D41" s="391"/>
      <c r="G41" s="6"/>
      <c r="H41" s="442"/>
      <c r="I41" s="433"/>
      <c r="S41" s="5"/>
      <c r="AZ41" s="283"/>
    </row>
    <row r="42" spans="1:206" x14ac:dyDescent="0.25">
      <c r="A42" s="417">
        <v>39</v>
      </c>
      <c r="D42" s="391"/>
      <c r="G42" s="6"/>
      <c r="H42" s="442"/>
      <c r="I42" s="433"/>
      <c r="S42" s="5"/>
      <c r="AZ42" s="283"/>
    </row>
    <row r="43" spans="1:206" x14ac:dyDescent="0.25">
      <c r="A43" s="417">
        <v>40</v>
      </c>
      <c r="D43" s="391"/>
      <c r="G43" s="6"/>
      <c r="H43" s="442"/>
      <c r="I43" s="433"/>
      <c r="S43" s="5"/>
      <c r="AZ43" s="283"/>
    </row>
  </sheetData>
  <mergeCells count="20"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  <mergeCell ref="GI1:GO1"/>
    <mergeCell ref="GS1:GY1"/>
    <mergeCell ref="EA1:EG1"/>
    <mergeCell ref="EK1:EQ1"/>
    <mergeCell ref="EU1:FA1"/>
    <mergeCell ref="FE1:FK1"/>
    <mergeCell ref="FO1:FU1"/>
    <mergeCell ref="FY1:GE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A150"/>
  <sheetViews>
    <sheetView workbookViewId="0">
      <pane xSplit="9" ySplit="3" topLeftCell="U4" activePane="bottomRight" state="frozen"/>
      <selection pane="topRight" activeCell="J1" sqref="J1"/>
      <selection pane="bottomLeft" activeCell="A4" sqref="A4"/>
      <selection pane="bottomRight" activeCell="U13" sqref="U13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635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4.85546875" style="818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style="833" bestFit="1" customWidth="1"/>
    <col min="17" max="17" width="17.85546875" style="916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6" ht="42.75" customHeight="1" x14ac:dyDescent="0.65">
      <c r="B1" s="1243" t="s">
        <v>244</v>
      </c>
      <c r="C1" s="1243"/>
      <c r="D1" s="1243"/>
      <c r="E1" s="1243"/>
      <c r="F1" s="1243"/>
      <c r="G1" s="1243"/>
      <c r="H1" s="1243"/>
      <c r="I1" s="1243"/>
      <c r="J1" s="1243"/>
      <c r="K1" s="1243"/>
      <c r="L1" s="1243"/>
      <c r="M1" s="1"/>
      <c r="N1" s="2"/>
      <c r="O1" s="1"/>
      <c r="P1" s="822"/>
      <c r="Q1" s="904"/>
      <c r="U1" s="1244" t="s">
        <v>0</v>
      </c>
      <c r="V1" s="1244"/>
      <c r="W1" s="7" t="s">
        <v>1</v>
      </c>
      <c r="X1" s="8" t="s">
        <v>2</v>
      </c>
      <c r="Y1" s="1217" t="s">
        <v>3</v>
      </c>
      <c r="Z1" s="1218"/>
    </row>
    <row r="2" spans="1:26" ht="24" thickBot="1" x14ac:dyDescent="0.4">
      <c r="B2" s="1243"/>
      <c r="C2" s="1243"/>
      <c r="D2" s="1243"/>
      <c r="E2" s="1243"/>
      <c r="F2" s="1243"/>
      <c r="G2" s="1243"/>
      <c r="H2" s="1243"/>
      <c r="I2" s="1243"/>
      <c r="J2" s="1243"/>
      <c r="K2" s="1243"/>
      <c r="L2" s="1243"/>
      <c r="M2" s="9"/>
      <c r="N2" s="10"/>
      <c r="O2" s="9"/>
      <c r="P2" s="822"/>
      <c r="Q2" s="905"/>
      <c r="S2" s="13"/>
      <c r="T2" s="14"/>
      <c r="U2" s="1245"/>
      <c r="V2" s="1245"/>
      <c r="W2" s="15"/>
      <c r="X2" s="16"/>
      <c r="Y2" s="17"/>
      <c r="Z2" s="18"/>
    </row>
    <row r="3" spans="1:26" ht="50.25" thickTop="1" thickBot="1" x14ac:dyDescent="0.4">
      <c r="B3" s="975" t="s">
        <v>4</v>
      </c>
      <c r="C3" s="975" t="s">
        <v>5</v>
      </c>
      <c r="D3" s="976" t="s">
        <v>6</v>
      </c>
      <c r="E3" s="977" t="s">
        <v>7</v>
      </c>
      <c r="F3" s="978" t="s">
        <v>8</v>
      </c>
      <c r="G3" s="979" t="s">
        <v>9</v>
      </c>
      <c r="H3" s="980" t="s">
        <v>10</v>
      </c>
      <c r="I3" s="981" t="s">
        <v>11</v>
      </c>
      <c r="J3" s="982" t="s">
        <v>12</v>
      </c>
      <c r="K3" s="983" t="s">
        <v>13</v>
      </c>
      <c r="L3" s="609" t="s">
        <v>14</v>
      </c>
      <c r="M3" s="610"/>
      <c r="N3" s="611" t="s">
        <v>15</v>
      </c>
      <c r="O3" s="612"/>
      <c r="P3" s="834" t="s">
        <v>16</v>
      </c>
      <c r="Q3" s="1219" t="s">
        <v>17</v>
      </c>
      <c r="R3" s="1220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37.5" x14ac:dyDescent="0.35">
      <c r="B4" s="693" t="s">
        <v>195</v>
      </c>
      <c r="C4" s="701" t="s">
        <v>173</v>
      </c>
      <c r="D4" s="1233">
        <v>11731</v>
      </c>
      <c r="E4" s="702"/>
      <c r="F4" s="577"/>
      <c r="G4" s="637"/>
      <c r="H4" s="799">
        <v>21580</v>
      </c>
      <c r="I4" s="804">
        <v>45352</v>
      </c>
      <c r="J4" s="747" t="s">
        <v>283</v>
      </c>
      <c r="K4" s="799">
        <v>23610</v>
      </c>
      <c r="L4" s="21">
        <f>K4-H4</f>
        <v>2030</v>
      </c>
      <c r="M4" s="22">
        <v>29</v>
      </c>
      <c r="N4" s="23"/>
      <c r="O4" s="24" t="s">
        <v>22</v>
      </c>
      <c r="P4" s="823">
        <f>M4*K4</f>
        <v>684690</v>
      </c>
      <c r="Q4" s="974" t="s">
        <v>97</v>
      </c>
      <c r="R4" s="597">
        <v>45366</v>
      </c>
      <c r="S4" s="86">
        <v>31867.5</v>
      </c>
      <c r="T4" s="123">
        <v>45355</v>
      </c>
      <c r="U4" s="600"/>
      <c r="V4" s="184"/>
      <c r="W4" s="601" t="s">
        <v>382</v>
      </c>
      <c r="X4" s="602">
        <v>4640</v>
      </c>
      <c r="Y4" s="923" t="s">
        <v>450</v>
      </c>
      <c r="Z4" s="924">
        <v>1392</v>
      </c>
    </row>
    <row r="5" spans="1:26" ht="39" thickBot="1" x14ac:dyDescent="0.4">
      <c r="B5" s="693" t="s">
        <v>250</v>
      </c>
      <c r="C5" s="701" t="s">
        <v>251</v>
      </c>
      <c r="D5" s="1234"/>
      <c r="E5" s="798"/>
      <c r="F5" s="693"/>
      <c r="G5" s="693"/>
      <c r="H5" s="799">
        <v>0</v>
      </c>
      <c r="I5" s="804">
        <v>45352</v>
      </c>
      <c r="J5" s="947" t="s">
        <v>284</v>
      </c>
      <c r="K5" s="799">
        <v>4055</v>
      </c>
      <c r="L5" s="21">
        <f t="shared" ref="L5:L11" si="0">K5-H5</f>
        <v>4055</v>
      </c>
      <c r="M5" s="22">
        <v>29</v>
      </c>
      <c r="N5" s="23"/>
      <c r="O5" s="24"/>
      <c r="P5" s="823">
        <f t="shared" ref="P5:P70" si="1">M5*K5</f>
        <v>117595</v>
      </c>
      <c r="Q5" s="964" t="s">
        <v>97</v>
      </c>
      <c r="R5" s="26">
        <v>45366</v>
      </c>
      <c r="S5" s="775">
        <v>0</v>
      </c>
      <c r="T5" s="776">
        <v>45355</v>
      </c>
      <c r="U5" s="777"/>
      <c r="V5" s="27"/>
      <c r="W5" s="28" t="s">
        <v>382</v>
      </c>
      <c r="X5" s="29">
        <v>0</v>
      </c>
      <c r="Y5" s="925" t="s">
        <v>450</v>
      </c>
      <c r="Z5" s="926">
        <v>0</v>
      </c>
    </row>
    <row r="6" spans="1:26" ht="25.5" customHeight="1" x14ac:dyDescent="0.35">
      <c r="B6" s="693" t="s">
        <v>155</v>
      </c>
      <c r="C6" s="693" t="s">
        <v>254</v>
      </c>
      <c r="D6" s="836">
        <v>11733</v>
      </c>
      <c r="E6" s="693"/>
      <c r="F6" s="693"/>
      <c r="G6" s="693"/>
      <c r="H6" s="799">
        <v>18020</v>
      </c>
      <c r="I6" s="804">
        <v>45355</v>
      </c>
      <c r="J6" s="695">
        <v>45886</v>
      </c>
      <c r="K6" s="799">
        <v>18020</v>
      </c>
      <c r="L6" s="21">
        <f t="shared" si="0"/>
        <v>0</v>
      </c>
      <c r="M6" s="22">
        <v>40.5</v>
      </c>
      <c r="N6" s="23"/>
      <c r="O6" s="24"/>
      <c r="P6" s="945">
        <f t="shared" si="1"/>
        <v>729810</v>
      </c>
      <c r="Q6" s="964" t="s">
        <v>97</v>
      </c>
      <c r="R6" s="26">
        <v>45370</v>
      </c>
      <c r="S6" s="775"/>
      <c r="T6" s="776"/>
      <c r="U6" s="777"/>
      <c r="V6" s="27"/>
      <c r="W6" s="28"/>
      <c r="X6" s="29"/>
      <c r="Y6" s="30"/>
      <c r="Z6" s="130"/>
    </row>
    <row r="7" spans="1:26" ht="25.5" customHeight="1" x14ac:dyDescent="0.35">
      <c r="B7" s="693" t="s">
        <v>155</v>
      </c>
      <c r="C7" s="693" t="s">
        <v>281</v>
      </c>
      <c r="D7" s="836">
        <v>11740</v>
      </c>
      <c r="E7" s="693"/>
      <c r="F7" s="693"/>
      <c r="G7" s="693"/>
      <c r="H7" s="799">
        <v>8940</v>
      </c>
      <c r="I7" s="804">
        <v>45357</v>
      </c>
      <c r="J7" s="695" t="s">
        <v>297</v>
      </c>
      <c r="K7" s="799">
        <v>8940</v>
      </c>
      <c r="L7" s="21">
        <f t="shared" si="0"/>
        <v>0</v>
      </c>
      <c r="M7" s="22">
        <v>43</v>
      </c>
      <c r="N7" s="23"/>
      <c r="O7" s="24"/>
      <c r="P7" s="945">
        <f t="shared" si="1"/>
        <v>384420</v>
      </c>
      <c r="Q7" s="964" t="s">
        <v>81</v>
      </c>
      <c r="R7" s="26">
        <v>45371</v>
      </c>
      <c r="S7" s="775"/>
      <c r="T7" s="776"/>
      <c r="U7" s="777"/>
      <c r="V7" s="27"/>
      <c r="W7" s="28"/>
      <c r="X7" s="29"/>
      <c r="Y7" s="30"/>
      <c r="Z7" s="130"/>
    </row>
    <row r="8" spans="1:26" ht="25.5" customHeight="1" x14ac:dyDescent="0.35">
      <c r="B8" s="693" t="s">
        <v>265</v>
      </c>
      <c r="C8" s="693" t="s">
        <v>266</v>
      </c>
      <c r="D8" s="837">
        <v>11754</v>
      </c>
      <c r="E8" s="693"/>
      <c r="F8" s="693"/>
      <c r="G8" s="693"/>
      <c r="H8" s="799">
        <v>19220</v>
      </c>
      <c r="I8" s="804">
        <v>45359</v>
      </c>
      <c r="J8" s="695" t="s">
        <v>279</v>
      </c>
      <c r="K8" s="799">
        <v>24550</v>
      </c>
      <c r="L8" s="21">
        <f t="shared" si="0"/>
        <v>5330</v>
      </c>
      <c r="M8" s="22">
        <v>29</v>
      </c>
      <c r="N8" s="23"/>
      <c r="O8" s="24"/>
      <c r="P8" s="945">
        <f t="shared" si="1"/>
        <v>711950</v>
      </c>
      <c r="Q8" s="964" t="s">
        <v>97</v>
      </c>
      <c r="R8" s="26">
        <v>45373</v>
      </c>
      <c r="S8" s="775">
        <v>26650</v>
      </c>
      <c r="T8" s="776">
        <v>45359</v>
      </c>
      <c r="U8" s="777"/>
      <c r="V8" s="27"/>
      <c r="W8" s="28"/>
      <c r="X8" s="29"/>
      <c r="Y8" s="925" t="s">
        <v>450</v>
      </c>
      <c r="Z8" s="926">
        <v>1392</v>
      </c>
    </row>
    <row r="9" spans="1:26" s="642" customFormat="1" ht="36" customHeight="1" x14ac:dyDescent="0.35">
      <c r="B9" s="693" t="s">
        <v>155</v>
      </c>
      <c r="C9" s="693" t="s">
        <v>80</v>
      </c>
      <c r="D9" s="837">
        <v>11755</v>
      </c>
      <c r="E9" s="693"/>
      <c r="F9" s="693"/>
      <c r="G9" s="693"/>
      <c r="H9" s="799">
        <v>21720</v>
      </c>
      <c r="I9" s="804">
        <v>45362</v>
      </c>
      <c r="J9" s="947">
        <v>45978</v>
      </c>
      <c r="K9" s="799">
        <v>21720</v>
      </c>
      <c r="L9" s="21">
        <f t="shared" si="0"/>
        <v>0</v>
      </c>
      <c r="M9" s="35">
        <v>43</v>
      </c>
      <c r="N9" s="136"/>
      <c r="O9" s="137"/>
      <c r="P9" s="945">
        <f t="shared" si="1"/>
        <v>933960</v>
      </c>
      <c r="Q9" s="965" t="s">
        <v>81</v>
      </c>
      <c r="R9" s="26">
        <v>45377</v>
      </c>
      <c r="S9" s="640"/>
      <c r="T9" s="39"/>
      <c r="U9" s="27"/>
      <c r="V9" s="40"/>
      <c r="W9" s="41"/>
      <c r="X9" s="641"/>
      <c r="Y9" s="43"/>
      <c r="Z9" s="583"/>
    </row>
    <row r="10" spans="1:26" ht="37.5" x14ac:dyDescent="0.3">
      <c r="B10" s="693" t="s">
        <v>286</v>
      </c>
      <c r="C10" s="693" t="s">
        <v>287</v>
      </c>
      <c r="D10" s="837">
        <v>11760</v>
      </c>
      <c r="E10" s="693"/>
      <c r="F10" s="693"/>
      <c r="G10" s="693"/>
      <c r="H10" s="799">
        <v>22010</v>
      </c>
      <c r="I10" s="804">
        <v>45366</v>
      </c>
      <c r="J10" s="947" t="s">
        <v>321</v>
      </c>
      <c r="K10" s="799">
        <v>23070</v>
      </c>
      <c r="L10" s="21">
        <f t="shared" si="0"/>
        <v>1060</v>
      </c>
      <c r="M10" s="35">
        <v>31.5</v>
      </c>
      <c r="N10" s="984"/>
      <c r="O10" s="984"/>
      <c r="P10" s="945">
        <f t="shared" si="1"/>
        <v>726705</v>
      </c>
      <c r="Q10" s="965" t="s">
        <v>81</v>
      </c>
      <c r="R10" s="26">
        <v>45378</v>
      </c>
      <c r="S10" s="38">
        <v>31742.5</v>
      </c>
      <c r="T10" s="39">
        <v>45366</v>
      </c>
      <c r="U10" s="27">
        <v>30240</v>
      </c>
      <c r="V10" s="40" t="s">
        <v>290</v>
      </c>
      <c r="W10" s="41"/>
      <c r="X10" s="42"/>
      <c r="Y10" s="43" t="s">
        <v>450</v>
      </c>
      <c r="Z10" s="584">
        <v>1392</v>
      </c>
    </row>
    <row r="11" spans="1:26" ht="36" customHeight="1" x14ac:dyDescent="0.3">
      <c r="B11" s="693" t="s">
        <v>157</v>
      </c>
      <c r="C11" s="693" t="s">
        <v>137</v>
      </c>
      <c r="D11" s="837">
        <v>11760</v>
      </c>
      <c r="E11" s="693"/>
      <c r="F11" s="693"/>
      <c r="G11" s="693"/>
      <c r="H11" s="799">
        <v>0</v>
      </c>
      <c r="I11" s="804">
        <v>45366</v>
      </c>
      <c r="J11" s="947" t="s">
        <v>320</v>
      </c>
      <c r="K11" s="799">
        <v>5340</v>
      </c>
      <c r="L11" s="21">
        <f t="shared" si="0"/>
        <v>5340</v>
      </c>
      <c r="M11" s="35">
        <v>31.5</v>
      </c>
      <c r="N11" s="984"/>
      <c r="O11" s="984"/>
      <c r="P11" s="823">
        <f t="shared" si="1"/>
        <v>168210</v>
      </c>
      <c r="Q11" s="966" t="s">
        <v>81</v>
      </c>
      <c r="R11" s="51">
        <v>45378</v>
      </c>
      <c r="S11" s="38">
        <v>0</v>
      </c>
      <c r="T11" s="39">
        <v>45366</v>
      </c>
      <c r="U11" s="27">
        <v>0</v>
      </c>
      <c r="V11" s="40" t="s">
        <v>290</v>
      </c>
      <c r="W11" s="41"/>
      <c r="X11" s="42"/>
      <c r="Y11" s="52" t="s">
        <v>450</v>
      </c>
      <c r="Z11" s="584">
        <v>0</v>
      </c>
    </row>
    <row r="12" spans="1:26" ht="56.25" customHeight="1" x14ac:dyDescent="0.3">
      <c r="B12" s="693" t="s">
        <v>361</v>
      </c>
      <c r="C12" s="693" t="s">
        <v>288</v>
      </c>
      <c r="D12" s="837">
        <v>11768</v>
      </c>
      <c r="E12" s="693"/>
      <c r="F12" s="693"/>
      <c r="G12" s="693"/>
      <c r="H12" s="799">
        <v>10770</v>
      </c>
      <c r="I12" s="804">
        <v>45368</v>
      </c>
      <c r="J12" s="947">
        <v>46064</v>
      </c>
      <c r="K12" s="799">
        <v>10770</v>
      </c>
      <c r="L12" s="21">
        <f>K12-H12</f>
        <v>0</v>
      </c>
      <c r="M12" s="35">
        <v>43.7</v>
      </c>
      <c r="N12" s="984"/>
      <c r="O12" s="984"/>
      <c r="P12" s="823">
        <f>M12*K12</f>
        <v>470649.00000000006</v>
      </c>
      <c r="Q12" s="1106" t="s">
        <v>81</v>
      </c>
      <c r="R12" s="1107">
        <v>45383</v>
      </c>
      <c r="S12" s="38"/>
      <c r="T12" s="39"/>
      <c r="U12" s="27"/>
      <c r="V12" s="40"/>
      <c r="W12" s="41"/>
      <c r="X12" s="42"/>
      <c r="Y12" s="43"/>
      <c r="Z12" s="583"/>
    </row>
    <row r="13" spans="1:26" ht="36.75" customHeight="1" x14ac:dyDescent="0.3">
      <c r="A13" t="s">
        <v>22</v>
      </c>
      <c r="B13" s="693" t="s">
        <v>361</v>
      </c>
      <c r="C13" s="693" t="s">
        <v>138</v>
      </c>
      <c r="D13" s="837">
        <v>11775</v>
      </c>
      <c r="E13" s="693"/>
      <c r="F13" s="693"/>
      <c r="G13" s="693"/>
      <c r="H13" s="799">
        <v>19520</v>
      </c>
      <c r="I13" s="804">
        <v>45370</v>
      </c>
      <c r="J13" s="947">
        <v>46091</v>
      </c>
      <c r="K13" s="799">
        <v>19520</v>
      </c>
      <c r="L13" s="21">
        <f>K13-H13</f>
        <v>0</v>
      </c>
      <c r="M13" s="35">
        <v>43.7</v>
      </c>
      <c r="N13" s="984"/>
      <c r="O13" s="984"/>
      <c r="P13" s="823">
        <f>M13*K13</f>
        <v>853024</v>
      </c>
      <c r="Q13" s="1108" t="s">
        <v>81</v>
      </c>
      <c r="R13" s="1107">
        <v>45384</v>
      </c>
      <c r="S13" s="38"/>
      <c r="T13" s="39"/>
      <c r="U13" s="27"/>
      <c r="V13" s="40"/>
      <c r="W13" s="41"/>
      <c r="X13" s="42"/>
      <c r="Y13" s="52"/>
      <c r="Z13" s="584"/>
    </row>
    <row r="14" spans="1:26" ht="34.5" customHeight="1" x14ac:dyDescent="0.3">
      <c r="B14" s="693" t="s">
        <v>157</v>
      </c>
      <c r="C14" s="693" t="s">
        <v>176</v>
      </c>
      <c r="D14" s="837">
        <v>11781</v>
      </c>
      <c r="E14" s="693"/>
      <c r="F14" s="693"/>
      <c r="G14" s="693"/>
      <c r="H14" s="799">
        <v>19650</v>
      </c>
      <c r="I14" s="804">
        <v>45374</v>
      </c>
      <c r="J14" s="947" t="s">
        <v>363</v>
      </c>
      <c r="K14" s="799">
        <v>25175</v>
      </c>
      <c r="L14" s="21">
        <f>K14-H14</f>
        <v>5525</v>
      </c>
      <c r="M14" s="35">
        <v>31.5</v>
      </c>
      <c r="N14" s="984"/>
      <c r="O14" s="984"/>
      <c r="P14" s="823">
        <f>M14*K14</f>
        <v>793012.5</v>
      </c>
      <c r="Q14" s="1106" t="s">
        <v>81</v>
      </c>
      <c r="R14" s="1107">
        <v>45387</v>
      </c>
      <c r="S14" s="38">
        <v>26970</v>
      </c>
      <c r="T14" s="39">
        <v>45377</v>
      </c>
      <c r="U14" s="27"/>
      <c r="V14" s="40"/>
      <c r="W14" s="41"/>
      <c r="X14" s="42"/>
      <c r="Y14" s="43" t="s">
        <v>450</v>
      </c>
      <c r="Z14" s="583">
        <v>1392</v>
      </c>
    </row>
    <row r="15" spans="1:26" ht="39.75" customHeight="1" x14ac:dyDescent="0.3">
      <c r="B15" s="693" t="s">
        <v>155</v>
      </c>
      <c r="C15" s="693" t="s">
        <v>80</v>
      </c>
      <c r="D15" s="837">
        <v>11780</v>
      </c>
      <c r="E15" s="693"/>
      <c r="F15" s="693"/>
      <c r="G15" s="693"/>
      <c r="H15" s="799">
        <v>22190.799999999999</v>
      </c>
      <c r="I15" s="804">
        <v>45375</v>
      </c>
      <c r="J15" s="947">
        <v>46158</v>
      </c>
      <c r="K15" s="799">
        <v>22190.799999999999</v>
      </c>
      <c r="L15" s="21">
        <f t="shared" ref="L15:L81" si="2">K15-H15</f>
        <v>0</v>
      </c>
      <c r="M15" s="35">
        <v>44.5</v>
      </c>
      <c r="N15" s="984"/>
      <c r="O15" s="984"/>
      <c r="P15" s="823">
        <f t="shared" si="1"/>
        <v>987490.6</v>
      </c>
      <c r="Q15" s="1106" t="s">
        <v>81</v>
      </c>
      <c r="R15" s="1107">
        <v>45390</v>
      </c>
      <c r="S15" s="386"/>
      <c r="T15" s="778"/>
      <c r="U15" s="27"/>
      <c r="V15" s="40"/>
      <c r="W15" s="41"/>
      <c r="X15" s="42"/>
      <c r="Y15" s="55"/>
      <c r="Z15" s="585"/>
    </row>
    <row r="16" spans="1:26" ht="51" customHeight="1" x14ac:dyDescent="0.3">
      <c r="B16" s="693" t="s">
        <v>313</v>
      </c>
      <c r="C16" s="693" t="s">
        <v>136</v>
      </c>
      <c r="D16" s="1031"/>
      <c r="E16" s="693"/>
      <c r="F16" s="693"/>
      <c r="G16" s="693"/>
      <c r="H16" s="799">
        <v>23540</v>
      </c>
      <c r="I16" s="804">
        <v>45377</v>
      </c>
      <c r="J16" s="167" t="s">
        <v>376</v>
      </c>
      <c r="K16" s="799">
        <v>24120</v>
      </c>
      <c r="L16" s="21">
        <f t="shared" si="2"/>
        <v>580</v>
      </c>
      <c r="M16" s="35">
        <v>32</v>
      </c>
      <c r="N16" s="984"/>
      <c r="O16" s="984"/>
      <c r="P16" s="823">
        <f t="shared" si="1"/>
        <v>771840</v>
      </c>
      <c r="Q16" s="1122" t="s">
        <v>97</v>
      </c>
      <c r="R16" s="1107">
        <v>45392</v>
      </c>
      <c r="S16" s="386">
        <v>31400</v>
      </c>
      <c r="T16" s="778">
        <v>45378</v>
      </c>
      <c r="U16" s="27">
        <v>30240</v>
      </c>
      <c r="V16" s="40" t="s">
        <v>319</v>
      </c>
      <c r="W16" s="41"/>
      <c r="X16" s="42"/>
      <c r="Y16" s="52" t="s">
        <v>450</v>
      </c>
      <c r="Z16" s="584">
        <v>1392</v>
      </c>
    </row>
    <row r="17" spans="2:26" ht="36" customHeight="1" x14ac:dyDescent="0.3">
      <c r="B17" s="693" t="s">
        <v>157</v>
      </c>
      <c r="C17" s="693" t="s">
        <v>78</v>
      </c>
      <c r="D17" s="1031"/>
      <c r="E17" s="693"/>
      <c r="F17" s="693"/>
      <c r="G17" s="693"/>
      <c r="H17" s="799">
        <v>0</v>
      </c>
      <c r="I17" s="804">
        <v>45377</v>
      </c>
      <c r="J17" s="947" t="s">
        <v>377</v>
      </c>
      <c r="K17" s="799">
        <v>6015</v>
      </c>
      <c r="L17" s="21">
        <f t="shared" si="2"/>
        <v>6015</v>
      </c>
      <c r="M17" s="35">
        <v>32</v>
      </c>
      <c r="N17" s="984"/>
      <c r="O17" s="984"/>
      <c r="P17" s="823">
        <f t="shared" si="1"/>
        <v>192480</v>
      </c>
      <c r="Q17" s="1108" t="s">
        <v>97</v>
      </c>
      <c r="R17" s="898">
        <v>45392</v>
      </c>
      <c r="S17" s="38">
        <v>0</v>
      </c>
      <c r="T17" s="39">
        <v>45378</v>
      </c>
      <c r="U17" s="27">
        <v>0</v>
      </c>
      <c r="V17" s="40" t="s">
        <v>319</v>
      </c>
      <c r="W17" s="41"/>
      <c r="X17" s="42"/>
      <c r="Y17" s="52" t="s">
        <v>450</v>
      </c>
      <c r="Z17" s="584">
        <v>0</v>
      </c>
    </row>
    <row r="18" spans="2:26" ht="30.75" customHeight="1" x14ac:dyDescent="0.3">
      <c r="B18" s="693" t="s">
        <v>342</v>
      </c>
      <c r="C18" s="693" t="s">
        <v>80</v>
      </c>
      <c r="D18" s="837">
        <v>11792</v>
      </c>
      <c r="E18" s="693"/>
      <c r="F18" s="693"/>
      <c r="G18" s="693"/>
      <c r="H18" s="799">
        <v>22090</v>
      </c>
      <c r="I18" s="804">
        <v>45382</v>
      </c>
      <c r="J18" s="1133" t="s">
        <v>380</v>
      </c>
      <c r="K18" s="799">
        <v>22090</v>
      </c>
      <c r="L18" s="21">
        <f t="shared" si="2"/>
        <v>0</v>
      </c>
      <c r="M18" s="35">
        <v>46</v>
      </c>
      <c r="N18" s="1135">
        <f>111579.5+904560.5</f>
        <v>1016140</v>
      </c>
      <c r="O18" s="1165" t="s">
        <v>402</v>
      </c>
      <c r="P18" s="823">
        <f t="shared" si="1"/>
        <v>1016140</v>
      </c>
      <c r="Q18" s="1134" t="s">
        <v>104</v>
      </c>
      <c r="R18" s="1166" t="s">
        <v>403</v>
      </c>
      <c r="S18" s="38"/>
      <c r="T18" s="39"/>
      <c r="U18" s="27"/>
      <c r="V18" s="40"/>
      <c r="W18" s="41"/>
      <c r="X18" s="42"/>
      <c r="Y18" s="52"/>
      <c r="Z18" s="584"/>
    </row>
    <row r="19" spans="2:26" ht="30.75" customHeight="1" x14ac:dyDescent="0.3">
      <c r="B19" s="693"/>
      <c r="C19" s="693"/>
      <c r="D19" s="837"/>
      <c r="E19" s="693"/>
      <c r="F19" s="693"/>
      <c r="G19" s="693"/>
      <c r="H19" s="799"/>
      <c r="I19" s="804"/>
      <c r="J19" s="695"/>
      <c r="K19" s="799"/>
      <c r="L19" s="21">
        <f t="shared" si="2"/>
        <v>0</v>
      </c>
      <c r="M19" s="35"/>
      <c r="N19" s="984"/>
      <c r="O19" s="984"/>
      <c r="P19" s="823">
        <f t="shared" si="1"/>
        <v>0</v>
      </c>
      <c r="Q19" s="966"/>
      <c r="R19" s="26"/>
      <c r="S19" s="38"/>
      <c r="T19" s="59"/>
      <c r="U19" s="27"/>
      <c r="V19" s="40"/>
      <c r="W19" s="41"/>
      <c r="X19" s="42"/>
      <c r="Y19" s="52"/>
      <c r="Z19" s="584"/>
    </row>
    <row r="20" spans="2:26" ht="30.75" customHeight="1" x14ac:dyDescent="0.3">
      <c r="B20" s="693"/>
      <c r="C20" s="693"/>
      <c r="D20" s="695"/>
      <c r="E20" s="693"/>
      <c r="F20" s="693"/>
      <c r="G20" s="693"/>
      <c r="H20" s="799"/>
      <c r="I20" s="804"/>
      <c r="J20" s="695"/>
      <c r="K20" s="799"/>
      <c r="L20" s="21">
        <f t="shared" si="2"/>
        <v>0</v>
      </c>
      <c r="M20" s="35"/>
      <c r="N20" s="973"/>
      <c r="O20" s="973"/>
      <c r="P20" s="823">
        <f t="shared" si="1"/>
        <v>0</v>
      </c>
      <c r="Q20" s="966"/>
      <c r="R20" s="26"/>
      <c r="S20" s="38"/>
      <c r="T20" s="39"/>
      <c r="U20" s="27"/>
      <c r="V20" s="40"/>
      <c r="W20" s="41"/>
      <c r="X20" s="42"/>
      <c r="Y20" s="52"/>
      <c r="Z20" s="584"/>
    </row>
    <row r="21" spans="2:26" ht="27.75" customHeight="1" x14ac:dyDescent="0.35">
      <c r="B21" s="693"/>
      <c r="C21" s="693"/>
      <c r="D21" s="695"/>
      <c r="E21" s="693"/>
      <c r="F21" s="693"/>
      <c r="G21" s="693"/>
      <c r="H21" s="799"/>
      <c r="I21" s="804"/>
      <c r="J21" s="695"/>
      <c r="K21" s="799"/>
      <c r="L21" s="21">
        <f t="shared" si="2"/>
        <v>0</v>
      </c>
      <c r="M21" s="35"/>
      <c r="N21" s="136"/>
      <c r="O21" s="137"/>
      <c r="P21" s="823">
        <f t="shared" si="1"/>
        <v>0</v>
      </c>
      <c r="Q21" s="966"/>
      <c r="R21" s="26"/>
      <c r="S21" s="38"/>
      <c r="T21" s="59"/>
      <c r="U21" s="27"/>
      <c r="V21" s="40"/>
      <c r="W21" s="41"/>
      <c r="X21" s="42"/>
      <c r="Y21" s="52"/>
      <c r="Z21" s="584"/>
    </row>
    <row r="22" spans="2:26" ht="37.5" customHeight="1" x14ac:dyDescent="0.35">
      <c r="B22" s="693"/>
      <c r="C22" s="693"/>
      <c r="D22" s="695"/>
      <c r="E22" s="693"/>
      <c r="F22" s="693"/>
      <c r="G22" s="693"/>
      <c r="H22" s="799"/>
      <c r="I22" s="804"/>
      <c r="J22" s="695"/>
      <c r="K22" s="799"/>
      <c r="L22" s="21">
        <f t="shared" si="2"/>
        <v>0</v>
      </c>
      <c r="M22" s="35"/>
      <c r="N22" s="136"/>
      <c r="O22" s="137"/>
      <c r="P22" s="823">
        <f t="shared" si="1"/>
        <v>0</v>
      </c>
      <c r="Q22" s="966"/>
      <c r="R22" s="26"/>
      <c r="S22" s="38"/>
      <c r="T22" s="59"/>
      <c r="U22" s="27"/>
      <c r="V22" s="40"/>
      <c r="W22" s="41"/>
      <c r="X22" s="42"/>
      <c r="Y22" s="55"/>
      <c r="Z22" s="585"/>
    </row>
    <row r="23" spans="2:26" ht="51" customHeight="1" x14ac:dyDescent="0.35">
      <c r="B23" s="693"/>
      <c r="C23" s="693"/>
      <c r="D23" s="695"/>
      <c r="E23" s="693"/>
      <c r="F23" s="693"/>
      <c r="G23" s="693"/>
      <c r="H23" s="799"/>
      <c r="I23" s="804"/>
      <c r="J23" s="695"/>
      <c r="K23" s="799"/>
      <c r="L23" s="21">
        <f t="shared" si="2"/>
        <v>0</v>
      </c>
      <c r="M23" s="35"/>
      <c r="N23" s="53"/>
      <c r="O23" s="54"/>
      <c r="P23" s="823">
        <f t="shared" si="1"/>
        <v>0</v>
      </c>
      <c r="Q23" s="966"/>
      <c r="R23" s="26"/>
      <c r="S23" s="38"/>
      <c r="T23" s="59"/>
      <c r="U23" s="27"/>
      <c r="V23" s="40"/>
      <c r="W23" s="41"/>
      <c r="X23" s="42"/>
      <c r="Y23" s="55"/>
      <c r="Z23" s="585"/>
    </row>
    <row r="24" spans="2:26" ht="27.75" customHeight="1" x14ac:dyDescent="0.35">
      <c r="B24" s="693"/>
      <c r="C24" s="693"/>
      <c r="D24" s="650"/>
      <c r="E24" s="577"/>
      <c r="F24" s="577"/>
      <c r="G24" s="637"/>
      <c r="H24" s="657"/>
      <c r="I24" s="805"/>
      <c r="J24" s="712"/>
      <c r="K24" s="657"/>
      <c r="L24" s="21">
        <f t="shared" si="2"/>
        <v>0</v>
      </c>
      <c r="M24" s="35"/>
      <c r="N24" s="53"/>
      <c r="O24" s="54"/>
      <c r="P24" s="823">
        <f t="shared" si="1"/>
        <v>0</v>
      </c>
      <c r="Q24" s="966"/>
      <c r="R24" s="26"/>
      <c r="S24" s="38"/>
      <c r="T24" s="59"/>
      <c r="U24" s="27"/>
      <c r="V24" s="40"/>
      <c r="W24" s="41"/>
      <c r="X24" s="42"/>
      <c r="Y24" s="52"/>
      <c r="Z24" s="584"/>
    </row>
    <row r="25" spans="2:26" ht="27.75" customHeight="1" x14ac:dyDescent="0.35">
      <c r="B25" s="693"/>
      <c r="C25" s="693"/>
      <c r="D25" s="650"/>
      <c r="E25" s="577"/>
      <c r="F25" s="577"/>
      <c r="G25" s="637"/>
      <c r="H25" s="657"/>
      <c r="I25" s="805"/>
      <c r="J25" s="712"/>
      <c r="K25" s="657"/>
      <c r="L25" s="21">
        <f t="shared" si="2"/>
        <v>0</v>
      </c>
      <c r="M25" s="35"/>
      <c r="N25" s="53"/>
      <c r="O25" s="54"/>
      <c r="P25" s="823">
        <f t="shared" si="1"/>
        <v>0</v>
      </c>
      <c r="Q25" s="967"/>
      <c r="R25" s="122"/>
      <c r="S25" s="38"/>
      <c r="T25" s="59"/>
      <c r="U25" s="27"/>
      <c r="V25" s="40"/>
      <c r="W25" s="41"/>
      <c r="X25" s="42"/>
      <c r="Y25" s="52"/>
      <c r="Z25" s="584"/>
    </row>
    <row r="26" spans="2:26" ht="27.75" customHeight="1" x14ac:dyDescent="0.35">
      <c r="B26" s="693"/>
      <c r="C26" s="693"/>
      <c r="D26" s="650"/>
      <c r="E26" s="577"/>
      <c r="F26" s="577"/>
      <c r="G26" s="637"/>
      <c r="H26" s="657"/>
      <c r="I26" s="805"/>
      <c r="J26" s="712"/>
      <c r="K26" s="657"/>
      <c r="L26" s="21">
        <f t="shared" si="2"/>
        <v>0</v>
      </c>
      <c r="M26" s="35"/>
      <c r="N26" s="53"/>
      <c r="O26" s="54"/>
      <c r="P26" s="823">
        <f t="shared" si="1"/>
        <v>0</v>
      </c>
      <c r="Q26" s="967"/>
      <c r="R26" s="122"/>
      <c r="S26" s="38"/>
      <c r="T26" s="59"/>
      <c r="U26" s="27"/>
      <c r="V26" s="40"/>
      <c r="W26" s="41"/>
      <c r="X26" s="42"/>
      <c r="Y26" s="55"/>
      <c r="Z26" s="585"/>
    </row>
    <row r="27" spans="2:26" ht="27.75" customHeight="1" x14ac:dyDescent="0.35">
      <c r="B27" s="693"/>
      <c r="C27" s="693"/>
      <c r="D27" s="650"/>
      <c r="E27" s="577"/>
      <c r="F27" s="577"/>
      <c r="G27" s="637"/>
      <c r="H27" s="657"/>
      <c r="I27" s="805"/>
      <c r="J27" s="712"/>
      <c r="K27" s="657"/>
      <c r="L27" s="21">
        <f t="shared" si="2"/>
        <v>0</v>
      </c>
      <c r="M27" s="35"/>
      <c r="N27" s="53"/>
      <c r="O27" s="54"/>
      <c r="P27" s="823">
        <f t="shared" si="1"/>
        <v>0</v>
      </c>
      <c r="Q27" s="966"/>
      <c r="R27" s="26"/>
      <c r="S27" s="38"/>
      <c r="T27" s="59"/>
      <c r="U27" s="27"/>
      <c r="V27" s="40"/>
      <c r="W27" s="41"/>
      <c r="X27" s="42"/>
      <c r="Y27" s="55"/>
      <c r="Z27" s="585"/>
    </row>
    <row r="28" spans="2:26" ht="24" customHeight="1" x14ac:dyDescent="0.35">
      <c r="B28" s="693"/>
      <c r="C28" s="693"/>
      <c r="D28" s="650"/>
      <c r="E28" s="577"/>
      <c r="F28" s="577"/>
      <c r="G28" s="637"/>
      <c r="H28" s="657"/>
      <c r="I28" s="805"/>
      <c r="J28" s="712"/>
      <c r="K28" s="657"/>
      <c r="L28" s="21">
        <f t="shared" si="2"/>
        <v>0</v>
      </c>
      <c r="M28" s="35"/>
      <c r="N28" s="60"/>
      <c r="O28" s="61"/>
      <c r="P28" s="823" t="s">
        <v>22</v>
      </c>
      <c r="Q28" s="968"/>
      <c r="R28" s="26"/>
      <c r="S28" s="38"/>
      <c r="T28" s="59"/>
      <c r="U28" s="27"/>
      <c r="V28" s="40"/>
      <c r="W28" s="41"/>
      <c r="X28" s="42"/>
      <c r="Y28" s="52"/>
      <c r="Z28" s="584"/>
    </row>
    <row r="29" spans="2:26" ht="26.25" customHeight="1" x14ac:dyDescent="0.35">
      <c r="B29" s="693"/>
      <c r="C29" s="693"/>
      <c r="D29" s="650"/>
      <c r="E29" s="577"/>
      <c r="F29" s="577"/>
      <c r="G29" s="637"/>
      <c r="H29" s="657"/>
      <c r="I29" s="805"/>
      <c r="J29" s="712"/>
      <c r="K29" s="657"/>
      <c r="L29" s="21">
        <f t="shared" si="2"/>
        <v>0</v>
      </c>
      <c r="M29" s="35"/>
      <c r="N29" s="60"/>
      <c r="O29" s="61"/>
      <c r="P29" s="823">
        <f t="shared" si="1"/>
        <v>0</v>
      </c>
      <c r="Q29" s="966"/>
      <c r="R29" s="26"/>
      <c r="S29" s="38"/>
      <c r="T29" s="59"/>
      <c r="U29" s="27"/>
      <c r="V29" s="40"/>
      <c r="W29" s="41"/>
      <c r="X29" s="42"/>
      <c r="Y29" s="52"/>
      <c r="Z29" s="584"/>
    </row>
    <row r="30" spans="2:26" ht="27.75" customHeight="1" x14ac:dyDescent="0.35">
      <c r="B30" s="693"/>
      <c r="C30" s="693"/>
      <c r="D30" s="650"/>
      <c r="E30" s="577"/>
      <c r="F30" s="577"/>
      <c r="G30" s="637"/>
      <c r="H30" s="657"/>
      <c r="I30" s="805"/>
      <c r="J30" s="712"/>
      <c r="K30" s="657"/>
      <c r="L30" s="21">
        <f t="shared" si="2"/>
        <v>0</v>
      </c>
      <c r="M30" s="35"/>
      <c r="N30" s="60"/>
      <c r="O30" s="61"/>
      <c r="P30" s="823">
        <f t="shared" si="1"/>
        <v>0</v>
      </c>
      <c r="Q30" s="964"/>
      <c r="R30" s="68"/>
      <c r="S30" s="38"/>
      <c r="T30" s="59"/>
      <c r="U30" s="27"/>
      <c r="V30" s="40"/>
      <c r="W30" s="41"/>
      <c r="X30" s="42"/>
      <c r="Y30" s="52"/>
      <c r="Z30" s="584"/>
    </row>
    <row r="31" spans="2:26" ht="28.5" customHeight="1" x14ac:dyDescent="0.35">
      <c r="B31" s="693"/>
      <c r="C31" s="693"/>
      <c r="D31" s="650"/>
      <c r="E31" s="577"/>
      <c r="F31" s="577"/>
      <c r="G31" s="637"/>
      <c r="H31" s="657"/>
      <c r="I31" s="805"/>
      <c r="J31" s="712"/>
      <c r="K31" s="657"/>
      <c r="L31" s="21">
        <f t="shared" si="2"/>
        <v>0</v>
      </c>
      <c r="M31" s="70"/>
      <c r="N31" s="60"/>
      <c r="O31" s="61"/>
      <c r="P31" s="823">
        <f t="shared" si="1"/>
        <v>0</v>
      </c>
      <c r="Q31" s="969"/>
      <c r="R31" s="68"/>
      <c r="S31" s="38"/>
      <c r="T31" s="59"/>
      <c r="U31" s="27"/>
      <c r="V31" s="40"/>
      <c r="W31" s="41"/>
      <c r="X31" s="42"/>
      <c r="Y31" s="52"/>
      <c r="Z31" s="584"/>
    </row>
    <row r="32" spans="2:26" ht="33.75" customHeight="1" thickBot="1" x14ac:dyDescent="0.4">
      <c r="B32" s="575"/>
      <c r="C32" s="576"/>
      <c r="D32" s="623"/>
      <c r="E32" s="19"/>
      <c r="F32" s="63">
        <f t="shared" ref="F32:F67" si="3">E32*H32</f>
        <v>0</v>
      </c>
      <c r="G32" s="20"/>
      <c r="H32" s="658"/>
      <c r="I32" s="806"/>
      <c r="J32" s="65"/>
      <c r="K32" s="667"/>
      <c r="L32" s="21">
        <f t="shared" si="2"/>
        <v>0</v>
      </c>
      <c r="M32" s="70"/>
      <c r="N32" s="60"/>
      <c r="O32" s="61"/>
      <c r="P32" s="823">
        <f t="shared" si="1"/>
        <v>0</v>
      </c>
      <c r="Q32" s="964"/>
      <c r="R32" s="68"/>
      <c r="S32" s="38"/>
      <c r="T32" s="59"/>
      <c r="U32" s="27"/>
      <c r="V32" s="40"/>
      <c r="W32" s="41"/>
      <c r="X32" s="42"/>
      <c r="Y32" s="52"/>
      <c r="Z32" s="584"/>
    </row>
    <row r="33" spans="2:26" ht="30" customHeight="1" thickTop="1" thickBot="1" x14ac:dyDescent="0.4">
      <c r="B33" s="69"/>
      <c r="C33" s="57"/>
      <c r="D33" s="624"/>
      <c r="E33" s="72"/>
      <c r="F33" s="66">
        <f t="shared" si="3"/>
        <v>0</v>
      </c>
      <c r="G33" s="33"/>
      <c r="H33" s="659"/>
      <c r="I33" s="807"/>
      <c r="J33" s="49"/>
      <c r="K33" s="668"/>
      <c r="L33" s="21">
        <f t="shared" si="2"/>
        <v>0</v>
      </c>
      <c r="M33" s="70"/>
      <c r="N33" s="60"/>
      <c r="O33" s="61"/>
      <c r="P33" s="823">
        <f t="shared" si="1"/>
        <v>0</v>
      </c>
      <c r="Q33" s="970"/>
      <c r="R33" s="579"/>
      <c r="S33" s="580"/>
      <c r="T33" s="581"/>
      <c r="U33" s="184"/>
      <c r="V33" s="152"/>
      <c r="W33" s="185"/>
      <c r="X33" s="186"/>
      <c r="Y33" s="582"/>
      <c r="Z33" s="46"/>
    </row>
    <row r="34" spans="2:26" ht="27" customHeight="1" thickTop="1" thickBot="1" x14ac:dyDescent="0.4">
      <c r="B34" s="74"/>
      <c r="C34" s="57"/>
      <c r="D34" s="625"/>
      <c r="E34" s="72"/>
      <c r="F34" s="66">
        <f t="shared" si="3"/>
        <v>0</v>
      </c>
      <c r="G34" s="33"/>
      <c r="H34" s="660"/>
      <c r="I34" s="808"/>
      <c r="J34" s="76"/>
      <c r="K34" s="664"/>
      <c r="L34" s="21">
        <f t="shared" si="2"/>
        <v>0</v>
      </c>
      <c r="M34" s="70"/>
      <c r="N34" s="60"/>
      <c r="O34" s="61"/>
      <c r="P34" s="823">
        <f t="shared" si="1"/>
        <v>0</v>
      </c>
      <c r="Q34" s="964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74"/>
      <c r="C35" s="57"/>
      <c r="D35" s="625"/>
      <c r="E35" s="32"/>
      <c r="F35" s="66">
        <f t="shared" si="3"/>
        <v>0</v>
      </c>
      <c r="G35" s="33"/>
      <c r="H35" s="660"/>
      <c r="I35" s="808"/>
      <c r="J35" s="76"/>
      <c r="K35" s="664"/>
      <c r="L35" s="21">
        <f t="shared" si="2"/>
        <v>0</v>
      </c>
      <c r="M35" s="70"/>
      <c r="N35" s="60"/>
      <c r="O35" s="61"/>
      <c r="P35" s="823">
        <f t="shared" si="1"/>
        <v>0</v>
      </c>
      <c r="Q35" s="964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38.25" customHeight="1" thickTop="1" thickBot="1" x14ac:dyDescent="0.4">
      <c r="B36" s="162"/>
      <c r="C36" s="57"/>
      <c r="D36" s="625"/>
      <c r="E36" s="32"/>
      <c r="F36" s="66">
        <f t="shared" si="3"/>
        <v>0</v>
      </c>
      <c r="G36" s="33"/>
      <c r="H36" s="660"/>
      <c r="I36" s="808"/>
      <c r="J36" s="76"/>
      <c r="K36" s="664"/>
      <c r="L36" s="21">
        <f t="shared" si="2"/>
        <v>0</v>
      </c>
      <c r="M36" s="70"/>
      <c r="N36" s="60"/>
      <c r="O36" s="61"/>
      <c r="P36" s="823">
        <f t="shared" si="1"/>
        <v>0</v>
      </c>
      <c r="Q36" s="964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7.75" customHeight="1" thickTop="1" thickBot="1" x14ac:dyDescent="0.4">
      <c r="B37" s="162"/>
      <c r="C37" s="57"/>
      <c r="D37" s="625"/>
      <c r="E37" s="32"/>
      <c r="F37" s="66">
        <f t="shared" si="3"/>
        <v>0</v>
      </c>
      <c r="G37" s="33"/>
      <c r="H37" s="660"/>
      <c r="I37" s="808"/>
      <c r="J37" s="76"/>
      <c r="K37" s="664"/>
      <c r="L37" s="21">
        <f t="shared" si="2"/>
        <v>0</v>
      </c>
      <c r="M37" s="70"/>
      <c r="N37" s="60"/>
      <c r="O37" s="61"/>
      <c r="P37" s="823">
        <f t="shared" si="1"/>
        <v>0</v>
      </c>
      <c r="Q37" s="964"/>
      <c r="R37" s="68"/>
      <c r="S37" s="73"/>
      <c r="T37" s="59"/>
      <c r="U37" s="27"/>
      <c r="V37" s="40"/>
      <c r="W37" s="41"/>
      <c r="X37" s="42"/>
      <c r="Y37" s="52"/>
      <c r="Z37" s="46"/>
    </row>
    <row r="38" spans="2:26" ht="28.5" customHeight="1" thickTop="1" thickBot="1" x14ac:dyDescent="0.4">
      <c r="B38" s="162"/>
      <c r="C38" s="57"/>
      <c r="D38" s="625"/>
      <c r="E38" s="32"/>
      <c r="F38" s="66">
        <f t="shared" si="3"/>
        <v>0</v>
      </c>
      <c r="G38" s="33"/>
      <c r="H38" s="660"/>
      <c r="I38" s="808"/>
      <c r="J38" s="76"/>
      <c r="K38" s="664"/>
      <c r="L38" s="21">
        <f t="shared" si="2"/>
        <v>0</v>
      </c>
      <c r="M38" s="70"/>
      <c r="N38" s="60"/>
      <c r="O38" s="61"/>
      <c r="P38" s="823">
        <f t="shared" si="1"/>
        <v>0</v>
      </c>
      <c r="Q38" s="964"/>
      <c r="R38" s="68"/>
      <c r="S38" s="73"/>
      <c r="T38" s="59"/>
      <c r="U38" s="40"/>
      <c r="V38" s="40"/>
      <c r="W38" s="41"/>
      <c r="X38" s="42"/>
      <c r="Y38" s="52"/>
      <c r="Z38" s="46"/>
    </row>
    <row r="39" spans="2:26" ht="22.5" customHeight="1" thickTop="1" thickBot="1" x14ac:dyDescent="0.4">
      <c r="B39" s="78"/>
      <c r="C39" s="57"/>
      <c r="D39" s="625"/>
      <c r="E39" s="32"/>
      <c r="F39" s="66">
        <f t="shared" si="3"/>
        <v>0</v>
      </c>
      <c r="G39" s="33"/>
      <c r="H39" s="660"/>
      <c r="I39" s="808"/>
      <c r="J39" s="76"/>
      <c r="K39" s="664"/>
      <c r="L39" s="21">
        <f t="shared" si="2"/>
        <v>0</v>
      </c>
      <c r="M39" s="70"/>
      <c r="N39" s="60"/>
      <c r="O39" s="61"/>
      <c r="P39" s="823">
        <f t="shared" si="1"/>
        <v>0</v>
      </c>
      <c r="Q39" s="964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79"/>
      <c r="C40" s="57"/>
      <c r="D40" s="625"/>
      <c r="E40" s="32"/>
      <c r="F40" s="66">
        <f t="shared" si="3"/>
        <v>0</v>
      </c>
      <c r="G40" s="33"/>
      <c r="H40" s="660"/>
      <c r="I40" s="808"/>
      <c r="J40" s="76"/>
      <c r="K40" s="664"/>
      <c r="L40" s="21">
        <f t="shared" si="2"/>
        <v>0</v>
      </c>
      <c r="M40" s="70"/>
      <c r="N40" s="60"/>
      <c r="O40" s="61"/>
      <c r="P40" s="823">
        <f t="shared" si="1"/>
        <v>0</v>
      </c>
      <c r="Q40" s="964"/>
      <c r="R40" s="68"/>
      <c r="S40" s="73"/>
      <c r="T40" s="59"/>
      <c r="U40" s="27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625"/>
      <c r="E41" s="32"/>
      <c r="F41" s="66">
        <f t="shared" si="3"/>
        <v>0</v>
      </c>
      <c r="G41" s="33"/>
      <c r="H41" s="660"/>
      <c r="I41" s="808"/>
      <c r="J41" s="76"/>
      <c r="K41" s="664"/>
      <c r="L41" s="21">
        <f t="shared" si="2"/>
        <v>0</v>
      </c>
      <c r="M41" s="70"/>
      <c r="N41" s="60"/>
      <c r="O41" s="61"/>
      <c r="P41" s="823">
        <f t="shared" si="1"/>
        <v>0</v>
      </c>
      <c r="Q41" s="964"/>
      <c r="R41" s="68"/>
      <c r="S41" s="73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162"/>
      <c r="C42" s="57"/>
      <c r="D42" s="625"/>
      <c r="E42" s="32"/>
      <c r="F42" s="66">
        <f t="shared" si="3"/>
        <v>0</v>
      </c>
      <c r="G42" s="33"/>
      <c r="H42" s="660"/>
      <c r="I42" s="808"/>
      <c r="J42" s="76"/>
      <c r="K42" s="664"/>
      <c r="L42" s="21">
        <f t="shared" si="2"/>
        <v>0</v>
      </c>
      <c r="M42" s="70"/>
      <c r="N42" s="60"/>
      <c r="O42" s="61"/>
      <c r="P42" s="823">
        <f t="shared" si="1"/>
        <v>0</v>
      </c>
      <c r="Q42" s="961"/>
      <c r="R42" s="68"/>
      <c r="S42" s="38"/>
      <c r="T42" s="59"/>
      <c r="U42" s="40"/>
      <c r="V42" s="40"/>
      <c r="W42" s="41"/>
      <c r="X42" s="42"/>
      <c r="Y42" s="52"/>
      <c r="Z42" s="46"/>
    </row>
    <row r="43" spans="2:26" ht="22.5" customHeight="1" thickTop="1" thickBot="1" x14ac:dyDescent="0.4">
      <c r="B43" s="47"/>
      <c r="C43" s="80"/>
      <c r="D43" s="625"/>
      <c r="E43" s="32"/>
      <c r="F43" s="66">
        <f t="shared" si="3"/>
        <v>0</v>
      </c>
      <c r="G43" s="33"/>
      <c r="H43" s="660"/>
      <c r="I43" s="808"/>
      <c r="J43" s="76"/>
      <c r="K43" s="664"/>
      <c r="L43" s="21">
        <f t="shared" si="2"/>
        <v>0</v>
      </c>
      <c r="M43" s="70"/>
      <c r="N43" s="60"/>
      <c r="O43" s="61"/>
      <c r="P43" s="823">
        <f t="shared" si="1"/>
        <v>0</v>
      </c>
      <c r="Q43" s="961"/>
      <c r="R43" s="68"/>
      <c r="S43" s="81"/>
      <c r="T43" s="39"/>
      <c r="U43" s="40"/>
      <c r="V43" s="40"/>
      <c r="W43" s="41"/>
      <c r="X43" s="42"/>
      <c r="Y43" s="52"/>
      <c r="Z43" s="46"/>
    </row>
    <row r="44" spans="2:26" ht="24.75" thickTop="1" thickBot="1" x14ac:dyDescent="0.4">
      <c r="B44" s="82"/>
      <c r="C44" s="83"/>
      <c r="D44" s="626"/>
      <c r="E44" s="32"/>
      <c r="F44" s="66">
        <f t="shared" si="3"/>
        <v>0</v>
      </c>
      <c r="G44" s="33"/>
      <c r="H44" s="660"/>
      <c r="I44" s="808"/>
      <c r="J44" s="76"/>
      <c r="K44" s="664"/>
      <c r="L44" s="21">
        <f t="shared" si="2"/>
        <v>0</v>
      </c>
      <c r="M44" s="70"/>
      <c r="N44" s="60"/>
      <c r="O44" s="61"/>
      <c r="P44" s="823">
        <f t="shared" si="1"/>
        <v>0</v>
      </c>
      <c r="Q44" s="962"/>
      <c r="R44" s="85"/>
      <c r="S44" s="86"/>
      <c r="T44" s="39"/>
      <c r="U44" s="40"/>
      <c r="V44" s="40"/>
      <c r="W44" s="41"/>
      <c r="X44" s="42"/>
      <c r="Y44" s="52"/>
      <c r="Z44" s="46"/>
    </row>
    <row r="45" spans="2:26" ht="30.75" customHeight="1" thickTop="1" thickBot="1" x14ac:dyDescent="0.4">
      <c r="B45" s="87"/>
      <c r="C45" s="83"/>
      <c r="D45" s="626"/>
      <c r="E45" s="32"/>
      <c r="F45" s="66">
        <f t="shared" si="3"/>
        <v>0</v>
      </c>
      <c r="G45" s="33"/>
      <c r="H45" s="660"/>
      <c r="I45" s="808"/>
      <c r="J45" s="76"/>
      <c r="K45" s="664"/>
      <c r="L45" s="21">
        <f t="shared" si="2"/>
        <v>0</v>
      </c>
      <c r="M45" s="70"/>
      <c r="N45" s="60"/>
      <c r="O45" s="61"/>
      <c r="P45" s="823">
        <f t="shared" si="1"/>
        <v>0</v>
      </c>
      <c r="Q45" s="961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5.5" customHeight="1" thickTop="1" thickBot="1" x14ac:dyDescent="0.4">
      <c r="B46" s="87"/>
      <c r="C46" s="83"/>
      <c r="D46" s="626"/>
      <c r="E46" s="32"/>
      <c r="F46" s="66">
        <f t="shared" si="3"/>
        <v>0</v>
      </c>
      <c r="G46" s="33"/>
      <c r="H46" s="660"/>
      <c r="I46" s="808"/>
      <c r="J46" s="76"/>
      <c r="K46" s="664"/>
      <c r="L46" s="21">
        <f t="shared" si="2"/>
        <v>0</v>
      </c>
      <c r="M46" s="70"/>
      <c r="N46" s="60"/>
      <c r="O46" s="61"/>
      <c r="P46" s="823">
        <f t="shared" si="1"/>
        <v>0</v>
      </c>
      <c r="Q46" s="961"/>
      <c r="R46" s="68"/>
      <c r="S46" s="86"/>
      <c r="T46" s="39"/>
      <c r="U46" s="40"/>
      <c r="V46" s="40"/>
      <c r="W46" s="41"/>
      <c r="X46" s="42"/>
      <c r="Y46" s="52"/>
      <c r="Z46" s="46"/>
    </row>
    <row r="47" spans="2:26" ht="20.25" customHeight="1" thickTop="1" thickBot="1" x14ac:dyDescent="0.4">
      <c r="B47" s="88"/>
      <c r="C47" s="83"/>
      <c r="D47" s="626"/>
      <c r="E47" s="32"/>
      <c r="F47" s="66">
        <f t="shared" si="3"/>
        <v>0</v>
      </c>
      <c r="G47" s="33"/>
      <c r="H47" s="660"/>
      <c r="I47" s="808"/>
      <c r="J47" s="76"/>
      <c r="K47" s="664"/>
      <c r="L47" s="21">
        <f t="shared" si="2"/>
        <v>0</v>
      </c>
      <c r="M47" s="70"/>
      <c r="N47" s="60"/>
      <c r="O47" s="61"/>
      <c r="P47" s="823">
        <f t="shared" si="1"/>
        <v>0</v>
      </c>
      <c r="Q47" s="961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4" customHeight="1" thickTop="1" thickBot="1" x14ac:dyDescent="0.4">
      <c r="B48" s="90"/>
      <c r="C48" s="83"/>
      <c r="D48" s="626"/>
      <c r="E48" s="32"/>
      <c r="F48" s="66">
        <f t="shared" si="3"/>
        <v>0</v>
      </c>
      <c r="G48" s="33"/>
      <c r="H48" s="660"/>
      <c r="I48" s="808"/>
      <c r="J48" s="76"/>
      <c r="K48" s="664"/>
      <c r="L48" s="21">
        <f t="shared" si="2"/>
        <v>0</v>
      </c>
      <c r="M48" s="70"/>
      <c r="N48" s="60"/>
      <c r="O48" s="61"/>
      <c r="P48" s="823">
        <f t="shared" si="1"/>
        <v>0</v>
      </c>
      <c r="Q48" s="961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6.25" customHeight="1" thickTop="1" thickBot="1" x14ac:dyDescent="0.4">
      <c r="B49" s="90"/>
      <c r="C49" s="83"/>
      <c r="D49" s="626"/>
      <c r="E49" s="32"/>
      <c r="F49" s="66">
        <f t="shared" si="3"/>
        <v>0</v>
      </c>
      <c r="G49" s="33"/>
      <c r="H49" s="660"/>
      <c r="I49" s="808"/>
      <c r="J49" s="76"/>
      <c r="K49" s="664"/>
      <c r="L49" s="21">
        <f t="shared" si="2"/>
        <v>0</v>
      </c>
      <c r="M49" s="70"/>
      <c r="N49" s="60"/>
      <c r="O49" s="61"/>
      <c r="P49" s="823">
        <f t="shared" si="1"/>
        <v>0</v>
      </c>
      <c r="Q49" s="961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91"/>
      <c r="C50" s="83"/>
      <c r="D50" s="626"/>
      <c r="E50" s="32"/>
      <c r="F50" s="66">
        <f t="shared" si="3"/>
        <v>0</v>
      </c>
      <c r="G50" s="33"/>
      <c r="H50" s="660"/>
      <c r="I50" s="808"/>
      <c r="J50" s="76"/>
      <c r="K50" s="664"/>
      <c r="L50" s="21">
        <f t="shared" si="2"/>
        <v>0</v>
      </c>
      <c r="M50" s="70"/>
      <c r="N50" s="60"/>
      <c r="O50" s="61"/>
      <c r="P50" s="823">
        <f t="shared" si="1"/>
        <v>0</v>
      </c>
      <c r="Q50" s="961"/>
      <c r="R50" s="68"/>
      <c r="S50" s="86"/>
      <c r="T50" s="39"/>
      <c r="U50" s="40"/>
      <c r="V50" s="40"/>
      <c r="W50" s="41"/>
      <c r="X50" s="42"/>
      <c r="Y50" s="52"/>
      <c r="Z50" s="89"/>
    </row>
    <row r="51" spans="2:26" ht="20.25" customHeight="1" thickTop="1" thickBot="1" x14ac:dyDescent="0.4">
      <c r="B51" s="87"/>
      <c r="C51" s="83"/>
      <c r="D51" s="626"/>
      <c r="E51" s="32"/>
      <c r="F51" s="66">
        <f t="shared" si="3"/>
        <v>0</v>
      </c>
      <c r="G51" s="33"/>
      <c r="H51" s="660"/>
      <c r="I51" s="808"/>
      <c r="J51" s="76"/>
      <c r="K51" s="664"/>
      <c r="L51" s="21">
        <f t="shared" si="2"/>
        <v>0</v>
      </c>
      <c r="M51" s="70"/>
      <c r="N51" s="60"/>
      <c r="O51" s="61"/>
      <c r="P51" s="823">
        <f t="shared" si="1"/>
        <v>0</v>
      </c>
      <c r="Q51" s="961"/>
      <c r="R51" s="68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626"/>
      <c r="E52" s="32"/>
      <c r="F52" s="66">
        <f t="shared" si="3"/>
        <v>0</v>
      </c>
      <c r="G52" s="33"/>
      <c r="H52" s="660"/>
      <c r="I52" s="808"/>
      <c r="J52" s="76"/>
      <c r="K52" s="664"/>
      <c r="L52" s="21">
        <f t="shared" si="2"/>
        <v>0</v>
      </c>
      <c r="M52" s="70"/>
      <c r="N52" s="60"/>
      <c r="O52" s="61"/>
      <c r="P52" s="823">
        <f t="shared" si="1"/>
        <v>0</v>
      </c>
      <c r="Q52" s="963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87"/>
      <c r="C53" s="83"/>
      <c r="D53" s="626"/>
      <c r="E53" s="32"/>
      <c r="F53" s="66">
        <f t="shared" si="3"/>
        <v>0</v>
      </c>
      <c r="G53" s="33"/>
      <c r="H53" s="660"/>
      <c r="I53" s="808"/>
      <c r="J53" s="76"/>
      <c r="K53" s="664"/>
      <c r="L53" s="21">
        <f t="shared" si="2"/>
        <v>0</v>
      </c>
      <c r="M53" s="70"/>
      <c r="N53" s="60"/>
      <c r="O53" s="61"/>
      <c r="P53" s="823">
        <f t="shared" si="1"/>
        <v>0</v>
      </c>
      <c r="Q53" s="908"/>
      <c r="R53" s="589"/>
      <c r="S53" s="86"/>
      <c r="T53" s="39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0"/>
      <c r="C54" s="83"/>
      <c r="D54" s="626"/>
      <c r="E54" s="32"/>
      <c r="F54" s="66">
        <f t="shared" si="3"/>
        <v>0</v>
      </c>
      <c r="G54" s="33"/>
      <c r="H54" s="660"/>
      <c r="I54" s="808"/>
      <c r="J54" s="76"/>
      <c r="K54" s="664"/>
      <c r="L54" s="21">
        <f t="shared" si="2"/>
        <v>0</v>
      </c>
      <c r="M54" s="70"/>
      <c r="N54" s="60"/>
      <c r="O54" s="61"/>
      <c r="P54" s="823">
        <f t="shared" si="1"/>
        <v>0</v>
      </c>
      <c r="Q54" s="90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5"/>
      <c r="C55" s="83"/>
      <c r="D55" s="626"/>
      <c r="E55" s="32"/>
      <c r="F55" s="66">
        <f t="shared" si="3"/>
        <v>0</v>
      </c>
      <c r="G55" s="33"/>
      <c r="H55" s="660"/>
      <c r="I55" s="808"/>
      <c r="J55" s="76"/>
      <c r="K55" s="664"/>
      <c r="L55" s="21">
        <f t="shared" si="2"/>
        <v>0</v>
      </c>
      <c r="M55" s="70"/>
      <c r="N55" s="60"/>
      <c r="O55" s="61"/>
      <c r="P55" s="823">
        <f t="shared" si="1"/>
        <v>0</v>
      </c>
      <c r="Q55" s="907"/>
      <c r="R55" s="68"/>
      <c r="S55" s="590"/>
      <c r="T55" s="591"/>
      <c r="U55" s="40"/>
      <c r="V55" s="40"/>
      <c r="W55" s="41"/>
      <c r="X55" s="42"/>
      <c r="Y55" s="52"/>
      <c r="Z55" s="92"/>
    </row>
    <row r="56" spans="2:26" ht="24.75" thickTop="1" thickBot="1" x14ac:dyDescent="0.4">
      <c r="B56" s="96"/>
      <c r="C56" s="83"/>
      <c r="D56" s="626"/>
      <c r="E56" s="97"/>
      <c r="F56" s="66">
        <f t="shared" si="3"/>
        <v>0</v>
      </c>
      <c r="G56" s="33"/>
      <c r="H56" s="660"/>
      <c r="I56" s="808"/>
      <c r="J56" s="76"/>
      <c r="K56" s="664"/>
      <c r="L56" s="21">
        <f t="shared" si="2"/>
        <v>0</v>
      </c>
      <c r="M56" s="70"/>
      <c r="N56" s="60"/>
      <c r="O56" s="61"/>
      <c r="P56" s="823">
        <f t="shared" si="1"/>
        <v>0</v>
      </c>
      <c r="Q56" s="90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1"/>
      <c r="C57" s="83"/>
      <c r="D57" s="626"/>
      <c r="E57" s="97"/>
      <c r="F57" s="66">
        <f t="shared" si="3"/>
        <v>0</v>
      </c>
      <c r="G57" s="33"/>
      <c r="H57" s="660"/>
      <c r="I57" s="808"/>
      <c r="J57" s="76"/>
      <c r="K57" s="664"/>
      <c r="L57" s="21">
        <f t="shared" si="2"/>
        <v>0</v>
      </c>
      <c r="M57" s="70"/>
      <c r="N57" s="60"/>
      <c r="O57" s="61"/>
      <c r="P57" s="823">
        <f t="shared" si="1"/>
        <v>0</v>
      </c>
      <c r="Q57" s="90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0"/>
      <c r="C58" s="83"/>
      <c r="D58" s="626"/>
      <c r="E58" s="97"/>
      <c r="F58" s="66">
        <f t="shared" si="3"/>
        <v>0</v>
      </c>
      <c r="G58" s="33"/>
      <c r="H58" s="660"/>
      <c r="I58" s="808"/>
      <c r="J58" s="76"/>
      <c r="K58" s="664"/>
      <c r="L58" s="21">
        <f t="shared" si="2"/>
        <v>0</v>
      </c>
      <c r="M58" s="70"/>
      <c r="N58" s="60"/>
      <c r="O58" s="61"/>
      <c r="P58" s="823">
        <f t="shared" si="1"/>
        <v>0</v>
      </c>
      <c r="Q58" s="90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626"/>
      <c r="E59" s="97"/>
      <c r="F59" s="66">
        <f t="shared" si="3"/>
        <v>0</v>
      </c>
      <c r="G59" s="33"/>
      <c r="H59" s="660"/>
      <c r="I59" s="808"/>
      <c r="J59" s="76"/>
      <c r="K59" s="664"/>
      <c r="L59" s="21">
        <f t="shared" si="2"/>
        <v>0</v>
      </c>
      <c r="M59" s="70"/>
      <c r="N59" s="60"/>
      <c r="O59" s="61"/>
      <c r="P59" s="823">
        <f t="shared" si="1"/>
        <v>0</v>
      </c>
      <c r="Q59" s="90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1"/>
      <c r="C60" s="83"/>
      <c r="D60" s="626"/>
      <c r="E60" s="97"/>
      <c r="F60" s="66">
        <f t="shared" si="3"/>
        <v>0</v>
      </c>
      <c r="G60" s="33"/>
      <c r="H60" s="660"/>
      <c r="I60" s="808"/>
      <c r="J60" s="76"/>
      <c r="K60" s="664"/>
      <c r="L60" s="21">
        <f t="shared" si="2"/>
        <v>0</v>
      </c>
      <c r="M60" s="70"/>
      <c r="N60" s="60"/>
      <c r="O60" s="61"/>
      <c r="P60" s="823">
        <f t="shared" si="1"/>
        <v>0</v>
      </c>
      <c r="Q60" s="90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0"/>
      <c r="C61" s="91"/>
      <c r="D61" s="627"/>
      <c r="E61" s="97"/>
      <c r="F61" s="66">
        <f t="shared" si="3"/>
        <v>0</v>
      </c>
      <c r="G61" s="33"/>
      <c r="H61" s="660"/>
      <c r="I61" s="808"/>
      <c r="J61" s="76"/>
      <c r="K61" s="664"/>
      <c r="L61" s="21">
        <f t="shared" si="2"/>
        <v>0</v>
      </c>
      <c r="M61" s="70"/>
      <c r="N61" s="60"/>
      <c r="O61" s="61"/>
      <c r="P61" s="823">
        <f t="shared" si="1"/>
        <v>0</v>
      </c>
      <c r="Q61" s="907"/>
      <c r="R61" s="68"/>
      <c r="S61" s="86"/>
      <c r="T61" s="39"/>
      <c r="U61" s="40"/>
      <c r="V61" s="40"/>
      <c r="W61" s="41"/>
      <c r="X61" s="42"/>
      <c r="Y61" s="52"/>
      <c r="Z61" s="89"/>
    </row>
    <row r="62" spans="2:26" ht="24.75" thickTop="1" thickBot="1" x14ac:dyDescent="0.4">
      <c r="B62" s="91"/>
      <c r="C62" s="91"/>
      <c r="D62" s="627"/>
      <c r="E62" s="97"/>
      <c r="F62" s="66">
        <f t="shared" si="3"/>
        <v>0</v>
      </c>
      <c r="G62" s="33"/>
      <c r="H62" s="660"/>
      <c r="I62" s="808"/>
      <c r="J62" s="76"/>
      <c r="K62" s="664"/>
      <c r="L62" s="21">
        <f t="shared" si="2"/>
        <v>0</v>
      </c>
      <c r="M62" s="70"/>
      <c r="N62" s="60"/>
      <c r="O62" s="61"/>
      <c r="P62" s="823">
        <f t="shared" si="1"/>
        <v>0</v>
      </c>
      <c r="Q62" s="907"/>
      <c r="R62" s="68"/>
      <c r="S62" s="86"/>
      <c r="T62" s="39"/>
      <c r="U62" s="40"/>
      <c r="V62" s="40"/>
      <c r="W62" s="41"/>
      <c r="X62" s="42"/>
      <c r="Z62" s="100"/>
    </row>
    <row r="63" spans="2:26" ht="24.75" thickTop="1" thickBot="1" x14ac:dyDescent="0.4">
      <c r="B63" s="91"/>
      <c r="C63" s="91"/>
      <c r="D63" s="627"/>
      <c r="E63" s="97"/>
      <c r="F63" s="66">
        <f t="shared" si="3"/>
        <v>0</v>
      </c>
      <c r="G63" s="33"/>
      <c r="H63" s="660"/>
      <c r="I63" s="808"/>
      <c r="J63" s="76"/>
      <c r="K63" s="664"/>
      <c r="L63" s="21">
        <f t="shared" si="2"/>
        <v>0</v>
      </c>
      <c r="M63" s="70"/>
      <c r="N63" s="60"/>
      <c r="O63" s="61"/>
      <c r="P63" s="823">
        <f t="shared" si="1"/>
        <v>0</v>
      </c>
      <c r="Q63" s="90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627"/>
      <c r="E64" s="97"/>
      <c r="F64" s="66">
        <f t="shared" si="3"/>
        <v>0</v>
      </c>
      <c r="G64" s="33"/>
      <c r="H64" s="660"/>
      <c r="I64" s="808"/>
      <c r="J64" s="76"/>
      <c r="K64" s="664"/>
      <c r="L64" s="21">
        <f t="shared" si="2"/>
        <v>0</v>
      </c>
      <c r="M64" s="70"/>
      <c r="N64" s="60"/>
      <c r="O64" s="61"/>
      <c r="P64" s="823">
        <f t="shared" si="1"/>
        <v>0</v>
      </c>
      <c r="Q64" s="907"/>
      <c r="R64" s="68"/>
      <c r="S64" s="86"/>
      <c r="T64" s="39"/>
      <c r="U64" s="40"/>
      <c r="V64" s="40"/>
      <c r="W64" s="41"/>
      <c r="X64" s="42"/>
    </row>
    <row r="65" spans="1:27" ht="24.75" thickTop="1" thickBot="1" x14ac:dyDescent="0.4">
      <c r="B65" s="90"/>
      <c r="C65" s="88"/>
      <c r="D65" s="627"/>
      <c r="E65" s="98"/>
      <c r="F65" s="66">
        <f t="shared" si="3"/>
        <v>0</v>
      </c>
      <c r="G65" s="33"/>
      <c r="H65" s="660"/>
      <c r="I65" s="808"/>
      <c r="J65" s="76"/>
      <c r="K65" s="664"/>
      <c r="L65" s="21">
        <f t="shared" si="2"/>
        <v>0</v>
      </c>
      <c r="M65" s="70"/>
      <c r="N65" s="60"/>
      <c r="O65" s="61"/>
      <c r="P65" s="823">
        <f t="shared" si="1"/>
        <v>0</v>
      </c>
      <c r="Q65" s="907"/>
      <c r="R65" s="68"/>
      <c r="S65" s="86"/>
      <c r="T65" s="39"/>
      <c r="U65" s="40"/>
      <c r="V65" s="40"/>
      <c r="W65" s="41"/>
      <c r="X65" s="42"/>
    </row>
    <row r="66" spans="1:27" ht="24.75" thickTop="1" thickBot="1" x14ac:dyDescent="0.4">
      <c r="B66" s="90"/>
      <c r="C66" s="88"/>
      <c r="D66" s="627"/>
      <c r="E66" s="98"/>
      <c r="F66" s="66">
        <f t="shared" si="3"/>
        <v>0</v>
      </c>
      <c r="G66" s="33"/>
      <c r="H66" s="660"/>
      <c r="I66" s="808"/>
      <c r="J66" s="76"/>
      <c r="K66" s="664"/>
      <c r="L66" s="21">
        <f t="shared" si="2"/>
        <v>0</v>
      </c>
      <c r="M66" s="70"/>
      <c r="N66" s="60"/>
      <c r="O66" s="61"/>
      <c r="P66" s="823">
        <f t="shared" si="1"/>
        <v>0</v>
      </c>
      <c r="Q66" s="907"/>
      <c r="R66" s="68"/>
      <c r="S66" s="86"/>
      <c r="T66" s="39"/>
      <c r="U66" s="40"/>
      <c r="V66" s="40"/>
      <c r="W66" s="41"/>
      <c r="X66" s="42"/>
    </row>
    <row r="67" spans="1:27" ht="24" thickTop="1" x14ac:dyDescent="0.35">
      <c r="B67" s="102"/>
      <c r="C67" s="103"/>
      <c r="D67" s="628"/>
      <c r="E67" s="104"/>
      <c r="F67" s="66">
        <f t="shared" si="3"/>
        <v>0</v>
      </c>
      <c r="G67" s="105"/>
      <c r="H67" s="661"/>
      <c r="I67" s="809"/>
      <c r="J67" s="107"/>
      <c r="K67" s="669"/>
      <c r="L67" s="21">
        <f t="shared" si="2"/>
        <v>0</v>
      </c>
      <c r="M67" s="108"/>
      <c r="N67" s="109"/>
      <c r="O67" s="110"/>
      <c r="P67" s="823">
        <f t="shared" si="1"/>
        <v>0</v>
      </c>
      <c r="Q67" s="909"/>
      <c r="R67" s="592"/>
      <c r="S67" s="593"/>
      <c r="T67" s="594"/>
      <c r="U67" s="595"/>
      <c r="V67" s="112"/>
      <c r="W67" s="113"/>
      <c r="X67" s="114"/>
    </row>
    <row r="68" spans="1:27" s="127" customFormat="1" ht="24" thickBot="1" x14ac:dyDescent="0.4">
      <c r="B68" s="1002" t="s">
        <v>155</v>
      </c>
      <c r="C68" s="1003" t="s">
        <v>252</v>
      </c>
      <c r="D68" s="1016">
        <v>11729</v>
      </c>
      <c r="E68" s="1004"/>
      <c r="F68" s="63"/>
      <c r="G68" s="1005"/>
      <c r="H68" s="1006">
        <v>1002.2</v>
      </c>
      <c r="I68" s="1007">
        <v>45353</v>
      </c>
      <c r="J68" s="1008">
        <v>45849</v>
      </c>
      <c r="K68" s="1009">
        <v>1002.2</v>
      </c>
      <c r="L68" s="21">
        <f t="shared" si="2"/>
        <v>0</v>
      </c>
      <c r="M68" s="1010">
        <v>65</v>
      </c>
      <c r="N68" s="53"/>
      <c r="O68" s="54"/>
      <c r="P68" s="823">
        <f t="shared" si="1"/>
        <v>65143</v>
      </c>
      <c r="Q68" s="1011" t="s">
        <v>97</v>
      </c>
      <c r="R68" s="1028">
        <v>45370</v>
      </c>
      <c r="S68" s="985"/>
      <c r="T68" s="123"/>
      <c r="U68" s="40"/>
      <c r="V68" s="1012"/>
      <c r="W68" s="954"/>
      <c r="X68" s="1013"/>
      <c r="Y68" s="1014"/>
      <c r="Z68" s="1015"/>
    </row>
    <row r="69" spans="1:27" s="127" customFormat="1" ht="30.75" customHeight="1" x14ac:dyDescent="0.3">
      <c r="B69" s="1249" t="s">
        <v>247</v>
      </c>
      <c r="C69" s="681" t="s">
        <v>248</v>
      </c>
      <c r="D69" s="1237">
        <v>11732</v>
      </c>
      <c r="E69" s="678"/>
      <c r="F69" s="115"/>
      <c r="G69" s="653">
        <v>40</v>
      </c>
      <c r="H69" s="684">
        <v>988.29</v>
      </c>
      <c r="I69" s="1285">
        <v>45353</v>
      </c>
      <c r="J69" s="1398">
        <v>21422</v>
      </c>
      <c r="K69" s="737">
        <v>988.29</v>
      </c>
      <c r="L69" s="21">
        <f t="shared" si="2"/>
        <v>0</v>
      </c>
      <c r="M69" s="155">
        <v>58</v>
      </c>
      <c r="N69" s="118"/>
      <c r="O69" s="119"/>
      <c r="P69" s="823">
        <f t="shared" si="1"/>
        <v>57320.82</v>
      </c>
      <c r="Q69" s="1392" t="s">
        <v>81</v>
      </c>
      <c r="R69" s="1395">
        <v>45363</v>
      </c>
      <c r="S69" s="985"/>
      <c r="T69" s="123"/>
      <c r="U69" s="40"/>
      <c r="V69" s="40"/>
      <c r="W69" s="28"/>
      <c r="X69" s="29"/>
      <c r="Y69" s="124"/>
      <c r="Z69" s="125"/>
      <c r="AA69" s="126"/>
    </row>
    <row r="70" spans="1:27" ht="24.75" customHeight="1" x14ac:dyDescent="0.3">
      <c r="B70" s="1250"/>
      <c r="C70" s="999" t="s">
        <v>249</v>
      </c>
      <c r="D70" s="1252"/>
      <c r="E70" s="998"/>
      <c r="F70" s="637"/>
      <c r="G70" s="695">
        <v>19</v>
      </c>
      <c r="H70" s="1000">
        <v>495.87</v>
      </c>
      <c r="I70" s="1286"/>
      <c r="J70" s="1399"/>
      <c r="K70" s="1001">
        <v>495.87</v>
      </c>
      <c r="L70" s="639">
        <f>K70-H70</f>
        <v>0</v>
      </c>
      <c r="M70" s="155">
        <v>68</v>
      </c>
      <c r="N70" s="118"/>
      <c r="O70" s="119"/>
      <c r="P70" s="824">
        <f t="shared" si="1"/>
        <v>33719.160000000003</v>
      </c>
      <c r="Q70" s="1393"/>
      <c r="R70" s="1396"/>
      <c r="S70" s="986"/>
      <c r="T70" s="123"/>
      <c r="U70" s="130"/>
      <c r="V70" s="130"/>
      <c r="W70" s="28"/>
      <c r="X70" s="138"/>
      <c r="Y70" s="124"/>
      <c r="Z70" s="125"/>
      <c r="AA70" s="126"/>
    </row>
    <row r="71" spans="1:27" ht="38.25" customHeight="1" thickBot="1" x14ac:dyDescent="0.3">
      <c r="A71" t="s">
        <v>22</v>
      </c>
      <c r="B71" s="1251"/>
      <c r="C71" s="681" t="s">
        <v>168</v>
      </c>
      <c r="D71" s="1238"/>
      <c r="E71" s="678"/>
      <c r="F71" s="115"/>
      <c r="G71" s="653">
        <v>40</v>
      </c>
      <c r="H71" s="684">
        <v>908.72</v>
      </c>
      <c r="I71" s="1287"/>
      <c r="J71" s="1400"/>
      <c r="K71" s="737">
        <v>908.72</v>
      </c>
      <c r="L71" s="134">
        <f t="shared" ref="L71:L76" si="4">K71-H71</f>
        <v>0</v>
      </c>
      <c r="M71" s="155">
        <v>49</v>
      </c>
      <c r="N71" s="118"/>
      <c r="O71" s="157"/>
      <c r="P71" s="844">
        <f t="shared" ref="P71:P120" si="5">M71*K71</f>
        <v>44527.28</v>
      </c>
      <c r="Q71" s="1394"/>
      <c r="R71" s="1397"/>
      <c r="S71" s="687"/>
      <c r="T71" s="123"/>
      <c r="U71" s="125"/>
      <c r="V71" s="125"/>
      <c r="W71" s="28"/>
      <c r="X71" s="138"/>
      <c r="Y71" s="128"/>
      <c r="Z71" s="125"/>
      <c r="AA71" s="126"/>
    </row>
    <row r="72" spans="1:27" ht="30.75" customHeight="1" thickBot="1" x14ac:dyDescent="0.35">
      <c r="B72" s="1019" t="s">
        <v>255</v>
      </c>
      <c r="C72" s="115" t="s">
        <v>256</v>
      </c>
      <c r="D72" s="877"/>
      <c r="E72" s="115"/>
      <c r="F72" s="115"/>
      <c r="G72" s="653">
        <v>54</v>
      </c>
      <c r="H72" s="662">
        <v>1003.95</v>
      </c>
      <c r="I72" s="878">
        <v>45356</v>
      </c>
      <c r="J72" s="949" t="s">
        <v>257</v>
      </c>
      <c r="K72" s="662">
        <v>1003.95</v>
      </c>
      <c r="L72" s="134">
        <f t="shared" si="4"/>
        <v>0</v>
      </c>
      <c r="M72" s="117">
        <v>95</v>
      </c>
      <c r="N72" s="780"/>
      <c r="O72" s="137"/>
      <c r="P72" s="826">
        <f t="shared" si="5"/>
        <v>95375.25</v>
      </c>
      <c r="Q72" s="952" t="s">
        <v>81</v>
      </c>
      <c r="R72" s="843">
        <v>45363</v>
      </c>
      <c r="S72" s="687"/>
      <c r="T72" s="123"/>
      <c r="U72" s="125"/>
      <c r="V72" s="125"/>
      <c r="W72" s="28"/>
      <c r="X72" s="138"/>
      <c r="Y72" s="124"/>
      <c r="Z72" s="910"/>
      <c r="AA72" s="126"/>
    </row>
    <row r="73" spans="1:27" ht="32.25" customHeight="1" x14ac:dyDescent="0.25">
      <c r="B73" s="1383" t="s">
        <v>155</v>
      </c>
      <c r="C73" s="681" t="s">
        <v>260</v>
      </c>
      <c r="D73" s="1237">
        <v>11739</v>
      </c>
      <c r="E73" s="678"/>
      <c r="F73" s="115"/>
      <c r="G73" s="653">
        <v>296</v>
      </c>
      <c r="H73" s="1030">
        <v>2380.5</v>
      </c>
      <c r="I73" s="1285">
        <v>45357</v>
      </c>
      <c r="J73" s="1254" t="s">
        <v>294</v>
      </c>
      <c r="K73" s="737">
        <v>2380.5</v>
      </c>
      <c r="L73" s="134">
        <f t="shared" si="4"/>
        <v>0</v>
      </c>
      <c r="M73" s="117">
        <v>52</v>
      </c>
      <c r="N73" s="118"/>
      <c r="O73" s="157"/>
      <c r="P73" s="844">
        <f>M73*K73-940</f>
        <v>122846</v>
      </c>
      <c r="Q73" s="987" t="s">
        <v>97</v>
      </c>
      <c r="R73" s="122">
        <v>45370</v>
      </c>
      <c r="S73" s="687"/>
      <c r="T73" s="123"/>
      <c r="U73" s="125"/>
      <c r="V73" s="125"/>
      <c r="W73" s="28"/>
      <c r="X73" s="138"/>
      <c r="Y73" s="139"/>
      <c r="Z73" s="140"/>
      <c r="AA73" s="126"/>
    </row>
    <row r="74" spans="1:27" ht="32.25" customHeight="1" x14ac:dyDescent="0.25">
      <c r="B74" s="1384"/>
      <c r="C74" s="681" t="s">
        <v>156</v>
      </c>
      <c r="D74" s="1252"/>
      <c r="E74" s="678"/>
      <c r="F74" s="115"/>
      <c r="G74" s="653">
        <v>380</v>
      </c>
      <c r="H74" s="1030">
        <v>1666.5</v>
      </c>
      <c r="I74" s="1286"/>
      <c r="J74" s="1255"/>
      <c r="K74" s="737">
        <v>1666.5</v>
      </c>
      <c r="L74" s="134">
        <f t="shared" si="4"/>
        <v>0</v>
      </c>
      <c r="M74" s="117">
        <v>51</v>
      </c>
      <c r="N74" s="118"/>
      <c r="O74" s="157"/>
      <c r="P74" s="844">
        <f t="shared" si="5"/>
        <v>84991.5</v>
      </c>
      <c r="Q74" s="987" t="s">
        <v>97</v>
      </c>
      <c r="R74" s="122">
        <v>45370</v>
      </c>
      <c r="S74" s="687"/>
      <c r="T74" s="123"/>
      <c r="U74" s="125"/>
      <c r="V74" s="125"/>
      <c r="W74" s="28"/>
      <c r="X74" s="138"/>
      <c r="Y74" s="139"/>
      <c r="Z74" s="140"/>
      <c r="AA74" s="126"/>
    </row>
    <row r="75" spans="1:27" ht="30.75" customHeight="1" x14ac:dyDescent="0.3">
      <c r="B75" s="1384"/>
      <c r="C75" s="681" t="s">
        <v>156</v>
      </c>
      <c r="D75" s="1252"/>
      <c r="E75" s="678"/>
      <c r="F75" s="115"/>
      <c r="G75" s="653">
        <v>400</v>
      </c>
      <c r="H75" s="1030">
        <v>1715</v>
      </c>
      <c r="I75" s="1286"/>
      <c r="J75" s="1255"/>
      <c r="K75" s="737">
        <v>1715</v>
      </c>
      <c r="L75" s="134">
        <f t="shared" si="4"/>
        <v>0</v>
      </c>
      <c r="M75" s="117">
        <v>51</v>
      </c>
      <c r="N75" s="118"/>
      <c r="O75" s="119"/>
      <c r="P75" s="826">
        <f t="shared" si="5"/>
        <v>87465</v>
      </c>
      <c r="Q75" s="987" t="s">
        <v>97</v>
      </c>
      <c r="R75" s="122">
        <v>45370</v>
      </c>
      <c r="S75" s="687"/>
      <c r="T75" s="123"/>
      <c r="U75" s="130"/>
      <c r="V75" s="130"/>
      <c r="W75" s="28"/>
      <c r="X75" s="138"/>
      <c r="Y75" s="124"/>
      <c r="Z75" s="125"/>
      <c r="AA75" s="126"/>
    </row>
    <row r="76" spans="1:27" ht="30.75" customHeight="1" x14ac:dyDescent="0.3">
      <c r="B76" s="1384"/>
      <c r="C76" s="681" t="s">
        <v>261</v>
      </c>
      <c r="D76" s="1252"/>
      <c r="E76" s="678"/>
      <c r="F76" s="115"/>
      <c r="G76" s="653">
        <v>158</v>
      </c>
      <c r="H76" s="1030">
        <v>721</v>
      </c>
      <c r="I76" s="1286"/>
      <c r="J76" s="1255"/>
      <c r="K76" s="737">
        <v>721</v>
      </c>
      <c r="L76" s="134">
        <f t="shared" si="4"/>
        <v>0</v>
      </c>
      <c r="M76" s="117">
        <v>73</v>
      </c>
      <c r="N76" s="118"/>
      <c r="O76" s="119"/>
      <c r="P76" s="826">
        <f t="shared" si="5"/>
        <v>52633</v>
      </c>
      <c r="Q76" s="987" t="s">
        <v>97</v>
      </c>
      <c r="R76" s="122">
        <v>45370</v>
      </c>
      <c r="S76" s="687"/>
      <c r="T76" s="123"/>
      <c r="U76" s="130"/>
      <c r="V76" s="130"/>
      <c r="W76" s="28"/>
      <c r="X76" s="138"/>
      <c r="Y76" s="124"/>
      <c r="Z76" s="125"/>
      <c r="AA76" s="126"/>
    </row>
    <row r="77" spans="1:27" s="127" customFormat="1" ht="30.75" customHeight="1" x14ac:dyDescent="0.35">
      <c r="B77" s="1384"/>
      <c r="C77" s="681" t="s">
        <v>261</v>
      </c>
      <c r="D77" s="1252"/>
      <c r="E77" s="678"/>
      <c r="F77" s="115"/>
      <c r="G77" s="653">
        <v>334</v>
      </c>
      <c r="H77" s="1030">
        <v>1553</v>
      </c>
      <c r="I77" s="1286"/>
      <c r="J77" s="1255"/>
      <c r="K77" s="737">
        <v>1553</v>
      </c>
      <c r="L77" s="134">
        <f t="shared" si="2"/>
        <v>0</v>
      </c>
      <c r="M77" s="117">
        <v>73</v>
      </c>
      <c r="N77" s="136"/>
      <c r="O77" s="137"/>
      <c r="P77" s="826">
        <f t="shared" si="5"/>
        <v>113369</v>
      </c>
      <c r="Q77" s="987" t="s">
        <v>104</v>
      </c>
      <c r="R77" s="122">
        <v>45370</v>
      </c>
      <c r="S77" s="687"/>
      <c r="T77" s="123"/>
      <c r="U77" s="130"/>
      <c r="V77" s="130"/>
      <c r="W77" s="28"/>
      <c r="X77" s="138"/>
      <c r="Y77" s="124"/>
      <c r="Z77" s="125"/>
      <c r="AA77" s="126"/>
    </row>
    <row r="78" spans="1:27" ht="52.5" customHeight="1" x14ac:dyDescent="0.35">
      <c r="B78" s="1384"/>
      <c r="C78" s="681" t="s">
        <v>240</v>
      </c>
      <c r="D78" s="1252"/>
      <c r="E78" s="678"/>
      <c r="F78" s="115"/>
      <c r="G78" s="653">
        <v>279</v>
      </c>
      <c r="H78" s="1030">
        <v>2238</v>
      </c>
      <c r="I78" s="1286"/>
      <c r="J78" s="1255"/>
      <c r="K78" s="737">
        <v>2238</v>
      </c>
      <c r="L78" s="134">
        <f t="shared" si="2"/>
        <v>0</v>
      </c>
      <c r="M78" s="117">
        <v>22</v>
      </c>
      <c r="N78" s="136"/>
      <c r="O78" s="137"/>
      <c r="P78" s="826">
        <f t="shared" si="5"/>
        <v>49236</v>
      </c>
      <c r="Q78" s="987" t="s">
        <v>97</v>
      </c>
      <c r="R78" s="122">
        <v>45370</v>
      </c>
      <c r="S78" s="687"/>
      <c r="T78" s="123"/>
      <c r="U78" s="125"/>
      <c r="V78" s="125"/>
      <c r="W78" s="28"/>
      <c r="X78" s="138"/>
      <c r="Y78" s="124"/>
      <c r="Z78" s="125"/>
      <c r="AA78" s="126"/>
    </row>
    <row r="79" spans="1:27" ht="30.75" customHeight="1" x14ac:dyDescent="0.3">
      <c r="B79" s="1384"/>
      <c r="C79" s="681" t="s">
        <v>252</v>
      </c>
      <c r="D79" s="1252"/>
      <c r="E79" s="678"/>
      <c r="F79" s="115"/>
      <c r="G79" s="653">
        <v>560</v>
      </c>
      <c r="H79" s="1030">
        <v>1061</v>
      </c>
      <c r="I79" s="1286"/>
      <c r="J79" s="1255"/>
      <c r="K79" s="737">
        <v>1061</v>
      </c>
      <c r="L79" s="134">
        <f t="shared" si="2"/>
        <v>0</v>
      </c>
      <c r="M79" s="117">
        <v>65</v>
      </c>
      <c r="N79" s="780"/>
      <c r="O79" s="137"/>
      <c r="P79" s="826">
        <f t="shared" si="5"/>
        <v>68965</v>
      </c>
      <c r="Q79" s="910" t="s">
        <v>97</v>
      </c>
      <c r="R79" s="587">
        <v>45367</v>
      </c>
      <c r="S79" s="687"/>
      <c r="T79" s="123"/>
      <c r="U79" s="125"/>
      <c r="V79" s="125"/>
      <c r="W79" s="28"/>
      <c r="X79" s="138"/>
      <c r="Y79" s="124"/>
      <c r="Z79" s="910"/>
      <c r="AA79" s="126"/>
    </row>
    <row r="80" spans="1:27" ht="30.75" customHeight="1" thickBot="1" x14ac:dyDescent="0.35">
      <c r="B80" s="1385"/>
      <c r="C80" s="681" t="s">
        <v>262</v>
      </c>
      <c r="D80" s="1238"/>
      <c r="E80" s="678"/>
      <c r="F80" s="115"/>
      <c r="G80" s="653">
        <v>116</v>
      </c>
      <c r="H80" s="1030">
        <v>1012</v>
      </c>
      <c r="I80" s="1286"/>
      <c r="J80" s="1255"/>
      <c r="K80" s="737">
        <v>1012</v>
      </c>
      <c r="L80" s="134">
        <f t="shared" si="2"/>
        <v>0</v>
      </c>
      <c r="M80" s="117">
        <v>50</v>
      </c>
      <c r="N80" s="1025"/>
      <c r="O80" s="1010"/>
      <c r="P80" s="826">
        <f t="shared" si="5"/>
        <v>50600</v>
      </c>
      <c r="Q80" s="910" t="s">
        <v>97</v>
      </c>
      <c r="R80" s="587">
        <v>45370</v>
      </c>
      <c r="S80" s="687"/>
      <c r="T80" s="123"/>
      <c r="U80" s="125"/>
      <c r="V80" s="125"/>
      <c r="W80" s="28"/>
      <c r="X80" s="138"/>
      <c r="Y80" s="124"/>
      <c r="Z80" s="910"/>
      <c r="AA80" s="126"/>
    </row>
    <row r="81" spans="2:27" ht="26.25" customHeight="1" thickTop="1" thickBot="1" x14ac:dyDescent="0.35">
      <c r="B81" s="1386" t="s">
        <v>263</v>
      </c>
      <c r="C81" s="681" t="s">
        <v>112</v>
      </c>
      <c r="D81" s="1302">
        <v>11745</v>
      </c>
      <c r="E81" s="678"/>
      <c r="F81" s="115"/>
      <c r="G81" s="653"/>
      <c r="H81" s="684">
        <v>4299.1000000000004</v>
      </c>
      <c r="I81" s="1379">
        <v>45357</v>
      </c>
      <c r="J81" s="1381" t="s">
        <v>264</v>
      </c>
      <c r="K81" s="737">
        <v>4299.1000000000004</v>
      </c>
      <c r="L81" s="134">
        <f t="shared" si="2"/>
        <v>0</v>
      </c>
      <c r="M81" s="1024">
        <v>102</v>
      </c>
      <c r="N81" s="1388">
        <f>400000+236882.7</f>
        <v>636882.69999999995</v>
      </c>
      <c r="O81" s="1390" t="s">
        <v>276</v>
      </c>
      <c r="P81" s="827">
        <f t="shared" si="5"/>
        <v>438508.2</v>
      </c>
      <c r="Q81" s="910"/>
      <c r="R81" s="587"/>
      <c r="S81" s="687"/>
      <c r="T81" s="123"/>
      <c r="U81" s="125">
        <v>28000</v>
      </c>
      <c r="V81" s="125" t="s">
        <v>272</v>
      </c>
      <c r="W81" s="1417" t="s">
        <v>382</v>
      </c>
      <c r="X81" s="1419">
        <v>4408</v>
      </c>
      <c r="Y81" s="124"/>
      <c r="Z81" s="910"/>
      <c r="AA81" s="126"/>
    </row>
    <row r="82" spans="2:27" s="127" customFormat="1" ht="32.25" customHeight="1" thickTop="1" thickBot="1" x14ac:dyDescent="0.35">
      <c r="B82" s="1387"/>
      <c r="C82" s="681" t="s">
        <v>175</v>
      </c>
      <c r="D82" s="1303"/>
      <c r="E82" s="678"/>
      <c r="F82" s="115"/>
      <c r="G82" s="653"/>
      <c r="H82" s="684">
        <v>1368.1</v>
      </c>
      <c r="I82" s="1380"/>
      <c r="J82" s="1382"/>
      <c r="K82" s="737">
        <v>1368.1</v>
      </c>
      <c r="L82" s="134">
        <f t="shared" ref="L82:L116" si="6">K82-H82</f>
        <v>0</v>
      </c>
      <c r="M82" s="1024">
        <v>145</v>
      </c>
      <c r="N82" s="1389"/>
      <c r="O82" s="1391"/>
      <c r="P82" s="828">
        <f t="shared" si="5"/>
        <v>198374.5</v>
      </c>
      <c r="Q82" s="910"/>
      <c r="R82" s="122"/>
      <c r="S82" s="687"/>
      <c r="T82" s="123"/>
      <c r="U82" s="125"/>
      <c r="V82" s="125"/>
      <c r="W82" s="1418"/>
      <c r="X82" s="1420"/>
      <c r="Y82" s="139"/>
      <c r="Z82" s="140"/>
      <c r="AA82" s="126"/>
    </row>
    <row r="83" spans="2:27" ht="33.75" customHeight="1" x14ac:dyDescent="0.3">
      <c r="B83" s="680" t="s">
        <v>155</v>
      </c>
      <c r="C83" s="115" t="s">
        <v>282</v>
      </c>
      <c r="D83" s="683">
        <v>11752</v>
      </c>
      <c r="E83" s="115"/>
      <c r="F83" s="115"/>
      <c r="G83" s="653"/>
      <c r="H83" s="662">
        <v>727.4</v>
      </c>
      <c r="I83" s="840">
        <v>45362</v>
      </c>
      <c r="J83" s="1020">
        <v>45966</v>
      </c>
      <c r="K83" s="662">
        <v>727.4</v>
      </c>
      <c r="L83" s="134">
        <f t="shared" si="6"/>
        <v>0</v>
      </c>
      <c r="M83" s="117">
        <v>23</v>
      </c>
      <c r="N83" s="1026"/>
      <c r="O83" s="1027"/>
      <c r="P83" s="826">
        <f t="shared" si="5"/>
        <v>16730.2</v>
      </c>
      <c r="Q83" s="910" t="s">
        <v>81</v>
      </c>
      <c r="R83" s="122">
        <v>45377</v>
      </c>
      <c r="S83" s="687"/>
      <c r="T83" s="123"/>
      <c r="U83" s="182"/>
      <c r="V83" s="165"/>
      <c r="W83" s="28"/>
      <c r="X83" s="138"/>
      <c r="Y83" s="139"/>
      <c r="Z83" s="140"/>
      <c r="AA83" s="126"/>
    </row>
    <row r="84" spans="2:27" ht="33.75" customHeight="1" thickBot="1" x14ac:dyDescent="0.4">
      <c r="B84" s="838" t="s">
        <v>155</v>
      </c>
      <c r="C84" s="115" t="s">
        <v>282</v>
      </c>
      <c r="D84" s="682">
        <v>11758</v>
      </c>
      <c r="E84" s="115"/>
      <c r="F84" s="115"/>
      <c r="G84" s="653"/>
      <c r="H84" s="662">
        <v>1072.8</v>
      </c>
      <c r="I84" s="839">
        <v>45364</v>
      </c>
      <c r="J84" s="679">
        <v>45992</v>
      </c>
      <c r="K84" s="662">
        <v>1072.8</v>
      </c>
      <c r="L84" s="21">
        <f t="shared" si="6"/>
        <v>0</v>
      </c>
      <c r="M84" s="117">
        <v>23</v>
      </c>
      <c r="N84" s="1042"/>
      <c r="O84" s="1043"/>
      <c r="P84" s="823">
        <f t="shared" si="5"/>
        <v>24674.399999999998</v>
      </c>
      <c r="Q84" s="1051" t="s">
        <v>81</v>
      </c>
      <c r="R84" s="689">
        <v>45378</v>
      </c>
      <c r="S84" s="953"/>
      <c r="T84" s="588"/>
      <c r="U84" s="182"/>
      <c r="V84" s="165"/>
      <c r="W84" s="954"/>
      <c r="X84" s="1013"/>
      <c r="Y84" s="988"/>
      <c r="Z84" s="584"/>
      <c r="AA84" s="126"/>
    </row>
    <row r="85" spans="2:27" ht="46.5" customHeight="1" thickTop="1" x14ac:dyDescent="0.3">
      <c r="B85" s="1296" t="s">
        <v>263</v>
      </c>
      <c r="C85" s="681" t="s">
        <v>291</v>
      </c>
      <c r="D85" s="1340">
        <v>11776</v>
      </c>
      <c r="E85" s="678"/>
      <c r="F85" s="115"/>
      <c r="G85" s="653"/>
      <c r="H85" s="684">
        <v>4130.2</v>
      </c>
      <c r="I85" s="1342">
        <v>45372</v>
      </c>
      <c r="J85" s="1344" t="s">
        <v>292</v>
      </c>
      <c r="K85" s="737">
        <v>4130.2</v>
      </c>
      <c r="L85" s="21">
        <f t="shared" si="6"/>
        <v>0</v>
      </c>
      <c r="M85" s="1024">
        <v>102</v>
      </c>
      <c r="N85" s="1415">
        <f>300000+159506.4</f>
        <v>459506.4</v>
      </c>
      <c r="O85" s="1413" t="s">
        <v>293</v>
      </c>
      <c r="P85" s="824">
        <f t="shared" si="5"/>
        <v>421280.39999999997</v>
      </c>
      <c r="Q85" s="1425" t="s">
        <v>97</v>
      </c>
      <c r="R85" s="1427" t="s">
        <v>325</v>
      </c>
      <c r="S85" s="953"/>
      <c r="T85" s="588"/>
      <c r="U85" s="182"/>
      <c r="V85" s="1172"/>
      <c r="W85" s="1429" t="s">
        <v>435</v>
      </c>
      <c r="X85" s="1431">
        <v>4640</v>
      </c>
      <c r="Y85" s="1173"/>
      <c r="Z85" s="584"/>
      <c r="AA85" s="126"/>
    </row>
    <row r="86" spans="2:27" ht="46.5" customHeight="1" thickBot="1" x14ac:dyDescent="0.35">
      <c r="B86" s="1411"/>
      <c r="C86" s="681" t="s">
        <v>304</v>
      </c>
      <c r="D86" s="1341"/>
      <c r="E86" s="678"/>
      <c r="F86" s="115"/>
      <c r="G86" s="653"/>
      <c r="H86" s="684">
        <v>332.4</v>
      </c>
      <c r="I86" s="1343"/>
      <c r="J86" s="1412"/>
      <c r="K86" s="737">
        <v>332.4</v>
      </c>
      <c r="L86" s="21">
        <f t="shared" si="6"/>
        <v>0</v>
      </c>
      <c r="M86" s="1041">
        <v>115</v>
      </c>
      <c r="N86" s="1416"/>
      <c r="O86" s="1414"/>
      <c r="P86" s="824">
        <f t="shared" si="5"/>
        <v>38226</v>
      </c>
      <c r="Q86" s="1426"/>
      <c r="R86" s="1428"/>
      <c r="S86" s="953"/>
      <c r="T86" s="588"/>
      <c r="U86" s="182">
        <v>28000</v>
      </c>
      <c r="V86" s="1172" t="s">
        <v>307</v>
      </c>
      <c r="W86" s="1430"/>
      <c r="X86" s="1432"/>
      <c r="Y86" s="1173"/>
      <c r="Z86" s="584"/>
      <c r="AA86" s="126"/>
    </row>
    <row r="87" spans="2:27" ht="42" customHeight="1" thickTop="1" x14ac:dyDescent="0.35">
      <c r="B87" s="1241" t="s">
        <v>247</v>
      </c>
      <c r="C87" s="681" t="s">
        <v>298</v>
      </c>
      <c r="D87" s="1237">
        <v>11764</v>
      </c>
      <c r="E87" s="678"/>
      <c r="F87" s="115"/>
      <c r="G87" s="653">
        <v>34</v>
      </c>
      <c r="H87" s="684">
        <v>1000.54</v>
      </c>
      <c r="I87" s="1285">
        <v>45367</v>
      </c>
      <c r="J87" s="1401">
        <v>21462</v>
      </c>
      <c r="K87" s="737">
        <v>1000.54</v>
      </c>
      <c r="L87" s="21">
        <f t="shared" si="6"/>
        <v>0</v>
      </c>
      <c r="M87" s="35">
        <v>51</v>
      </c>
      <c r="N87" s="60"/>
      <c r="O87" s="61"/>
      <c r="P87" s="823">
        <f t="shared" si="5"/>
        <v>51027.54</v>
      </c>
      <c r="Q87" s="1271" t="s">
        <v>97</v>
      </c>
      <c r="R87" s="1422">
        <v>45378</v>
      </c>
      <c r="S87" s="953"/>
      <c r="T87" s="588"/>
      <c r="U87" s="182"/>
      <c r="V87" s="165"/>
      <c r="W87" s="601"/>
      <c r="X87" s="602"/>
      <c r="Y87" s="989"/>
      <c r="Z87" s="585"/>
      <c r="AA87" s="126"/>
    </row>
    <row r="88" spans="2:27" ht="31.5" customHeight="1" x14ac:dyDescent="0.3">
      <c r="B88" s="1331"/>
      <c r="C88" s="681" t="s">
        <v>249</v>
      </c>
      <c r="D88" s="1252"/>
      <c r="E88" s="678"/>
      <c r="F88" s="115"/>
      <c r="G88" s="653">
        <v>39</v>
      </c>
      <c r="H88" s="684">
        <v>973.15</v>
      </c>
      <c r="I88" s="1286"/>
      <c r="J88" s="1402"/>
      <c r="K88" s="737">
        <v>973.15</v>
      </c>
      <c r="L88" s="134">
        <f t="shared" si="6"/>
        <v>0</v>
      </c>
      <c r="M88" s="117">
        <v>68</v>
      </c>
      <c r="N88" s="118"/>
      <c r="O88" s="119"/>
      <c r="P88" s="826">
        <f t="shared" si="5"/>
        <v>66174.2</v>
      </c>
      <c r="Q88" s="1421"/>
      <c r="R88" s="1423"/>
      <c r="S88" s="687"/>
      <c r="T88" s="123"/>
      <c r="U88" s="40"/>
      <c r="V88" s="40"/>
      <c r="W88" s="28"/>
      <c r="X88" s="29"/>
      <c r="Y88" s="586"/>
      <c r="Z88" s="125"/>
      <c r="AA88" s="126"/>
    </row>
    <row r="89" spans="2:27" ht="25.5" customHeight="1" x14ac:dyDescent="0.3">
      <c r="B89" s="1331"/>
      <c r="C89" s="681" t="s">
        <v>299</v>
      </c>
      <c r="D89" s="1252"/>
      <c r="E89" s="678"/>
      <c r="F89" s="115"/>
      <c r="G89" s="653">
        <v>40</v>
      </c>
      <c r="H89" s="684">
        <v>1085.8</v>
      </c>
      <c r="I89" s="1286"/>
      <c r="J89" s="1402"/>
      <c r="K89" s="737">
        <v>1085.8</v>
      </c>
      <c r="L89" s="134">
        <f t="shared" si="6"/>
        <v>0</v>
      </c>
      <c r="M89" s="155">
        <v>76</v>
      </c>
      <c r="N89" s="118"/>
      <c r="O89" s="119"/>
      <c r="P89" s="826">
        <f t="shared" si="5"/>
        <v>82520.800000000003</v>
      </c>
      <c r="Q89" s="1421"/>
      <c r="R89" s="1423"/>
      <c r="S89" s="687"/>
      <c r="T89" s="123"/>
      <c r="U89" s="40"/>
      <c r="V89" s="40"/>
      <c r="W89" s="28"/>
      <c r="X89" s="29"/>
      <c r="Y89" s="586"/>
      <c r="Z89" s="125"/>
      <c r="AA89" s="126"/>
    </row>
    <row r="90" spans="2:27" ht="30" customHeight="1" thickBot="1" x14ac:dyDescent="0.35">
      <c r="B90" s="1242"/>
      <c r="C90" s="681" t="s">
        <v>300</v>
      </c>
      <c r="D90" s="1238"/>
      <c r="E90" s="678"/>
      <c r="F90" s="115"/>
      <c r="G90" s="653">
        <v>41</v>
      </c>
      <c r="H90" s="684">
        <v>1043.6500000000001</v>
      </c>
      <c r="I90" s="1287"/>
      <c r="J90" s="1403"/>
      <c r="K90" s="737">
        <v>1043.6500000000001</v>
      </c>
      <c r="L90" s="134">
        <f t="shared" si="6"/>
        <v>0</v>
      </c>
      <c r="M90" s="117">
        <v>47.5</v>
      </c>
      <c r="N90" s="118"/>
      <c r="O90" s="117"/>
      <c r="P90" s="826">
        <f t="shared" si="5"/>
        <v>49573.375000000007</v>
      </c>
      <c r="Q90" s="1272"/>
      <c r="R90" s="1424"/>
      <c r="S90" s="687"/>
      <c r="T90" s="123"/>
      <c r="U90" s="40"/>
      <c r="V90" s="40"/>
      <c r="W90" s="28"/>
      <c r="X90" s="29"/>
      <c r="Y90" s="139"/>
      <c r="Z90" s="81"/>
      <c r="AA90" s="126"/>
    </row>
    <row r="91" spans="2:27" ht="39" customHeight="1" thickBot="1" x14ac:dyDescent="0.35">
      <c r="B91" s="1019" t="s">
        <v>342</v>
      </c>
      <c r="C91" s="115" t="s">
        <v>282</v>
      </c>
      <c r="D91" s="1103">
        <v>11765</v>
      </c>
      <c r="E91" s="115"/>
      <c r="F91" s="115"/>
      <c r="G91" s="653"/>
      <c r="H91" s="662">
        <v>3038.2</v>
      </c>
      <c r="I91" s="878">
        <v>45367</v>
      </c>
      <c r="J91" s="1039">
        <v>46041</v>
      </c>
      <c r="K91" s="662">
        <v>3038.2</v>
      </c>
      <c r="L91" s="134">
        <f t="shared" si="6"/>
        <v>0</v>
      </c>
      <c r="M91" s="117">
        <v>23</v>
      </c>
      <c r="N91" s="118"/>
      <c r="O91" s="157"/>
      <c r="P91" s="826">
        <f t="shared" si="5"/>
        <v>69878.599999999991</v>
      </c>
      <c r="Q91" s="1104" t="s">
        <v>81</v>
      </c>
      <c r="R91" s="1105">
        <v>45383</v>
      </c>
      <c r="S91" s="687"/>
      <c r="T91" s="123"/>
      <c r="U91" s="40"/>
      <c r="V91" s="40"/>
      <c r="W91" s="28"/>
      <c r="X91" s="29"/>
      <c r="Y91" s="139"/>
      <c r="Z91" s="81"/>
      <c r="AA91" s="126"/>
    </row>
    <row r="92" spans="2:27" ht="29.25" customHeight="1" thickTop="1" x14ac:dyDescent="0.3">
      <c r="B92" s="1338" t="s">
        <v>247</v>
      </c>
      <c r="C92" s="681" t="s">
        <v>168</v>
      </c>
      <c r="D92" s="1340">
        <v>11772</v>
      </c>
      <c r="E92" s="678"/>
      <c r="F92" s="115"/>
      <c r="G92" s="653">
        <v>45</v>
      </c>
      <c r="H92" s="684">
        <v>961.3</v>
      </c>
      <c r="I92" s="1342">
        <v>45371</v>
      </c>
      <c r="J92" s="1408">
        <v>21469</v>
      </c>
      <c r="K92" s="737">
        <v>961.3</v>
      </c>
      <c r="L92" s="134">
        <f t="shared" si="6"/>
        <v>0</v>
      </c>
      <c r="M92" s="117">
        <v>52</v>
      </c>
      <c r="N92" s="143"/>
      <c r="O92" s="157"/>
      <c r="P92" s="1110">
        <f t="shared" si="5"/>
        <v>49987.6</v>
      </c>
      <c r="Q92" s="1111" t="s">
        <v>81</v>
      </c>
      <c r="R92" s="1112">
        <v>45378</v>
      </c>
      <c r="S92" s="687"/>
      <c r="T92" s="123"/>
      <c r="U92" s="40"/>
      <c r="V92" s="40"/>
      <c r="W92" s="28"/>
      <c r="X92" s="29"/>
      <c r="Y92" s="139"/>
      <c r="Z92" s="81"/>
      <c r="AA92" s="126"/>
    </row>
    <row r="93" spans="2:27" ht="29.25" customHeight="1" x14ac:dyDescent="0.3">
      <c r="B93" s="1404"/>
      <c r="C93" s="681" t="s">
        <v>303</v>
      </c>
      <c r="D93" s="1405"/>
      <c r="E93" s="678"/>
      <c r="F93" s="115"/>
      <c r="G93" s="653">
        <v>1</v>
      </c>
      <c r="H93" s="684">
        <v>33.57</v>
      </c>
      <c r="I93" s="1406"/>
      <c r="J93" s="1409"/>
      <c r="K93" s="1115">
        <v>33.57</v>
      </c>
      <c r="L93" s="134">
        <f t="shared" si="6"/>
        <v>0</v>
      </c>
      <c r="M93" s="1116">
        <v>75</v>
      </c>
      <c r="N93" s="143"/>
      <c r="O93" s="157"/>
      <c r="P93" s="1048">
        <f t="shared" si="5"/>
        <v>2517.75</v>
      </c>
      <c r="Q93" s="1049" t="s">
        <v>366</v>
      </c>
      <c r="R93" s="1050"/>
      <c r="S93" s="687"/>
      <c r="T93" s="123"/>
      <c r="U93" s="40"/>
      <c r="V93" s="40"/>
      <c r="W93" s="28"/>
      <c r="X93" s="29"/>
      <c r="Y93" s="139"/>
      <c r="Z93" s="81"/>
      <c r="AA93" s="126"/>
    </row>
    <row r="94" spans="2:27" ht="30.75" customHeight="1" thickBot="1" x14ac:dyDescent="0.35">
      <c r="B94" s="1387"/>
      <c r="C94" s="1033" t="s">
        <v>303</v>
      </c>
      <c r="D94" s="1303"/>
      <c r="E94" s="1034"/>
      <c r="F94" s="145"/>
      <c r="G94" s="146">
        <v>37</v>
      </c>
      <c r="H94" s="1036">
        <f>1037.97</f>
        <v>1037.97</v>
      </c>
      <c r="I94" s="1407"/>
      <c r="J94" s="1410"/>
      <c r="K94" s="1038">
        <f>1037.97</f>
        <v>1037.97</v>
      </c>
      <c r="L94" s="134">
        <f t="shared" si="6"/>
        <v>0</v>
      </c>
      <c r="M94" s="117">
        <v>75</v>
      </c>
      <c r="N94" s="160"/>
      <c r="O94" s="117"/>
      <c r="P94" s="1110">
        <f t="shared" si="5"/>
        <v>77847.75</v>
      </c>
      <c r="Q94" s="1113" t="s">
        <v>322</v>
      </c>
      <c r="R94" s="1114">
        <v>45378</v>
      </c>
      <c r="S94" s="687"/>
      <c r="T94" s="123"/>
      <c r="U94" s="40"/>
      <c r="V94" s="40"/>
      <c r="W94" s="28"/>
      <c r="X94" s="29"/>
      <c r="Y94" s="139"/>
      <c r="Z94" s="81"/>
      <c r="AA94" s="126"/>
    </row>
    <row r="95" spans="2:27" ht="35.25" customHeight="1" x14ac:dyDescent="0.3">
      <c r="B95" s="1032" t="s">
        <v>364</v>
      </c>
      <c r="C95" s="694" t="s">
        <v>240</v>
      </c>
      <c r="D95" s="1035">
        <v>11778</v>
      </c>
      <c r="E95" s="145"/>
      <c r="F95" s="145"/>
      <c r="G95" s="146">
        <v>205</v>
      </c>
      <c r="H95" s="663">
        <v>1245.5</v>
      </c>
      <c r="I95" s="1037">
        <v>45373</v>
      </c>
      <c r="J95" s="1040">
        <v>156491</v>
      </c>
      <c r="K95" s="670">
        <v>1245.5</v>
      </c>
      <c r="L95" s="134">
        <f t="shared" si="6"/>
        <v>0</v>
      </c>
      <c r="M95" s="117">
        <v>21</v>
      </c>
      <c r="N95" s="160"/>
      <c r="O95" s="117"/>
      <c r="P95" s="826">
        <f t="shared" si="5"/>
        <v>26155.5</v>
      </c>
      <c r="Q95" s="1121" t="s">
        <v>365</v>
      </c>
      <c r="R95" s="1109">
        <v>45390</v>
      </c>
      <c r="S95" s="687"/>
      <c r="T95" s="123"/>
      <c r="U95" s="40"/>
      <c r="V95" s="40"/>
      <c r="W95" s="28"/>
      <c r="X95" s="29"/>
      <c r="Y95" s="139"/>
      <c r="Z95" s="81"/>
      <c r="AA95" s="126"/>
    </row>
    <row r="96" spans="2:27" ht="42" customHeight="1" thickBot="1" x14ac:dyDescent="0.35">
      <c r="B96" s="1053" t="s">
        <v>255</v>
      </c>
      <c r="C96" s="78" t="s">
        <v>256</v>
      </c>
      <c r="D96" s="631">
        <v>11784</v>
      </c>
      <c r="E96" s="145"/>
      <c r="F96" s="145"/>
      <c r="G96" s="163">
        <v>63</v>
      </c>
      <c r="H96" s="663">
        <v>1000.12</v>
      </c>
      <c r="I96" s="813">
        <v>45377</v>
      </c>
      <c r="J96" s="1054" t="s">
        <v>311</v>
      </c>
      <c r="K96" s="670">
        <v>1000.12</v>
      </c>
      <c r="L96" s="134">
        <f t="shared" si="6"/>
        <v>0</v>
      </c>
      <c r="M96" s="117">
        <v>95</v>
      </c>
      <c r="N96" s="1056"/>
      <c r="O96" s="1010"/>
      <c r="P96" s="826">
        <f t="shared" si="5"/>
        <v>95011.4</v>
      </c>
      <c r="Q96" s="1121" t="s">
        <v>81</v>
      </c>
      <c r="R96" s="1120">
        <v>45384</v>
      </c>
      <c r="S96" s="687"/>
      <c r="T96" s="123"/>
      <c r="U96" s="165"/>
      <c r="V96" s="165"/>
      <c r="W96" s="28"/>
      <c r="X96" s="42"/>
      <c r="Y96" s="153"/>
      <c r="Z96" s="154"/>
      <c r="AA96" s="132"/>
    </row>
    <row r="97" spans="2:27" ht="20.25" thickTop="1" x14ac:dyDescent="0.3">
      <c r="B97" s="1364" t="s">
        <v>338</v>
      </c>
      <c r="C97" s="1052" t="s">
        <v>249</v>
      </c>
      <c r="D97" s="631"/>
      <c r="E97" s="145"/>
      <c r="F97" s="145"/>
      <c r="G97" s="163">
        <v>30</v>
      </c>
      <c r="H97" s="1036">
        <v>809.14</v>
      </c>
      <c r="I97" s="1370">
        <v>45378</v>
      </c>
      <c r="J97" s="1367">
        <v>21506</v>
      </c>
      <c r="K97" s="1038">
        <v>809.14</v>
      </c>
      <c r="L97" s="134">
        <f t="shared" si="6"/>
        <v>0</v>
      </c>
      <c r="M97" s="117">
        <v>68</v>
      </c>
      <c r="N97" s="1057"/>
      <c r="O97" s="1055"/>
      <c r="P97" s="826">
        <f t="shared" si="5"/>
        <v>55021.52</v>
      </c>
      <c r="Q97" s="1373" t="s">
        <v>81</v>
      </c>
      <c r="R97" s="1376">
        <v>45387</v>
      </c>
      <c r="S97" s="687"/>
      <c r="T97" s="39"/>
      <c r="U97" s="165"/>
      <c r="V97" s="165"/>
      <c r="W97" s="41"/>
      <c r="X97" s="42"/>
      <c r="Y97" s="153"/>
      <c r="Z97" s="154"/>
      <c r="AA97" s="132"/>
    </row>
    <row r="98" spans="2:27" ht="34.5" customHeight="1" x14ac:dyDescent="0.3">
      <c r="B98" s="1365"/>
      <c r="C98" s="1052" t="s">
        <v>66</v>
      </c>
      <c r="D98" s="632"/>
      <c r="E98" s="145"/>
      <c r="F98" s="145"/>
      <c r="G98" s="163">
        <v>26</v>
      </c>
      <c r="H98" s="1036">
        <v>684.87</v>
      </c>
      <c r="I98" s="1371"/>
      <c r="J98" s="1368"/>
      <c r="K98" s="1038">
        <v>684.87</v>
      </c>
      <c r="L98" s="134">
        <f t="shared" si="6"/>
        <v>0</v>
      </c>
      <c r="M98" s="117">
        <v>74</v>
      </c>
      <c r="N98" s="160"/>
      <c r="O98" s="117"/>
      <c r="P98" s="826">
        <f t="shared" si="5"/>
        <v>50680.38</v>
      </c>
      <c r="Q98" s="1374"/>
      <c r="R98" s="1377"/>
      <c r="S98" s="687"/>
      <c r="T98" s="39"/>
      <c r="U98" s="27"/>
      <c r="V98" s="169"/>
      <c r="W98" s="41"/>
      <c r="X98" s="42"/>
      <c r="Y98" s="149"/>
      <c r="Z98" s="156"/>
      <c r="AA98" s="132"/>
    </row>
    <row r="99" spans="2:27" ht="42" customHeight="1" thickBot="1" x14ac:dyDescent="0.35">
      <c r="B99" s="1366"/>
      <c r="C99" s="1052" t="s">
        <v>300</v>
      </c>
      <c r="D99" s="632"/>
      <c r="E99" s="145"/>
      <c r="F99" s="145"/>
      <c r="G99" s="163">
        <v>49</v>
      </c>
      <c r="H99" s="1036">
        <v>1010.12</v>
      </c>
      <c r="I99" s="1372"/>
      <c r="J99" s="1369"/>
      <c r="K99" s="1038">
        <v>1010.12</v>
      </c>
      <c r="L99" s="134">
        <f t="shared" si="6"/>
        <v>0</v>
      </c>
      <c r="M99" s="117">
        <v>47.5</v>
      </c>
      <c r="N99" s="160"/>
      <c r="O99" s="117"/>
      <c r="P99" s="826">
        <f t="shared" si="5"/>
        <v>47980.7</v>
      </c>
      <c r="Q99" s="1375"/>
      <c r="R99" s="1378"/>
      <c r="S99" s="687"/>
      <c r="T99" s="39"/>
      <c r="U99" s="27"/>
      <c r="V99" s="169"/>
      <c r="W99" s="41"/>
      <c r="X99" s="42"/>
      <c r="Y99" s="149"/>
      <c r="Z99" s="156"/>
      <c r="AA99" s="132"/>
    </row>
    <row r="100" spans="2:27" ht="19.5" x14ac:dyDescent="0.3">
      <c r="B100" s="1091"/>
      <c r="C100" s="694"/>
      <c r="D100" s="629"/>
      <c r="E100" s="145"/>
      <c r="F100" s="145"/>
      <c r="G100" s="163"/>
      <c r="H100" s="663"/>
      <c r="I100" s="1092"/>
      <c r="J100" s="1040"/>
      <c r="K100" s="670"/>
      <c r="L100" s="21">
        <f t="shared" si="6"/>
        <v>0</v>
      </c>
      <c r="M100" s="117"/>
      <c r="N100" s="171"/>
      <c r="O100" s="117"/>
      <c r="P100" s="826">
        <f t="shared" si="5"/>
        <v>0</v>
      </c>
      <c r="Q100" s="952"/>
      <c r="R100" s="1093"/>
      <c r="S100" s="133"/>
      <c r="T100" s="39"/>
      <c r="U100" s="27"/>
      <c r="V100" s="169"/>
      <c r="W100" s="41"/>
      <c r="X100" s="42"/>
      <c r="Y100" s="149"/>
      <c r="Z100" s="156"/>
      <c r="AA100" s="132"/>
    </row>
    <row r="101" spans="2:27" ht="19.5" x14ac:dyDescent="0.3">
      <c r="B101" s="79"/>
      <c r="C101" s="694"/>
      <c r="D101" s="629"/>
      <c r="E101" s="145"/>
      <c r="F101" s="145"/>
      <c r="G101" s="163"/>
      <c r="H101" s="663"/>
      <c r="I101" s="814"/>
      <c r="J101" s="159"/>
      <c r="K101" s="670"/>
      <c r="L101" s="21">
        <f t="shared" si="6"/>
        <v>0</v>
      </c>
      <c r="M101" s="117"/>
      <c r="N101" s="171"/>
      <c r="O101" s="117"/>
      <c r="P101" s="826">
        <f t="shared" si="5"/>
        <v>0</v>
      </c>
      <c r="Q101" s="910"/>
      <c r="R101" s="161"/>
      <c r="S101" s="133"/>
      <c r="T101" s="39"/>
      <c r="U101" s="27"/>
      <c r="V101" s="169"/>
      <c r="W101" s="41"/>
      <c r="X101" s="42"/>
      <c r="Y101" s="149"/>
      <c r="Z101" s="156"/>
      <c r="AA101" s="132"/>
    </row>
    <row r="102" spans="2:27" ht="19.5" x14ac:dyDescent="0.3">
      <c r="B102" s="162"/>
      <c r="C102" s="694"/>
      <c r="D102" s="632"/>
      <c r="E102" s="145"/>
      <c r="F102" s="145"/>
      <c r="G102" s="163"/>
      <c r="H102" s="663"/>
      <c r="I102" s="814"/>
      <c r="J102" s="159"/>
      <c r="K102" s="670"/>
      <c r="L102" s="21">
        <f t="shared" si="6"/>
        <v>0</v>
      </c>
      <c r="M102" s="117"/>
      <c r="N102" s="171"/>
      <c r="O102" s="117"/>
      <c r="P102" s="826">
        <f t="shared" si="5"/>
        <v>0</v>
      </c>
      <c r="Q102" s="910"/>
      <c r="R102" s="161"/>
      <c r="S102" s="133"/>
      <c r="T102" s="39"/>
      <c r="U102" s="27"/>
      <c r="V102" s="169"/>
      <c r="W102" s="41"/>
      <c r="X102" s="42"/>
      <c r="Y102" s="149"/>
      <c r="Z102" s="156"/>
      <c r="AA102" s="132"/>
    </row>
    <row r="103" spans="2:27" ht="35.25" customHeight="1" x14ac:dyDescent="0.3">
      <c r="B103" s="115"/>
      <c r="C103" s="694"/>
      <c r="D103" s="633"/>
      <c r="E103" s="145"/>
      <c r="F103" s="145"/>
      <c r="G103" s="163"/>
      <c r="H103" s="663"/>
      <c r="I103" s="815"/>
      <c r="J103" s="34"/>
      <c r="K103" s="670"/>
      <c r="L103" s="21">
        <f t="shared" si="6"/>
        <v>0</v>
      </c>
      <c r="M103" s="117"/>
      <c r="N103" s="172"/>
      <c r="O103" s="173"/>
      <c r="P103" s="826">
        <f t="shared" si="5"/>
        <v>0</v>
      </c>
      <c r="Q103" s="912"/>
      <c r="R103" s="175"/>
      <c r="S103" s="133"/>
      <c r="T103" s="39"/>
      <c r="U103" s="27"/>
      <c r="V103" s="169"/>
      <c r="W103" s="41"/>
      <c r="X103" s="42"/>
      <c r="Y103" s="149"/>
      <c r="Z103" s="156"/>
      <c r="AA103" s="132"/>
    </row>
    <row r="104" spans="2:27" ht="32.25" customHeight="1" x14ac:dyDescent="0.3">
      <c r="B104" s="115"/>
      <c r="C104" s="694"/>
      <c r="D104" s="633"/>
      <c r="E104" s="145"/>
      <c r="F104" s="145"/>
      <c r="G104" s="163"/>
      <c r="H104" s="663"/>
      <c r="I104" s="815"/>
      <c r="J104" s="34"/>
      <c r="K104" s="670"/>
      <c r="L104" s="21">
        <f t="shared" si="6"/>
        <v>0</v>
      </c>
      <c r="M104" s="117"/>
      <c r="N104" s="172"/>
      <c r="O104" s="173"/>
      <c r="P104" s="826">
        <f t="shared" si="5"/>
        <v>0</v>
      </c>
      <c r="Q104" s="912"/>
      <c r="R104" s="175"/>
      <c r="S104" s="133"/>
      <c r="T104" s="39"/>
      <c r="U104" s="27"/>
      <c r="V104" s="169"/>
      <c r="W104" s="41"/>
      <c r="X104" s="42"/>
      <c r="Y104" s="149"/>
      <c r="Z104" s="156"/>
      <c r="AA104" s="132"/>
    </row>
    <row r="105" spans="2:27" ht="39.75" customHeight="1" x14ac:dyDescent="0.3">
      <c r="B105" s="115"/>
      <c r="C105" s="694"/>
      <c r="D105" s="633"/>
      <c r="E105" s="145"/>
      <c r="F105" s="145"/>
      <c r="G105" s="163"/>
      <c r="H105" s="663"/>
      <c r="I105" s="815"/>
      <c r="J105" s="34"/>
      <c r="K105" s="670"/>
      <c r="L105" s="21">
        <f t="shared" si="6"/>
        <v>0</v>
      </c>
      <c r="M105" s="117"/>
      <c r="N105" s="172"/>
      <c r="O105" s="173"/>
      <c r="P105" s="826">
        <f t="shared" si="5"/>
        <v>0</v>
      </c>
      <c r="Q105" s="912"/>
      <c r="R105" s="175"/>
      <c r="S105" s="133"/>
      <c r="T105" s="39"/>
      <c r="U105" s="27"/>
      <c r="V105" s="169"/>
      <c r="W105" s="41"/>
      <c r="X105" s="42"/>
      <c r="Y105" s="149"/>
      <c r="Z105" s="156"/>
      <c r="AA105" s="132"/>
    </row>
    <row r="106" spans="2:27" ht="32.25" customHeight="1" x14ac:dyDescent="0.3">
      <c r="B106" s="115"/>
      <c r="C106" s="694"/>
      <c r="D106" s="633"/>
      <c r="E106" s="145"/>
      <c r="F106" s="145"/>
      <c r="G106" s="163"/>
      <c r="H106" s="663"/>
      <c r="I106" s="815"/>
      <c r="J106" s="34"/>
      <c r="K106" s="670"/>
      <c r="L106" s="21">
        <f t="shared" si="6"/>
        <v>0</v>
      </c>
      <c r="M106" s="117"/>
      <c r="N106" s="172"/>
      <c r="O106" s="173"/>
      <c r="P106" s="826">
        <f t="shared" si="5"/>
        <v>0</v>
      </c>
      <c r="Q106" s="912"/>
      <c r="R106" s="175"/>
      <c r="S106" s="133"/>
      <c r="T106" s="39"/>
      <c r="U106" s="27"/>
      <c r="V106" s="169"/>
      <c r="W106" s="41"/>
      <c r="X106" s="42"/>
      <c r="Y106" s="149"/>
      <c r="Z106" s="156"/>
      <c r="AA106" s="132"/>
    </row>
    <row r="107" spans="2:27" ht="46.5" customHeight="1" x14ac:dyDescent="0.35">
      <c r="B107" s="162"/>
      <c r="C107" s="694"/>
      <c r="D107" s="632"/>
      <c r="E107" s="145"/>
      <c r="F107" s="145"/>
      <c r="G107" s="163"/>
      <c r="H107" s="663"/>
      <c r="I107" s="816"/>
      <c r="J107" s="177"/>
      <c r="K107" s="670"/>
      <c r="L107" s="21">
        <f t="shared" si="6"/>
        <v>0</v>
      </c>
      <c r="M107" s="117"/>
      <c r="N107" s="178"/>
      <c r="O107" s="117"/>
      <c r="P107" s="824">
        <f t="shared" si="5"/>
        <v>0</v>
      </c>
      <c r="Q107" s="910"/>
      <c r="R107" s="161"/>
      <c r="S107" s="133"/>
      <c r="T107" s="39"/>
      <c r="U107" s="27"/>
      <c r="V107" s="169"/>
      <c r="W107" s="41"/>
      <c r="X107" s="42"/>
      <c r="Y107" s="149"/>
      <c r="Z107" s="156"/>
      <c r="AA107" s="132"/>
    </row>
    <row r="108" spans="2:27" x14ac:dyDescent="0.35">
      <c r="B108" s="162"/>
      <c r="C108" s="694"/>
      <c r="D108" s="632"/>
      <c r="E108" s="145"/>
      <c r="F108" s="145"/>
      <c r="G108" s="163"/>
      <c r="H108" s="663"/>
      <c r="I108" s="816"/>
      <c r="J108" s="159"/>
      <c r="K108" s="670"/>
      <c r="L108" s="21">
        <f t="shared" si="6"/>
        <v>0</v>
      </c>
      <c r="M108" s="117"/>
      <c r="N108" s="178"/>
      <c r="O108" s="117"/>
      <c r="P108" s="824">
        <f t="shared" si="5"/>
        <v>0</v>
      </c>
      <c r="Q108" s="910"/>
      <c r="R108" s="161"/>
      <c r="S108" s="133"/>
      <c r="T108" s="39"/>
      <c r="U108" s="27"/>
      <c r="V108" s="169"/>
      <c r="W108" s="41"/>
      <c r="X108" s="42"/>
      <c r="Y108" s="149"/>
      <c r="Z108" s="156"/>
      <c r="AA108" s="132"/>
    </row>
    <row r="109" spans="2:27" ht="32.25" customHeight="1" x14ac:dyDescent="0.35">
      <c r="B109" s="162"/>
      <c r="C109" s="694"/>
      <c r="D109" s="632"/>
      <c r="E109" s="145"/>
      <c r="F109" s="145"/>
      <c r="G109" s="163"/>
      <c r="H109" s="663"/>
      <c r="I109" s="816"/>
      <c r="J109" s="159"/>
      <c r="K109" s="670"/>
      <c r="L109" s="21">
        <f t="shared" si="6"/>
        <v>0</v>
      </c>
      <c r="M109" s="117"/>
      <c r="N109" s="178"/>
      <c r="O109" s="117"/>
      <c r="P109" s="824">
        <f t="shared" si="5"/>
        <v>0</v>
      </c>
      <c r="Q109" s="910"/>
      <c r="R109" s="161"/>
      <c r="S109" s="133"/>
      <c r="T109" s="39"/>
      <c r="U109" s="27"/>
      <c r="V109" s="169"/>
      <c r="W109" s="41"/>
      <c r="X109" s="42"/>
      <c r="Y109" s="149"/>
      <c r="Z109" s="156"/>
      <c r="AA109" s="132"/>
    </row>
    <row r="110" spans="2:27" ht="24" customHeight="1" x14ac:dyDescent="0.35">
      <c r="B110" s="162"/>
      <c r="C110" s="694"/>
      <c r="D110" s="632"/>
      <c r="E110" s="145"/>
      <c r="F110" s="145"/>
      <c r="G110" s="163"/>
      <c r="H110" s="663"/>
      <c r="I110" s="816"/>
      <c r="J110" s="159"/>
      <c r="K110" s="670"/>
      <c r="L110" s="21">
        <f t="shared" si="6"/>
        <v>0</v>
      </c>
      <c r="M110" s="117"/>
      <c r="N110" s="178"/>
      <c r="O110" s="117"/>
      <c r="P110" s="824">
        <f t="shared" si="5"/>
        <v>0</v>
      </c>
      <c r="Q110" s="910"/>
      <c r="R110" s="161"/>
      <c r="S110" s="133"/>
      <c r="T110" s="39"/>
      <c r="U110" s="27"/>
      <c r="V110" s="169"/>
      <c r="W110" s="41"/>
      <c r="X110" s="42"/>
      <c r="Y110" s="149"/>
      <c r="Z110" s="156"/>
      <c r="AA110" s="132"/>
    </row>
    <row r="111" spans="2:27" ht="21" x14ac:dyDescent="0.3">
      <c r="B111" s="162"/>
      <c r="C111" s="694"/>
      <c r="D111" s="632"/>
      <c r="E111" s="145"/>
      <c r="F111" s="145"/>
      <c r="G111" s="163"/>
      <c r="H111" s="663"/>
      <c r="I111" s="817"/>
      <c r="J111" s="177"/>
      <c r="K111" s="670"/>
      <c r="L111" s="21">
        <f t="shared" si="6"/>
        <v>0</v>
      </c>
      <c r="M111" s="117"/>
      <c r="N111" s="180"/>
      <c r="O111" s="117"/>
      <c r="P111" s="824">
        <f t="shared" si="5"/>
        <v>0</v>
      </c>
      <c r="Q111" s="913"/>
      <c r="R111" s="161"/>
      <c r="S111" s="133"/>
      <c r="T111" s="39"/>
      <c r="U111" s="27"/>
      <c r="V111" s="169"/>
      <c r="W111" s="41"/>
      <c r="X111" s="42"/>
      <c r="Y111" s="149"/>
      <c r="Z111" s="156"/>
      <c r="AA111" s="132"/>
    </row>
    <row r="112" spans="2:27" ht="23.25" customHeight="1" x14ac:dyDescent="0.3">
      <c r="B112" s="162"/>
      <c r="C112" s="694"/>
      <c r="D112" s="634"/>
      <c r="E112" s="145"/>
      <c r="F112" s="145"/>
      <c r="G112" s="163"/>
      <c r="H112" s="663"/>
      <c r="I112" s="816"/>
      <c r="J112" s="49"/>
      <c r="K112" s="670"/>
      <c r="L112" s="21">
        <f t="shared" si="6"/>
        <v>0</v>
      </c>
      <c r="M112" s="117"/>
      <c r="N112" s="180"/>
      <c r="O112" s="181"/>
      <c r="P112" s="824">
        <f t="shared" si="5"/>
        <v>0</v>
      </c>
      <c r="Q112" s="910"/>
      <c r="R112" s="122"/>
      <c r="S112" s="133"/>
      <c r="T112" s="39"/>
      <c r="U112" s="182"/>
      <c r="V112" s="183"/>
      <c r="W112" s="41"/>
      <c r="X112" s="42"/>
      <c r="Y112" s="149"/>
      <c r="Z112" s="156"/>
      <c r="AA112" s="132"/>
    </row>
    <row r="113" spans="2:27" ht="23.25" customHeight="1" thickBot="1" x14ac:dyDescent="0.35">
      <c r="B113" s="162"/>
      <c r="C113" s="694"/>
      <c r="D113" s="634"/>
      <c r="E113" s="145"/>
      <c r="F113" s="145"/>
      <c r="G113" s="163"/>
      <c r="H113" s="663"/>
      <c r="I113" s="816"/>
      <c r="J113" s="49"/>
      <c r="K113" s="670"/>
      <c r="L113" s="21">
        <f t="shared" si="6"/>
        <v>0</v>
      </c>
      <c r="M113" s="117"/>
      <c r="N113" s="180"/>
      <c r="O113" s="181"/>
      <c r="P113" s="824">
        <f t="shared" si="5"/>
        <v>0</v>
      </c>
      <c r="Q113" s="910"/>
      <c r="R113" s="122"/>
      <c r="S113" s="133"/>
      <c r="T113" s="39"/>
      <c r="U113" s="182"/>
      <c r="V113" s="183"/>
      <c r="W113" s="41"/>
      <c r="X113" s="42"/>
      <c r="Y113" s="149"/>
      <c r="Z113" s="156"/>
      <c r="AA113" s="132"/>
    </row>
    <row r="114" spans="2:27" ht="24.75" thickTop="1" thickBot="1" x14ac:dyDescent="0.4">
      <c r="B114" s="696"/>
      <c r="C114" s="202"/>
      <c r="F114" s="187">
        <f t="shared" ref="F114:F120" si="7">E114*H114</f>
        <v>0</v>
      </c>
      <c r="G114" s="204"/>
      <c r="J114" s="713"/>
      <c r="K114" s="215">
        <v>0</v>
      </c>
      <c r="L114" s="21">
        <f t="shared" si="6"/>
        <v>0</v>
      </c>
      <c r="M114" s="206"/>
      <c r="O114" s="206"/>
      <c r="P114" s="823">
        <f t="shared" si="5"/>
        <v>0</v>
      </c>
      <c r="Q114" s="914"/>
      <c r="R114" s="39"/>
      <c r="S114" s="190"/>
      <c r="T114" s="198"/>
      <c r="U114" s="199"/>
      <c r="V114" s="200"/>
      <c r="W114" s="41"/>
      <c r="X114" s="42"/>
    </row>
    <row r="115" spans="2:27" ht="24.75" thickTop="1" thickBot="1" x14ac:dyDescent="0.4">
      <c r="B115" s="696"/>
      <c r="C115" s="202"/>
      <c r="F115" s="187">
        <f t="shared" si="7"/>
        <v>0</v>
      </c>
      <c r="G115" s="204"/>
      <c r="K115" s="215">
        <v>0</v>
      </c>
      <c r="L115" s="21">
        <f t="shared" si="6"/>
        <v>0</v>
      </c>
      <c r="M115" s="206"/>
      <c r="O115" s="206"/>
      <c r="P115" s="823">
        <f t="shared" si="5"/>
        <v>0</v>
      </c>
      <c r="Q115" s="914"/>
      <c r="R115" s="39"/>
      <c r="S115" s="190"/>
      <c r="T115" s="198"/>
      <c r="U115" s="199"/>
      <c r="V115" s="200"/>
      <c r="W115" s="41"/>
      <c r="X115" s="42"/>
    </row>
    <row r="116" spans="2:27" ht="24.75" thickTop="1" thickBot="1" x14ac:dyDescent="0.4">
      <c r="B116" s="696"/>
      <c r="C116" s="202"/>
      <c r="F116" s="187">
        <f t="shared" si="7"/>
        <v>0</v>
      </c>
      <c r="G116" s="204"/>
      <c r="K116" s="540">
        <v>0</v>
      </c>
      <c r="L116" s="21">
        <f t="shared" si="6"/>
        <v>0</v>
      </c>
      <c r="M116" s="206"/>
      <c r="O116" s="206"/>
      <c r="P116" s="823">
        <f t="shared" si="5"/>
        <v>0</v>
      </c>
      <c r="Q116" s="914"/>
      <c r="R116" s="39"/>
      <c r="S116" s="190"/>
      <c r="T116" s="198"/>
      <c r="U116" s="199"/>
      <c r="V116" s="200"/>
      <c r="W116" s="41"/>
      <c r="X116" s="42"/>
    </row>
    <row r="117" spans="2:27" ht="24.75" thickTop="1" thickBot="1" x14ac:dyDescent="0.35">
      <c r="B117" s="696"/>
      <c r="C117" s="202"/>
      <c r="F117" s="187" t="e">
        <f t="shared" si="7"/>
        <v>#VALUE!</v>
      </c>
      <c r="G117" s="204"/>
      <c r="H117" s="1231" t="s">
        <v>23</v>
      </c>
      <c r="I117" s="1231"/>
      <c r="J117" s="1232"/>
      <c r="K117" s="671">
        <f>SUM(K9:K116)</f>
        <v>222610.76</v>
      </c>
      <c r="L117" s="207"/>
      <c r="M117" s="206"/>
      <c r="N117" s="208"/>
      <c r="O117" s="206"/>
      <c r="P117" s="823">
        <f t="shared" si="5"/>
        <v>0</v>
      </c>
      <c r="Q117" s="914"/>
      <c r="R117" s="39"/>
      <c r="S117" s="190"/>
      <c r="T117" s="198"/>
      <c r="U117" s="209"/>
      <c r="V117" s="192"/>
      <c r="W117" s="193"/>
      <c r="X117" s="42"/>
    </row>
    <row r="118" spans="2:27" ht="24.75" thickTop="1" thickBot="1" x14ac:dyDescent="0.35">
      <c r="B118" s="697"/>
      <c r="C118" s="202"/>
      <c r="F118" s="187">
        <f t="shared" si="7"/>
        <v>0</v>
      </c>
      <c r="G118" s="204"/>
      <c r="K118" s="672"/>
      <c r="L118" s="207"/>
      <c r="M118" s="206"/>
      <c r="N118" s="208"/>
      <c r="O118" s="206"/>
      <c r="P118" s="823">
        <f t="shared" si="5"/>
        <v>0</v>
      </c>
      <c r="Q118" s="915"/>
      <c r="S118" s="13"/>
      <c r="T118" s="211"/>
      <c r="U118" s="212"/>
      <c r="V118" s="213"/>
      <c r="X118" s="16"/>
    </row>
    <row r="119" spans="2:27" ht="24.75" thickTop="1" thickBot="1" x14ac:dyDescent="0.4">
      <c r="B119" s="696"/>
      <c r="C119" s="202"/>
      <c r="F119" s="187">
        <f t="shared" si="7"/>
        <v>0</v>
      </c>
      <c r="G119" s="204"/>
      <c r="L119" s="215"/>
      <c r="M119" s="206"/>
      <c r="O119" s="206"/>
      <c r="P119" s="823">
        <f t="shared" si="5"/>
        <v>0</v>
      </c>
      <c r="Q119" s="915"/>
      <c r="S119" s="13"/>
      <c r="T119" s="211"/>
      <c r="U119" s="212"/>
      <c r="V119" s="213"/>
      <c r="X119" s="16"/>
    </row>
    <row r="120" spans="2:27" ht="24.75" thickTop="1" thickBot="1" x14ac:dyDescent="0.4">
      <c r="B120" s="696"/>
      <c r="C120" s="202"/>
      <c r="F120" s="187">
        <f t="shared" si="7"/>
        <v>0</v>
      </c>
      <c r="G120" s="204"/>
      <c r="L120" s="215"/>
      <c r="M120" s="216"/>
      <c r="P120" s="823">
        <f t="shared" si="5"/>
        <v>0</v>
      </c>
      <c r="S120" s="13"/>
      <c r="T120" s="211"/>
      <c r="U120" s="212"/>
      <c r="V120" s="218"/>
      <c r="X120" s="16"/>
    </row>
    <row r="121" spans="2:27" ht="24.75" thickTop="1" thickBot="1" x14ac:dyDescent="0.4">
      <c r="B121" s="696"/>
      <c r="J121" s="715"/>
      <c r="K121" s="673" t="s">
        <v>24</v>
      </c>
      <c r="L121" s="221"/>
      <c r="M121" s="221"/>
      <c r="N121" s="222">
        <f>SUM(N114:N120)</f>
        <v>0</v>
      </c>
      <c r="O121" s="223"/>
      <c r="P121" s="829">
        <f>SUM(P9:P120)</f>
        <v>9701872.9249999989</v>
      </c>
      <c r="Q121" s="917"/>
      <c r="S121" s="226">
        <f>SUM(S9:S120)</f>
        <v>90112.5</v>
      </c>
      <c r="T121" s="188"/>
      <c r="U121" s="227">
        <f>SUM(U31:U120)</f>
        <v>56000</v>
      </c>
      <c r="V121" s="228"/>
      <c r="W121" s="229"/>
      <c r="X121" s="230">
        <f>SUM(X114:X120)</f>
        <v>0</v>
      </c>
    </row>
    <row r="122" spans="2:27" x14ac:dyDescent="0.35">
      <c r="B122" s="696"/>
      <c r="J122" s="715"/>
      <c r="K122" s="674"/>
      <c r="L122" s="231"/>
      <c r="M122" s="232"/>
      <c r="O122" s="232"/>
      <c r="P122" s="830"/>
      <c r="Q122" s="917"/>
      <c r="T122" s="211"/>
      <c r="U122" s="234"/>
      <c r="W122" s="236"/>
      <c r="X122"/>
    </row>
    <row r="123" spans="2:27" ht="24" thickBot="1" x14ac:dyDescent="0.4">
      <c r="B123" s="696"/>
      <c r="J123" s="715"/>
      <c r="K123" s="674"/>
      <c r="L123" s="231"/>
      <c r="M123" s="232"/>
      <c r="O123" s="232"/>
      <c r="P123" s="830"/>
      <c r="Q123" s="917"/>
      <c r="T123" s="211"/>
      <c r="U123" s="234"/>
      <c r="W123" s="236"/>
      <c r="X123"/>
    </row>
    <row r="124" spans="2:27" ht="24" thickTop="1" x14ac:dyDescent="0.25">
      <c r="B124" s="696"/>
      <c r="K124" s="675" t="s">
        <v>25</v>
      </c>
      <c r="L124" s="237"/>
      <c r="M124" s="237"/>
      <c r="N124" s="238"/>
      <c r="O124" s="239"/>
      <c r="P124" s="831">
        <f>X121+U121+S121+P121+N121</f>
        <v>9847985.4249999989</v>
      </c>
      <c r="Q124" s="918"/>
      <c r="T124" s="211"/>
      <c r="U124" s="234"/>
      <c r="W124" s="236"/>
      <c r="X124"/>
    </row>
    <row r="125" spans="2:27" ht="24" thickBot="1" x14ac:dyDescent="0.3">
      <c r="B125" s="696"/>
      <c r="K125" s="676"/>
      <c r="L125" s="242"/>
      <c r="M125" s="242"/>
      <c r="N125" s="243"/>
      <c r="O125" s="244"/>
      <c r="P125" s="832"/>
      <c r="Q125" s="919"/>
      <c r="T125" s="211"/>
      <c r="U125" s="234"/>
      <c r="W125" s="236"/>
      <c r="X125"/>
    </row>
    <row r="126" spans="2:27" ht="24" thickTop="1" x14ac:dyDescent="0.35">
      <c r="B126" s="696"/>
      <c r="K126" s="674"/>
      <c r="L126" s="231"/>
      <c r="M126" s="232"/>
      <c r="O126" s="232"/>
      <c r="P126" s="830"/>
      <c r="Q126" s="917"/>
      <c r="T126" s="211"/>
      <c r="U126" s="234"/>
      <c r="W126" s="236"/>
      <c r="X126"/>
    </row>
    <row r="127" spans="2:27" x14ac:dyDescent="0.35">
      <c r="B127" s="696"/>
      <c r="K127" s="674"/>
      <c r="L127" s="231"/>
      <c r="M127" s="232"/>
      <c r="O127" s="232"/>
      <c r="P127" s="830"/>
      <c r="Q127" s="917"/>
      <c r="T127" s="211"/>
      <c r="U127" s="234"/>
      <c r="W127" s="236"/>
      <c r="X127"/>
    </row>
    <row r="128" spans="2:27" x14ac:dyDescent="0.35">
      <c r="B128" s="696"/>
      <c r="K128" s="674"/>
      <c r="L128" s="247"/>
      <c r="M128" s="232"/>
      <c r="O128" s="232"/>
      <c r="P128" s="830"/>
      <c r="Q128" s="917"/>
      <c r="T128" s="211"/>
      <c r="U128" s="234"/>
      <c r="W128" s="236"/>
      <c r="X128"/>
    </row>
    <row r="129" spans="2:24" x14ac:dyDescent="0.35">
      <c r="B129" s="696"/>
      <c r="P129" s="830"/>
      <c r="T129" s="211"/>
      <c r="U129" s="234"/>
      <c r="W129" s="236"/>
      <c r="X129"/>
    </row>
    <row r="130" spans="2:24" x14ac:dyDescent="0.35">
      <c r="B130" s="696"/>
      <c r="U130" s="234"/>
      <c r="W130" s="236"/>
      <c r="X130"/>
    </row>
    <row r="131" spans="2:24" x14ac:dyDescent="0.35">
      <c r="B131" s="696"/>
      <c r="C131" s="202"/>
      <c r="P131" s="830"/>
      <c r="Q131" s="917"/>
      <c r="U131" s="234"/>
      <c r="W131" s="236"/>
      <c r="X131"/>
    </row>
    <row r="132" spans="2:24" x14ac:dyDescent="0.35">
      <c r="B132" s="696"/>
      <c r="C132" s="202"/>
      <c r="P132" s="830"/>
      <c r="Q132" s="917"/>
      <c r="U132" s="234"/>
      <c r="W132" s="236"/>
      <c r="X132"/>
    </row>
    <row r="133" spans="2:24" x14ac:dyDescent="0.35">
      <c r="B133" s="696"/>
      <c r="C133" s="202"/>
      <c r="K133" s="674"/>
      <c r="L133" s="231"/>
      <c r="M133" s="232"/>
      <c r="O133" s="232"/>
      <c r="P133" s="830"/>
      <c r="Q133" s="917"/>
      <c r="U133" s="234"/>
      <c r="W133" s="236"/>
      <c r="X133"/>
    </row>
    <row r="134" spans="2:24" x14ac:dyDescent="0.35">
      <c r="B134" s="696"/>
      <c r="C134" s="202"/>
      <c r="K134" s="674"/>
      <c r="L134" s="231"/>
      <c r="M134" s="232"/>
      <c r="O134" s="232"/>
      <c r="P134" s="830"/>
      <c r="Q134" s="917"/>
      <c r="U134" s="234"/>
      <c r="W134" s="236"/>
      <c r="X134"/>
    </row>
    <row r="135" spans="2:24" x14ac:dyDescent="0.35">
      <c r="B135" s="696"/>
      <c r="C135" s="202"/>
      <c r="L135" s="229"/>
      <c r="M135" s="229"/>
      <c r="P135" s="830"/>
      <c r="Q135" s="917"/>
      <c r="U135" s="234"/>
      <c r="W135" s="236"/>
      <c r="X135"/>
    </row>
    <row r="136" spans="2:24" x14ac:dyDescent="0.35">
      <c r="B136" s="696"/>
      <c r="U136" s="234"/>
      <c r="W136" s="236"/>
      <c r="X136"/>
    </row>
    <row r="137" spans="2:24" x14ac:dyDescent="0.35">
      <c r="B137" s="696"/>
      <c r="U137" s="234"/>
      <c r="W137" s="236"/>
      <c r="X137"/>
    </row>
    <row r="138" spans="2:24" x14ac:dyDescent="0.35">
      <c r="B138" s="696"/>
      <c r="C138" s="251"/>
      <c r="D138" s="636"/>
      <c r="E138" s="251"/>
      <c r="F138" s="253"/>
      <c r="G138" s="254"/>
      <c r="H138" s="665"/>
      <c r="I138" s="819"/>
      <c r="J138" s="716"/>
      <c r="K138" s="665"/>
      <c r="L138"/>
      <c r="M138"/>
      <c r="N138" s="256"/>
      <c r="O138"/>
      <c r="R138" s="257"/>
      <c r="S138" s="234"/>
      <c r="U138" s="234"/>
      <c r="W138" s="236"/>
      <c r="X138"/>
    </row>
    <row r="139" spans="2:24" x14ac:dyDescent="0.35">
      <c r="B139" s="696"/>
      <c r="C139" s="251"/>
      <c r="D139" s="636"/>
      <c r="E139" s="251"/>
      <c r="F139" s="253"/>
      <c r="G139" s="254"/>
      <c r="H139" s="665"/>
      <c r="I139" s="819"/>
      <c r="J139" s="716"/>
      <c r="K139" s="665"/>
      <c r="L139"/>
      <c r="M139"/>
      <c r="N139" s="256"/>
      <c r="O139"/>
      <c r="R139" s="257"/>
      <c r="S139" s="234"/>
      <c r="U139" s="234"/>
      <c r="W139" s="236"/>
      <c r="X139"/>
    </row>
    <row r="140" spans="2:24" x14ac:dyDescent="0.35">
      <c r="B140" s="696"/>
      <c r="C140" s="251"/>
      <c r="D140" s="636"/>
      <c r="E140" s="251"/>
      <c r="F140" s="253"/>
      <c r="G140" s="254"/>
      <c r="H140" s="665"/>
      <c r="I140" s="819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636"/>
      <c r="E141" s="251"/>
      <c r="F141" s="253"/>
      <c r="G141" s="254"/>
      <c r="H141" s="665"/>
      <c r="I141" s="819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395"/>
      <c r="C142" s="251"/>
      <c r="D142" s="636"/>
      <c r="E142" s="251"/>
      <c r="F142" s="253"/>
      <c r="G142" s="254"/>
      <c r="H142" s="665"/>
      <c r="I142" s="819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697"/>
      <c r="C143" s="251"/>
      <c r="D143" s="636"/>
      <c r="E143" s="251"/>
      <c r="F143" s="253"/>
      <c r="G143" s="254"/>
      <c r="H143" s="665"/>
      <c r="I143" s="819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696"/>
      <c r="C144" s="251"/>
      <c r="D144" s="636"/>
      <c r="E144" s="251"/>
      <c r="F144" s="253"/>
      <c r="G144" s="254"/>
      <c r="H144" s="665"/>
      <c r="I144" s="819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6"/>
      <c r="C145" s="251"/>
      <c r="D145" s="636"/>
      <c r="E145" s="251"/>
      <c r="F145" s="253"/>
      <c r="G145" s="254"/>
      <c r="H145" s="665"/>
      <c r="I145" s="819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636"/>
      <c r="E146" s="251"/>
      <c r="F146" s="253"/>
      <c r="G146" s="254"/>
      <c r="H146" s="665"/>
      <c r="I146" s="819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  <row r="147" spans="2:24" x14ac:dyDescent="0.35">
      <c r="B147" s="696"/>
      <c r="C147" s="251"/>
      <c r="D147" s="636"/>
      <c r="E147" s="251"/>
      <c r="F147" s="253"/>
      <c r="G147" s="254"/>
      <c r="H147" s="665"/>
      <c r="I147" s="819"/>
      <c r="J147" s="716"/>
      <c r="K147" s="665"/>
      <c r="L147"/>
      <c r="M147"/>
      <c r="N147" s="256"/>
      <c r="O147"/>
      <c r="R147" s="257"/>
      <c r="S147" s="234"/>
      <c r="U147" s="234"/>
      <c r="W147" s="236"/>
      <c r="X147"/>
    </row>
    <row r="148" spans="2:24" x14ac:dyDescent="0.35">
      <c r="B148" s="696"/>
      <c r="C148" s="251"/>
      <c r="D148" s="636"/>
      <c r="E148" s="251"/>
      <c r="F148" s="253"/>
      <c r="G148" s="254"/>
      <c r="H148" s="665"/>
      <c r="I148" s="819"/>
      <c r="J148" s="716"/>
      <c r="K148" s="665"/>
      <c r="L148"/>
      <c r="M148"/>
      <c r="N148" s="256"/>
      <c r="O148"/>
      <c r="R148" s="257"/>
      <c r="S148" s="234"/>
      <c r="U148" s="234"/>
      <c r="W148" s="236"/>
      <c r="X148"/>
    </row>
    <row r="149" spans="2:24" x14ac:dyDescent="0.35">
      <c r="B149" s="696"/>
      <c r="C149" s="251"/>
      <c r="D149" s="636"/>
      <c r="E149" s="251"/>
      <c r="F149" s="253"/>
      <c r="G149" s="254"/>
      <c r="H149" s="665"/>
      <c r="I149" s="819"/>
      <c r="J149" s="716"/>
      <c r="K149" s="665"/>
      <c r="L149"/>
      <c r="M149"/>
      <c r="N149" s="256"/>
      <c r="O149"/>
      <c r="R149" s="257"/>
      <c r="S149" s="234"/>
      <c r="U149" s="234"/>
      <c r="W149" s="236"/>
      <c r="X149"/>
    </row>
    <row r="150" spans="2:24" x14ac:dyDescent="0.35">
      <c r="B150" s="696"/>
      <c r="C150" s="251"/>
      <c r="D150" s="636"/>
      <c r="E150" s="251"/>
      <c r="F150" s="253"/>
      <c r="G150" s="254"/>
      <c r="H150" s="665"/>
      <c r="I150" s="819"/>
      <c r="J150" s="716"/>
      <c r="K150" s="665"/>
      <c r="L150"/>
      <c r="M150"/>
      <c r="N150" s="256"/>
      <c r="O150"/>
      <c r="R150" s="257"/>
      <c r="S150" s="234"/>
      <c r="U150" s="234"/>
      <c r="W150" s="236"/>
      <c r="X150"/>
    </row>
  </sheetData>
  <mergeCells count="49">
    <mergeCell ref="W81:W82"/>
    <mergeCell ref="X81:X82"/>
    <mergeCell ref="Q87:Q90"/>
    <mergeCell ref="R87:R90"/>
    <mergeCell ref="Q85:Q86"/>
    <mergeCell ref="R85:R86"/>
    <mergeCell ref="W85:W86"/>
    <mergeCell ref="X85:X86"/>
    <mergeCell ref="B85:B86"/>
    <mergeCell ref="D85:D86"/>
    <mergeCell ref="I85:I86"/>
    <mergeCell ref="J85:J86"/>
    <mergeCell ref="O85:O86"/>
    <mergeCell ref="N85:N86"/>
    <mergeCell ref="D87:D90"/>
    <mergeCell ref="J87:J90"/>
    <mergeCell ref="I87:I90"/>
    <mergeCell ref="B92:B94"/>
    <mergeCell ref="D92:D94"/>
    <mergeCell ref="I92:I94"/>
    <mergeCell ref="J92:J94"/>
    <mergeCell ref="Y1:Z1"/>
    <mergeCell ref="Q3:R3"/>
    <mergeCell ref="B69:B71"/>
    <mergeCell ref="D69:D71"/>
    <mergeCell ref="I69:I71"/>
    <mergeCell ref="J69:J71"/>
    <mergeCell ref="D4:D5"/>
    <mergeCell ref="I81:I82"/>
    <mergeCell ref="J81:J82"/>
    <mergeCell ref="H117:J117"/>
    <mergeCell ref="B1:L2"/>
    <mergeCell ref="U1:V2"/>
    <mergeCell ref="B73:B80"/>
    <mergeCell ref="D73:D80"/>
    <mergeCell ref="I73:I80"/>
    <mergeCell ref="J73:J80"/>
    <mergeCell ref="B81:B82"/>
    <mergeCell ref="D81:D82"/>
    <mergeCell ref="N81:N82"/>
    <mergeCell ref="O81:O82"/>
    <mergeCell ref="Q69:Q71"/>
    <mergeCell ref="R69:R71"/>
    <mergeCell ref="B87:B90"/>
    <mergeCell ref="B97:B99"/>
    <mergeCell ref="J97:J99"/>
    <mergeCell ref="I97:I99"/>
    <mergeCell ref="Q97:Q99"/>
    <mergeCell ref="R97:R99"/>
  </mergeCells>
  <pageMargins left="0.7" right="0.7" top="0.75" bottom="0.75" header="0.3" footer="0.3"/>
  <pageSetup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52"/>
  <sheetViews>
    <sheetView topLeftCell="J1" workbookViewId="0">
      <selection activeCell="J11" sqref="J11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8.28515625" style="99" customWidth="1"/>
    <col min="5" max="5" width="12.5703125" style="381" customWidth="1"/>
    <col min="6" max="6" width="13.42578125" style="765" bestFit="1" customWidth="1"/>
    <col min="7" max="7" width="7.28515625" style="99" customWidth="1"/>
    <col min="8" max="8" width="14.7109375" style="765" bestFit="1" customWidth="1"/>
    <col min="9" max="9" width="14.140625" style="395" customWidth="1"/>
    <col min="10" max="10" width="18.42578125" style="401" customWidth="1"/>
    <col min="11" max="11" width="19" bestFit="1" customWidth="1"/>
    <col min="12" max="12" width="16.28515625" style="415" customWidth="1"/>
    <col min="13" max="13" width="16.85546875" bestFit="1" customWidth="1"/>
    <col min="14" max="14" width="16" style="416" customWidth="1"/>
    <col min="15" max="15" width="16.28515625" style="269" customWidth="1"/>
    <col min="16" max="16" width="15.5703125" style="290" bestFit="1" customWidth="1"/>
    <col min="17" max="17" width="20.85546875" style="396" bestFit="1" customWidth="1"/>
    <col min="18" max="18" width="18.42578125" style="731" customWidth="1"/>
    <col min="19" max="19" width="16.140625" style="271" bestFit="1" customWidth="1"/>
    <col min="20" max="20" width="11.42578125" style="27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252"/>
      <c r="B1" s="260" t="s">
        <v>332</v>
      </c>
      <c r="C1" s="261"/>
      <c r="D1" s="262"/>
      <c r="E1" s="263"/>
      <c r="F1" s="758"/>
      <c r="G1" s="264"/>
      <c r="H1" s="758"/>
      <c r="I1" s="265"/>
      <c r="J1" s="266"/>
      <c r="K1" s="1358" t="s">
        <v>26</v>
      </c>
      <c r="L1" s="267"/>
      <c r="M1" s="1360" t="s">
        <v>27</v>
      </c>
      <c r="N1" s="268"/>
      <c r="P1" s="886" t="s">
        <v>28</v>
      </c>
      <c r="Q1" s="1362" t="s">
        <v>29</v>
      </c>
      <c r="R1" s="720"/>
    </row>
    <row r="2" spans="1:29" ht="24.75" customHeight="1" thickTop="1" thickBot="1" x14ac:dyDescent="0.4">
      <c r="A2" s="272"/>
      <c r="B2" s="273" t="s">
        <v>4</v>
      </c>
      <c r="C2" s="274" t="s">
        <v>30</v>
      </c>
      <c r="D2" s="275"/>
      <c r="E2" s="276" t="s">
        <v>31</v>
      </c>
      <c r="F2" s="759" t="s">
        <v>32</v>
      </c>
      <c r="G2" s="277" t="s">
        <v>33</v>
      </c>
      <c r="H2" s="766" t="s">
        <v>34</v>
      </c>
      <c r="I2" s="278" t="s">
        <v>35</v>
      </c>
      <c r="J2" s="279"/>
      <c r="K2" s="1359"/>
      <c r="L2" s="884" t="s">
        <v>36</v>
      </c>
      <c r="M2" s="1361"/>
      <c r="N2" s="885" t="s">
        <v>36</v>
      </c>
      <c r="O2" s="282" t="s">
        <v>12</v>
      </c>
      <c r="P2" s="887" t="s">
        <v>37</v>
      </c>
      <c r="Q2" s="1363"/>
      <c r="R2" s="721" t="s">
        <v>36</v>
      </c>
    </row>
    <row r="3" spans="1:29" s="236" customFormat="1" ht="33" customHeight="1" thickTop="1" x14ac:dyDescent="0.3">
      <c r="A3" s="214"/>
      <c r="B3" s="283"/>
      <c r="C3" s="283"/>
      <c r="D3" s="250"/>
      <c r="E3" s="284"/>
      <c r="F3" s="760"/>
      <c r="G3" s="99"/>
      <c r="H3" s="767"/>
      <c r="I3" s="285"/>
      <c r="J3" s="286"/>
      <c r="K3" s="287"/>
      <c r="L3" s="288"/>
      <c r="M3" s="289"/>
      <c r="N3" s="268"/>
      <c r="O3" s="269"/>
      <c r="P3" s="290"/>
      <c r="Q3" s="291"/>
      <c r="R3" s="722"/>
      <c r="S3" s="292">
        <f t="shared" ref="S3:S31" si="0">Q3+M3+K3+P3</f>
        <v>0</v>
      </c>
      <c r="T3" s="292" t="e">
        <f>S3/H3</f>
        <v>#DIV/0!</v>
      </c>
    </row>
    <row r="4" spans="1:29" s="236" customFormat="1" ht="31.5" customHeight="1" x14ac:dyDescent="0.3">
      <c r="A4" s="214">
        <v>1</v>
      </c>
      <c r="B4" s="319" t="str">
        <f>'COMBOS   MARZO   2 0 2 4     '!B4</f>
        <v>SEABOARD FOODS</v>
      </c>
      <c r="C4" s="308" t="str">
        <f>'COMBOS   MARZO   2 0 2 4     '!C4</f>
        <v>Seaboard</v>
      </c>
      <c r="D4" s="295" t="str">
        <f>'COMBOS   MARZO   2 0 2 4     '!D4</f>
        <v>PED. 110610865</v>
      </c>
      <c r="E4" s="296">
        <f>'COMBOS   MARZO   2 0 2 4     '!E4</f>
        <v>45356</v>
      </c>
      <c r="F4" s="762">
        <f>'COMBOS   MARZO   2 0 2 4     '!F4</f>
        <v>19125.46</v>
      </c>
      <c r="G4" s="309">
        <f>'COMBOS   MARZO   2 0 2 4     '!G4</f>
        <v>21</v>
      </c>
      <c r="H4" s="769">
        <f>'COMBOS   MARZO   2 0 2 4     '!H4</f>
        <v>19148</v>
      </c>
      <c r="I4" s="310">
        <f>H4-F4</f>
        <v>22.540000000000873</v>
      </c>
      <c r="J4" s="789" t="str">
        <f>'COMBOS   MARZO   2 0 2 4     '!J4</f>
        <v>CIC24-09</v>
      </c>
      <c r="K4" s="299">
        <v>12601</v>
      </c>
      <c r="L4" s="300" t="s">
        <v>275</v>
      </c>
      <c r="M4" s="301">
        <v>38080</v>
      </c>
      <c r="N4" s="888" t="s">
        <v>277</v>
      </c>
      <c r="O4" s="782">
        <v>2283564</v>
      </c>
      <c r="P4" s="1138">
        <v>4361.6000000000004</v>
      </c>
      <c r="Q4" s="1022">
        <f>40464.04*17.145</f>
        <v>693755.96580000001</v>
      </c>
      <c r="R4" s="1023" t="s">
        <v>270</v>
      </c>
      <c r="S4" s="292">
        <f>Q4</f>
        <v>693755.96580000001</v>
      </c>
      <c r="T4" s="292">
        <f>S4/H4</f>
        <v>36.231249519532064</v>
      </c>
      <c r="U4" s="306"/>
    </row>
    <row r="5" spans="1:29" s="236" customFormat="1" ht="40.5" customHeight="1" x14ac:dyDescent="0.3">
      <c r="A5" s="214">
        <v>2</v>
      </c>
      <c r="B5" s="307" t="str">
        <f>'COMBOS   MARZO   2 0 2 4     '!B5</f>
        <v xml:space="preserve">SAM FARMS </v>
      </c>
      <c r="C5" s="308" t="str">
        <f>'COMBOS   MARZO   2 0 2 4     '!C5</f>
        <v xml:space="preserve">I B P </v>
      </c>
      <c r="D5" s="295" t="str">
        <f>'COMBOS   MARZO   2 0 2 4     '!D5</f>
        <v>PED. 110855887</v>
      </c>
      <c r="E5" s="296">
        <f>'COMBOS   MARZO   2 0 2 4     '!E5</f>
        <v>45360</v>
      </c>
      <c r="F5" s="762">
        <f>'COMBOS   MARZO   2 0 2 4     '!F5</f>
        <v>18873.48</v>
      </c>
      <c r="G5" s="309">
        <f>'COMBOS   MARZO   2 0 2 4     '!G5</f>
        <v>20</v>
      </c>
      <c r="H5" s="769">
        <f>'COMBOS   MARZO   2 0 2 4     '!H5</f>
        <v>18977.310000000001</v>
      </c>
      <c r="I5" s="310">
        <f t="shared" ref="I5:I35" si="1">H5-F5</f>
        <v>103.83000000000175</v>
      </c>
      <c r="J5" s="790">
        <f>'COMBOS   MARZO   2 0 2 4     '!J5</f>
        <v>12256</v>
      </c>
      <c r="K5" s="311">
        <v>12761</v>
      </c>
      <c r="L5" s="312" t="s">
        <v>278</v>
      </c>
      <c r="M5" s="301">
        <v>38080</v>
      </c>
      <c r="N5" s="888" t="s">
        <v>273</v>
      </c>
      <c r="O5" s="784">
        <v>12577</v>
      </c>
      <c r="P5" s="1138">
        <v>4408</v>
      </c>
      <c r="Q5" s="785">
        <f>41373.6*16.886</f>
        <v>698634.60959999997</v>
      </c>
      <c r="R5" s="783" t="s">
        <v>273</v>
      </c>
      <c r="S5" s="292">
        <f>Q5+M5+K5+P5</f>
        <v>753883.60959999997</v>
      </c>
      <c r="T5" s="292">
        <f>S5/H5+0.1</f>
        <v>39.825525356333429</v>
      </c>
      <c r="U5" s="313"/>
    </row>
    <row r="6" spans="1:29" s="236" customFormat="1" ht="30" customHeight="1" x14ac:dyDescent="0.3">
      <c r="A6" s="214">
        <v>3</v>
      </c>
      <c r="B6" s="307" t="str">
        <f>'COMBOS   MARZO   2 0 2 4     '!B6</f>
        <v>SEABOARD FOODS</v>
      </c>
      <c r="C6" s="308" t="str">
        <f>'COMBOS   MARZO   2 0 2 4     '!C6</f>
        <v>Seaboard</v>
      </c>
      <c r="D6" s="295" t="str">
        <f>'COMBOS   MARZO   2 0 2 4     '!D6</f>
        <v>PEED. 110916706</v>
      </c>
      <c r="E6" s="296">
        <f>'COMBOS   MARZO   2 0 2 4     '!E6</f>
        <v>45364</v>
      </c>
      <c r="F6" s="762">
        <f>'COMBOS   MARZO   2 0 2 4     '!F6</f>
        <v>18741.169999999998</v>
      </c>
      <c r="G6" s="309">
        <f>'COMBOS   MARZO   2 0 2 4     '!G6</f>
        <v>21</v>
      </c>
      <c r="H6" s="769">
        <f>'COMBOS   MARZO   2 0 2 4     '!H6</f>
        <v>18808.599999999999</v>
      </c>
      <c r="I6" s="310">
        <f t="shared" si="1"/>
        <v>67.430000000000291</v>
      </c>
      <c r="J6" s="791" t="str">
        <f>'COMBOS   MARZO   2 0 2 4     '!J6</f>
        <v>CICSE24-10</v>
      </c>
      <c r="K6" s="299">
        <v>12751</v>
      </c>
      <c r="L6" s="300" t="s">
        <v>280</v>
      </c>
      <c r="M6" s="301">
        <v>38080</v>
      </c>
      <c r="N6" s="888" t="s">
        <v>274</v>
      </c>
      <c r="O6" s="927">
        <v>2286100</v>
      </c>
      <c r="P6" s="1138">
        <v>4118</v>
      </c>
      <c r="Q6" s="81">
        <f>38082.37*17.042</f>
        <v>648999.74954000011</v>
      </c>
      <c r="R6" s="786" t="s">
        <v>271</v>
      </c>
      <c r="S6" s="292">
        <f t="shared" si="0"/>
        <v>703948.74954000011</v>
      </c>
      <c r="T6" s="292">
        <f>S6/H6+0</f>
        <v>37.426961578214232</v>
      </c>
      <c r="U6" s="306"/>
    </row>
    <row r="7" spans="1:29" s="236" customFormat="1" ht="34.5" customHeight="1" x14ac:dyDescent="0.35">
      <c r="A7" s="214">
        <v>4</v>
      </c>
      <c r="B7" s="307" t="str">
        <f>'COMBOS   MARZO   2 0 2 4     '!B7</f>
        <v xml:space="preserve">SAM FARMS </v>
      </c>
      <c r="C7" s="308" t="str">
        <f>'COMBOS   MARZO   2 0 2 4     '!C7</f>
        <v xml:space="preserve">I B P </v>
      </c>
      <c r="D7" s="295" t="str">
        <f>'COMBOS   MARZO   2 0 2 4     '!D7</f>
        <v>PED. 111114578</v>
      </c>
      <c r="E7" s="296">
        <f>'COMBOS   MARZO   2 0 2 4     '!E7</f>
        <v>45366</v>
      </c>
      <c r="F7" s="762">
        <f>'COMBOS   MARZO   2 0 2 4     '!F7</f>
        <v>18771.28</v>
      </c>
      <c r="G7" s="309">
        <f>'COMBOS   MARZO   2 0 2 4     '!G7</f>
        <v>20</v>
      </c>
      <c r="H7" s="769">
        <f>'COMBOS   MARZO   2 0 2 4     '!H7</f>
        <v>18821.150000000001</v>
      </c>
      <c r="I7" s="310">
        <f t="shared" si="1"/>
        <v>49.870000000002619</v>
      </c>
      <c r="J7" s="792">
        <f>'COMBOS   MARZO   2 0 2 4     '!J7</f>
        <v>12259</v>
      </c>
      <c r="K7" s="299">
        <v>12601</v>
      </c>
      <c r="L7" s="300" t="s">
        <v>295</v>
      </c>
      <c r="M7" s="301">
        <v>38080</v>
      </c>
      <c r="N7" s="781" t="s">
        <v>296</v>
      </c>
      <c r="O7" s="782">
        <v>12594</v>
      </c>
      <c r="P7" s="1137">
        <v>4031</v>
      </c>
      <c r="Q7" s="81">
        <f>38053.67*16.699</f>
        <v>635458.23533000005</v>
      </c>
      <c r="R7" s="783" t="s">
        <v>289</v>
      </c>
      <c r="S7" s="292">
        <f t="shared" si="0"/>
        <v>690170.23533000005</v>
      </c>
      <c r="T7" s="292">
        <f t="shared" ref="T7:T35" si="2">S7/H7+0.1</f>
        <v>36.769929060126508</v>
      </c>
      <c r="U7" s="313"/>
      <c r="W7" s="6"/>
      <c r="X7" s="6"/>
      <c r="Y7" s="317"/>
      <c r="Z7" s="318">
        <v>5.0000000000000001E-3</v>
      </c>
      <c r="AA7" s="317">
        <f t="shared" ref="AA7:AA28" si="3">Y7*Z7</f>
        <v>0</v>
      </c>
      <c r="AB7" s="317">
        <f t="shared" ref="AB7:AB28" si="4">AA7*16%</f>
        <v>0</v>
      </c>
      <c r="AC7" s="317">
        <f t="shared" ref="AC7:AC28" si="5">AA7+AB7</f>
        <v>0</v>
      </c>
    </row>
    <row r="8" spans="1:29" s="236" customFormat="1" ht="34.5" customHeight="1" x14ac:dyDescent="0.3">
      <c r="A8" s="214">
        <v>5</v>
      </c>
      <c r="B8" s="319" t="str">
        <f>'COMBOS   MARZO   2 0 2 4     '!B8</f>
        <v>SEABOARD FOODS</v>
      </c>
      <c r="C8" s="320" t="str">
        <f>'COMBOS   MARZO   2 0 2 4     '!C8</f>
        <v>Seaboard</v>
      </c>
      <c r="D8" s="295" t="str">
        <f>'COMBOS   MARZO   2 0 2 4     '!D8</f>
        <v>PED. 111266346</v>
      </c>
      <c r="E8" s="296">
        <f>'COMBOS   MARZO   2 0 2 4     '!E8</f>
        <v>45371</v>
      </c>
      <c r="F8" s="762">
        <f>'COMBOS   MARZO   2 0 2 4     '!F8</f>
        <v>18912.54</v>
      </c>
      <c r="G8" s="309">
        <f>'COMBOS   MARZO   2 0 2 4     '!G8</f>
        <v>21</v>
      </c>
      <c r="H8" s="769">
        <f>'COMBOS   MARZO   2 0 2 4     '!H8</f>
        <v>18965</v>
      </c>
      <c r="I8" s="310">
        <f t="shared" si="1"/>
        <v>52.459999999999127</v>
      </c>
      <c r="J8" s="1176" t="str">
        <f>'COMBOS   MARZO   2 0 2 4     '!J8</f>
        <v>CICSSE24-11</v>
      </c>
      <c r="K8" s="299">
        <v>12751</v>
      </c>
      <c r="L8" s="322" t="s">
        <v>308</v>
      </c>
      <c r="M8" s="301">
        <v>38080</v>
      </c>
      <c r="N8" s="781" t="s">
        <v>305</v>
      </c>
      <c r="O8" s="1174" t="s">
        <v>436</v>
      </c>
      <c r="P8" s="1175">
        <v>4060</v>
      </c>
      <c r="Q8" s="81">
        <f>37751.15*16.831</f>
        <v>635389.60565000004</v>
      </c>
      <c r="R8" s="783" t="s">
        <v>280</v>
      </c>
      <c r="S8" s="292">
        <f t="shared" si="0"/>
        <v>690280.60565000004</v>
      </c>
      <c r="T8" s="292">
        <f t="shared" si="2"/>
        <v>36.497606414447674</v>
      </c>
      <c r="U8" s="306"/>
      <c r="W8" s="6"/>
      <c r="X8" s="6"/>
      <c r="Y8" s="317"/>
      <c r="Z8" s="318">
        <v>5.0000000000000001E-3</v>
      </c>
      <c r="AA8" s="317">
        <f t="shared" si="3"/>
        <v>0</v>
      </c>
      <c r="AB8" s="317">
        <f t="shared" si="4"/>
        <v>0</v>
      </c>
      <c r="AC8" s="317">
        <f t="shared" si="5"/>
        <v>0</v>
      </c>
    </row>
    <row r="9" spans="1:29" s="236" customFormat="1" ht="39.75" customHeight="1" x14ac:dyDescent="0.3">
      <c r="A9" s="214">
        <v>6</v>
      </c>
      <c r="B9" s="307" t="str">
        <f>'COMBOS   MARZO   2 0 2 4     '!B9</f>
        <v xml:space="preserve">SAM FARMS </v>
      </c>
      <c r="C9" s="308" t="str">
        <f>'COMBOS   MARZO   2 0 2 4     '!C9</f>
        <v xml:space="preserve">I B P </v>
      </c>
      <c r="D9" s="295" t="str">
        <f>'COMBOS   MARZO   2 0 2 4     '!D9</f>
        <v>PED. 111419389</v>
      </c>
      <c r="E9" s="296">
        <f>'COMBOS   MARZO   2 0 2 4     '!E9</f>
        <v>45373</v>
      </c>
      <c r="F9" s="762">
        <f>'COMBOS   MARZO   2 0 2 4     '!F9</f>
        <v>18785.68</v>
      </c>
      <c r="G9" s="309">
        <f>'COMBOS   MARZO   2 0 2 4     '!G9</f>
        <v>20</v>
      </c>
      <c r="H9" s="769">
        <f>'COMBOS   MARZO   2 0 2 4     '!H9</f>
        <v>18831.22</v>
      </c>
      <c r="I9" s="310">
        <f t="shared" si="1"/>
        <v>45.540000000000873</v>
      </c>
      <c r="J9" s="1176">
        <f>'COMBOS   MARZO   2 0 2 4     '!J9</f>
        <v>12262</v>
      </c>
      <c r="K9" s="299">
        <v>11751</v>
      </c>
      <c r="L9" s="323" t="s">
        <v>329</v>
      </c>
      <c r="M9" s="301">
        <v>38080</v>
      </c>
      <c r="N9" s="788" t="s">
        <v>328</v>
      </c>
      <c r="O9" s="787" t="s">
        <v>437</v>
      </c>
      <c r="P9" s="1175">
        <v>3886</v>
      </c>
      <c r="Q9" s="86">
        <f>36434.44*16.776</f>
        <v>611224.16544000001</v>
      </c>
      <c r="R9" s="786" t="s">
        <v>327</v>
      </c>
      <c r="S9" s="292">
        <f>Q9+M9+K9</f>
        <v>661055.16544000001</v>
      </c>
      <c r="T9" s="292">
        <f t="shared" si="2"/>
        <v>35.204213398813245</v>
      </c>
      <c r="U9" s="306"/>
      <c r="W9" s="6"/>
      <c r="X9" s="6"/>
      <c r="Y9" s="317"/>
      <c r="Z9" s="318">
        <v>5.0000000000000001E-3</v>
      </c>
      <c r="AA9" s="317">
        <f t="shared" si="3"/>
        <v>0</v>
      </c>
      <c r="AB9" s="317">
        <f t="shared" si="4"/>
        <v>0</v>
      </c>
      <c r="AC9" s="317">
        <f t="shared" si="5"/>
        <v>0</v>
      </c>
    </row>
    <row r="10" spans="1:29" s="236" customFormat="1" ht="31.5" customHeight="1" x14ac:dyDescent="0.3">
      <c r="A10" s="214">
        <v>7</v>
      </c>
      <c r="B10" s="307" t="str">
        <f>'COMBOS   MARZO   2 0 2 4     '!B10</f>
        <v>SEABOARD FOODS</v>
      </c>
      <c r="C10" s="308" t="str">
        <f>'COMBOS   MARZO   2 0 2 4     '!C10</f>
        <v>Seaboard</v>
      </c>
      <c r="D10" s="295" t="str">
        <f>'COMBOS   MARZO   2 0 2 4     '!D10</f>
        <v>PED. 111554075</v>
      </c>
      <c r="E10" s="296">
        <f>'COMBOS   MARZO   2 0 2 4     '!E10</f>
        <v>45377</v>
      </c>
      <c r="F10" s="762">
        <f>'COMBOS   MARZO   2 0 2 4     '!F10</f>
        <v>17197.14</v>
      </c>
      <c r="G10" s="309">
        <f>'COMBOS   MARZO   2 0 2 4     '!G10</f>
        <v>19</v>
      </c>
      <c r="H10" s="769">
        <f>'COMBOS   MARZO   2 0 2 4     '!H10</f>
        <v>17277.7</v>
      </c>
      <c r="I10" s="310">
        <f t="shared" si="1"/>
        <v>80.56000000000131</v>
      </c>
      <c r="J10" s="1176" t="str">
        <f>'COMBOS   MARZO   2 0 2 4     '!J10</f>
        <v>CICSE24-12</v>
      </c>
      <c r="K10" s="299">
        <v>12601</v>
      </c>
      <c r="L10" s="323" t="s">
        <v>323</v>
      </c>
      <c r="M10" s="301">
        <v>38080</v>
      </c>
      <c r="N10" s="788" t="s">
        <v>324</v>
      </c>
      <c r="O10" s="787" t="s">
        <v>439</v>
      </c>
      <c r="P10" s="1175">
        <v>3770</v>
      </c>
      <c r="Q10" s="785">
        <f>34354.27*16.896</f>
        <v>580449.74592000002</v>
      </c>
      <c r="R10" s="786" t="s">
        <v>318</v>
      </c>
      <c r="S10" s="292">
        <f>Q10+M10+K10</f>
        <v>631130.74592000002</v>
      </c>
      <c r="T10" s="292">
        <f t="shared" si="2"/>
        <v>36.628632047089603</v>
      </c>
      <c r="U10" s="306"/>
      <c r="W10" s="6"/>
      <c r="X10" s="6"/>
      <c r="Y10" s="317"/>
      <c r="Z10" s="318">
        <v>5.0000000000000001E-3</v>
      </c>
      <c r="AA10" s="317">
        <f t="shared" si="3"/>
        <v>0</v>
      </c>
      <c r="AB10" s="317">
        <f t="shared" si="4"/>
        <v>0</v>
      </c>
      <c r="AC10" s="317">
        <f t="shared" si="5"/>
        <v>0</v>
      </c>
    </row>
    <row r="11" spans="1:29" s="236" customFormat="1" ht="33" customHeight="1" x14ac:dyDescent="0.3">
      <c r="A11" s="214">
        <v>8</v>
      </c>
      <c r="B11" s="319" t="str">
        <f>'COMBOS   MARZO   2 0 2 4     '!B11</f>
        <v xml:space="preserve">SAM FARMS </v>
      </c>
      <c r="C11" s="308" t="str">
        <f>'COMBOS   MARZO   2 0 2 4     '!C11</f>
        <v>Seaboard</v>
      </c>
      <c r="D11" s="295" t="str">
        <f>'COMBOS   MARZO   2 0 2 4     '!D11</f>
        <v>PED. 11563403</v>
      </c>
      <c r="E11" s="296">
        <f>'COMBOS   MARZO   2 0 2 4     '!E11</f>
        <v>45377</v>
      </c>
      <c r="F11" s="762">
        <f>'COMBOS   MARZO   2 0 2 4     '!F11</f>
        <v>18953.14</v>
      </c>
      <c r="G11" s="309">
        <f>'COMBOS   MARZO   2 0 2 4     '!G11</f>
        <v>21</v>
      </c>
      <c r="H11" s="769">
        <f>'COMBOS   MARZO   2 0 2 4     '!H11</f>
        <v>19051.5</v>
      </c>
      <c r="I11" s="310">
        <f t="shared" si="1"/>
        <v>98.360000000000582</v>
      </c>
      <c r="J11" s="1176">
        <f>'COMBOS   MARZO   2 0 2 4     '!J11</f>
        <v>12124</v>
      </c>
      <c r="K11" s="299">
        <v>12761</v>
      </c>
      <c r="L11" s="323" t="s">
        <v>323</v>
      </c>
      <c r="M11" s="301">
        <v>38080</v>
      </c>
      <c r="N11" s="788" t="s">
        <v>324</v>
      </c>
      <c r="O11" s="787" t="s">
        <v>438</v>
      </c>
      <c r="P11" s="1175">
        <v>4060</v>
      </c>
      <c r="Q11" s="785">
        <f>37881.6*16.733</f>
        <v>633872.81279999996</v>
      </c>
      <c r="R11" s="786" t="s">
        <v>323</v>
      </c>
      <c r="S11" s="292">
        <f t="shared" si="0"/>
        <v>688773.81279999996</v>
      </c>
      <c r="T11" s="292">
        <f t="shared" si="2"/>
        <v>36.253258945489854</v>
      </c>
      <c r="U11" s="306"/>
      <c r="W11" s="6"/>
      <c r="X11" s="6"/>
      <c r="Y11" s="317"/>
      <c r="Z11" s="318">
        <v>5.0000000000000001E-3</v>
      </c>
      <c r="AA11" s="317">
        <f t="shared" si="3"/>
        <v>0</v>
      </c>
      <c r="AB11" s="317">
        <f t="shared" si="4"/>
        <v>0</v>
      </c>
      <c r="AC11" s="317">
        <f t="shared" si="5"/>
        <v>0</v>
      </c>
    </row>
    <row r="12" spans="1:29" s="236" customFormat="1" ht="31.5" customHeight="1" x14ac:dyDescent="0.3">
      <c r="A12" s="214">
        <v>9</v>
      </c>
      <c r="B12" s="308"/>
      <c r="C12" s="308"/>
      <c r="D12" s="295"/>
      <c r="E12" s="296"/>
      <c r="F12" s="762"/>
      <c r="G12" s="309"/>
      <c r="H12" s="769"/>
      <c r="I12" s="297">
        <f t="shared" si="1"/>
        <v>0</v>
      </c>
      <c r="J12" s="794"/>
      <c r="K12" s="299"/>
      <c r="L12" s="300"/>
      <c r="M12" s="301"/>
      <c r="N12" s="788"/>
      <c r="O12" s="787"/>
      <c r="P12" s="304"/>
      <c r="Q12" s="304"/>
      <c r="R12" s="786"/>
      <c r="S12" s="292">
        <f>Q12+M12+K12</f>
        <v>0</v>
      </c>
      <c r="T12" s="292" t="e">
        <f t="shared" si="2"/>
        <v>#DIV/0!</v>
      </c>
      <c r="U12" s="328"/>
      <c r="W12" s="6"/>
      <c r="X12" s="6"/>
      <c r="Y12" s="317"/>
      <c r="Z12" s="318">
        <v>5.0000000000000001E-3</v>
      </c>
      <c r="AA12" s="317">
        <f t="shared" si="3"/>
        <v>0</v>
      </c>
      <c r="AB12" s="317">
        <f t="shared" si="4"/>
        <v>0</v>
      </c>
      <c r="AC12" s="317">
        <f t="shared" si="5"/>
        <v>0</v>
      </c>
    </row>
    <row r="13" spans="1:29" s="236" customFormat="1" ht="33" customHeight="1" x14ac:dyDescent="0.3">
      <c r="A13" s="214">
        <v>10</v>
      </c>
      <c r="B13" s="308"/>
      <c r="C13" s="308"/>
      <c r="D13" s="295"/>
      <c r="E13" s="296"/>
      <c r="F13" s="762"/>
      <c r="G13" s="309"/>
      <c r="H13" s="769"/>
      <c r="I13" s="297">
        <f t="shared" si="1"/>
        <v>0</v>
      </c>
      <c r="J13" s="795"/>
      <c r="K13" s="299"/>
      <c r="L13" s="300"/>
      <c r="M13" s="330"/>
      <c r="N13" s="324"/>
      <c r="O13" s="34"/>
      <c r="P13" s="331"/>
      <c r="Q13" s="38"/>
      <c r="R13" s="326"/>
      <c r="S13" s="292">
        <f t="shared" si="0"/>
        <v>0</v>
      </c>
      <c r="T13" s="292" t="e">
        <f t="shared" si="2"/>
        <v>#DIV/0!</v>
      </c>
      <c r="U13" s="313"/>
      <c r="W13" s="6"/>
      <c r="X13" s="6"/>
      <c r="Y13" s="317"/>
      <c r="Z13" s="318">
        <v>5.0000000000000001E-3</v>
      </c>
      <c r="AA13" s="317">
        <f t="shared" si="3"/>
        <v>0</v>
      </c>
      <c r="AB13" s="317">
        <f t="shared" si="4"/>
        <v>0</v>
      </c>
      <c r="AC13" s="317">
        <f t="shared" si="5"/>
        <v>0</v>
      </c>
    </row>
    <row r="14" spans="1:29" s="236" customFormat="1" ht="29.25" customHeight="1" x14ac:dyDescent="0.3">
      <c r="A14" s="214">
        <v>11</v>
      </c>
      <c r="B14" s="307"/>
      <c r="C14" s="308"/>
      <c r="D14" s="295"/>
      <c r="E14" s="296"/>
      <c r="F14" s="762"/>
      <c r="G14" s="309"/>
      <c r="H14" s="769"/>
      <c r="I14" s="297">
        <f t="shared" si="1"/>
        <v>0</v>
      </c>
      <c r="J14" s="332"/>
      <c r="K14" s="330"/>
      <c r="L14" s="322"/>
      <c r="M14" s="330"/>
      <c r="N14" s="324"/>
      <c r="O14" s="303"/>
      <c r="P14" s="199"/>
      <c r="Q14" s="38"/>
      <c r="R14" s="723"/>
      <c r="S14" s="292">
        <f>Q14+M14+K14</f>
        <v>0</v>
      </c>
      <c r="T14" s="292" t="e">
        <f>S14/H14+0.1</f>
        <v>#DIV/0!</v>
      </c>
      <c r="U14" s="313"/>
      <c r="W14" s="6"/>
      <c r="X14" s="6"/>
      <c r="Y14" s="317"/>
      <c r="Z14" s="318">
        <v>5.0000000000000001E-3</v>
      </c>
      <c r="AA14" s="317">
        <f t="shared" si="3"/>
        <v>0</v>
      </c>
      <c r="AB14" s="317">
        <f t="shared" si="4"/>
        <v>0</v>
      </c>
      <c r="AC14" s="317">
        <f t="shared" si="5"/>
        <v>0</v>
      </c>
    </row>
    <row r="15" spans="1:29" s="236" customFormat="1" ht="36" customHeight="1" x14ac:dyDescent="0.3">
      <c r="A15" s="214">
        <v>12</v>
      </c>
      <c r="B15" s="319"/>
      <c r="C15" s="308"/>
      <c r="D15" s="295"/>
      <c r="E15" s="296"/>
      <c r="F15" s="762"/>
      <c r="G15" s="309"/>
      <c r="H15" s="769"/>
      <c r="I15" s="297">
        <f t="shared" si="1"/>
        <v>0</v>
      </c>
      <c r="J15" s="333"/>
      <c r="K15" s="330"/>
      <c r="L15" s="322"/>
      <c r="M15" s="330"/>
      <c r="N15" s="334"/>
      <c r="O15" s="34"/>
      <c r="P15" s="331"/>
      <c r="Q15" s="38"/>
      <c r="R15" s="723"/>
      <c r="S15" s="292">
        <f>Q15+M15+K15</f>
        <v>0</v>
      </c>
      <c r="T15" s="292" t="e">
        <f>S15/H15</f>
        <v>#DIV/0!</v>
      </c>
      <c r="U15" s="313"/>
      <c r="W15" s="6"/>
      <c r="X15" s="6"/>
      <c r="Y15" s="317"/>
      <c r="Z15" s="318">
        <v>5.0000000000000001E-3</v>
      </c>
      <c r="AA15" s="317">
        <f t="shared" si="3"/>
        <v>0</v>
      </c>
      <c r="AB15" s="317">
        <f t="shared" si="4"/>
        <v>0</v>
      </c>
      <c r="AC15" s="317">
        <f t="shared" si="5"/>
        <v>0</v>
      </c>
    </row>
    <row r="16" spans="1:29" s="236" customFormat="1" ht="36" customHeight="1" x14ac:dyDescent="0.3">
      <c r="A16" s="214">
        <v>13</v>
      </c>
      <c r="B16" s="320"/>
      <c r="C16" s="308"/>
      <c r="D16" s="295"/>
      <c r="E16" s="296"/>
      <c r="F16" s="762"/>
      <c r="G16" s="309"/>
      <c r="H16" s="769"/>
      <c r="I16" s="297">
        <f t="shared" si="1"/>
        <v>0</v>
      </c>
      <c r="J16" s="335"/>
      <c r="K16" s="330"/>
      <c r="L16" s="300"/>
      <c r="M16" s="330"/>
      <c r="N16" s="334"/>
      <c r="O16" s="34"/>
      <c r="P16" s="304"/>
      <c r="Q16" s="305"/>
      <c r="R16" s="326"/>
      <c r="S16" s="292">
        <f t="shared" si="0"/>
        <v>0</v>
      </c>
      <c r="T16" s="292" t="e">
        <f t="shared" si="2"/>
        <v>#DIV/0!</v>
      </c>
      <c r="U16" s="313"/>
      <c r="W16" s="6"/>
      <c r="X16" s="6"/>
      <c r="Y16" s="317"/>
      <c r="Z16" s="318">
        <v>5.0000000000000001E-3</v>
      </c>
      <c r="AA16" s="317">
        <f t="shared" si="3"/>
        <v>0</v>
      </c>
      <c r="AB16" s="317">
        <f t="shared" si="4"/>
        <v>0</v>
      </c>
      <c r="AC16" s="317">
        <f t="shared" si="5"/>
        <v>0</v>
      </c>
    </row>
    <row r="17" spans="1:29" s="236" customFormat="1" ht="36" customHeight="1" x14ac:dyDescent="0.3">
      <c r="A17" s="214">
        <v>14</v>
      </c>
      <c r="B17" s="336"/>
      <c r="C17" s="308"/>
      <c r="D17" s="295"/>
      <c r="E17" s="296"/>
      <c r="F17" s="762"/>
      <c r="G17" s="309"/>
      <c r="H17" s="769"/>
      <c r="I17" s="297">
        <f t="shared" si="1"/>
        <v>0</v>
      </c>
      <c r="J17" s="337"/>
      <c r="K17" s="330"/>
      <c r="L17" s="322"/>
      <c r="M17" s="330"/>
      <c r="N17" s="324"/>
      <c r="O17" s="34"/>
      <c r="P17" s="338"/>
      <c r="Q17" s="305"/>
      <c r="R17" s="326"/>
      <c r="S17" s="292">
        <f>Q17+M17+K17</f>
        <v>0</v>
      </c>
      <c r="T17" s="292" t="e">
        <f>S17/H17</f>
        <v>#DIV/0!</v>
      </c>
      <c r="U17" s="339"/>
      <c r="W17" s="6"/>
      <c r="X17" s="6"/>
      <c r="Y17" s="317"/>
      <c r="Z17" s="318">
        <v>5.0000000000000001E-3</v>
      </c>
      <c r="AA17" s="317">
        <f t="shared" si="3"/>
        <v>0</v>
      </c>
      <c r="AB17" s="317">
        <f t="shared" si="4"/>
        <v>0</v>
      </c>
      <c r="AC17" s="317">
        <f t="shared" si="5"/>
        <v>0</v>
      </c>
    </row>
    <row r="18" spans="1:29" s="236" customFormat="1" ht="36" customHeight="1" x14ac:dyDescent="0.3">
      <c r="A18" s="214">
        <v>15</v>
      </c>
      <c r="B18" s="319"/>
      <c r="C18" s="308"/>
      <c r="D18" s="295"/>
      <c r="E18" s="296"/>
      <c r="F18" s="762"/>
      <c r="G18" s="309"/>
      <c r="H18" s="769"/>
      <c r="I18" s="297">
        <f t="shared" si="1"/>
        <v>0</v>
      </c>
      <c r="J18" s="340"/>
      <c r="K18" s="330"/>
      <c r="L18" s="322"/>
      <c r="M18" s="330"/>
      <c r="N18" s="334"/>
      <c r="O18" s="303"/>
      <c r="P18" s="130"/>
      <c r="Q18" s="305"/>
      <c r="R18" s="723"/>
      <c r="S18" s="292">
        <f>Q18+M18+K18</f>
        <v>0</v>
      </c>
      <c r="T18" s="292" t="e">
        <f t="shared" si="2"/>
        <v>#DIV/0!</v>
      </c>
      <c r="U18" s="341"/>
      <c r="W18" s="6"/>
      <c r="X18" s="6"/>
      <c r="Y18" s="317"/>
      <c r="Z18" s="318">
        <v>5.0000000000000001E-3</v>
      </c>
      <c r="AA18" s="317">
        <f t="shared" si="3"/>
        <v>0</v>
      </c>
      <c r="AB18" s="317">
        <f t="shared" si="4"/>
        <v>0</v>
      </c>
      <c r="AC18" s="317">
        <f t="shared" si="5"/>
        <v>0</v>
      </c>
    </row>
    <row r="19" spans="1:29" s="236" customFormat="1" ht="36" customHeight="1" x14ac:dyDescent="0.3">
      <c r="A19" s="214">
        <v>16</v>
      </c>
      <c r="B19" s="342"/>
      <c r="C19" s="343"/>
      <c r="D19" s="344"/>
      <c r="E19" s="345"/>
      <c r="F19" s="763"/>
      <c r="G19" s="139"/>
      <c r="H19" s="770"/>
      <c r="I19" s="297">
        <f t="shared" si="1"/>
        <v>0</v>
      </c>
      <c r="J19" s="347"/>
      <c r="K19" s="330"/>
      <c r="L19" s="322"/>
      <c r="M19" s="330"/>
      <c r="N19" s="334"/>
      <c r="O19" s="303"/>
      <c r="P19" s="199"/>
      <c r="Q19" s="305"/>
      <c r="R19" s="316"/>
      <c r="S19" s="292">
        <f>Q19+M19+K19</f>
        <v>0</v>
      </c>
      <c r="T19" s="292" t="e">
        <f t="shared" si="2"/>
        <v>#DIV/0!</v>
      </c>
      <c r="W19" s="6"/>
      <c r="X19" s="6"/>
      <c r="Y19" s="317"/>
      <c r="Z19" s="318">
        <v>5.0000000000000001E-3</v>
      </c>
      <c r="AA19" s="317">
        <f t="shared" si="3"/>
        <v>0</v>
      </c>
      <c r="AB19" s="317">
        <f t="shared" si="4"/>
        <v>0</v>
      </c>
      <c r="AC19" s="317">
        <f t="shared" si="5"/>
        <v>0</v>
      </c>
    </row>
    <row r="20" spans="1:29" s="236" customFormat="1" ht="36" customHeight="1" x14ac:dyDescent="0.25">
      <c r="A20" s="214">
        <v>17</v>
      </c>
      <c r="B20" s="348"/>
      <c r="C20" s="343"/>
      <c r="D20" s="344"/>
      <c r="E20" s="345"/>
      <c r="F20" s="763"/>
      <c r="G20" s="139"/>
      <c r="H20" s="770"/>
      <c r="I20" s="297">
        <f t="shared" si="1"/>
        <v>0</v>
      </c>
      <c r="J20" s="349"/>
      <c r="K20" s="330"/>
      <c r="L20" s="322"/>
      <c r="M20" s="330"/>
      <c r="N20" s="334"/>
      <c r="O20" s="303"/>
      <c r="P20" s="199"/>
      <c r="Q20" s="305"/>
      <c r="R20" s="316"/>
      <c r="S20" s="292">
        <f t="shared" si="0"/>
        <v>0</v>
      </c>
      <c r="T20" s="292" t="e">
        <f t="shared" si="2"/>
        <v>#DIV/0!</v>
      </c>
      <c r="W20" s="6"/>
      <c r="X20" s="6"/>
      <c r="Y20" s="317"/>
      <c r="Z20" s="318">
        <v>5.0000000000000001E-3</v>
      </c>
      <c r="AA20" s="317">
        <f t="shared" si="3"/>
        <v>0</v>
      </c>
      <c r="AB20" s="317">
        <f t="shared" si="4"/>
        <v>0</v>
      </c>
      <c r="AC20" s="317">
        <f t="shared" si="5"/>
        <v>0</v>
      </c>
    </row>
    <row r="21" spans="1:29" s="236" customFormat="1" ht="36" customHeight="1" x14ac:dyDescent="0.25">
      <c r="A21" s="214">
        <v>18</v>
      </c>
      <c r="B21" s="350"/>
      <c r="C21" s="351"/>
      <c r="D21" s="344"/>
      <c r="E21" s="345"/>
      <c r="F21" s="763"/>
      <c r="G21" s="139"/>
      <c r="H21" s="770"/>
      <c r="I21" s="297">
        <f t="shared" si="1"/>
        <v>0</v>
      </c>
      <c r="J21" s="352"/>
      <c r="K21" s="330"/>
      <c r="L21" s="322"/>
      <c r="M21" s="330"/>
      <c r="N21" s="334"/>
      <c r="O21" s="303"/>
      <c r="P21" s="304"/>
      <c r="Q21" s="305"/>
      <c r="R21" s="316"/>
      <c r="S21" s="292">
        <f t="shared" si="0"/>
        <v>0</v>
      </c>
      <c r="T21" s="292" t="e">
        <f t="shared" si="2"/>
        <v>#DIV/0!</v>
      </c>
      <c r="W21" s="6"/>
      <c r="X21" s="6"/>
      <c r="Y21" s="317"/>
      <c r="Z21" s="318">
        <v>5.0000000000000001E-3</v>
      </c>
      <c r="AA21" s="317">
        <f t="shared" si="3"/>
        <v>0</v>
      </c>
      <c r="AB21" s="317">
        <f t="shared" si="4"/>
        <v>0</v>
      </c>
      <c r="AC21" s="317">
        <f t="shared" si="5"/>
        <v>0</v>
      </c>
    </row>
    <row r="22" spans="1:29" s="236" customFormat="1" ht="36" customHeight="1" x14ac:dyDescent="0.3">
      <c r="A22" s="214">
        <v>19</v>
      </c>
      <c r="B22" s="353"/>
      <c r="C22" s="343"/>
      <c r="D22" s="344"/>
      <c r="E22" s="345"/>
      <c r="F22" s="763"/>
      <c r="G22" s="139"/>
      <c r="H22" s="770"/>
      <c r="I22" s="297">
        <f t="shared" si="1"/>
        <v>0</v>
      </c>
      <c r="J22" s="354"/>
      <c r="K22" s="330"/>
      <c r="L22" s="322"/>
      <c r="M22" s="330"/>
      <c r="N22" s="334"/>
      <c r="O22" s="34"/>
      <c r="P22" s="304"/>
      <c r="Q22" s="305"/>
      <c r="R22" s="316"/>
      <c r="S22" s="292">
        <f>Q22+M22+K22</f>
        <v>0</v>
      </c>
      <c r="T22" s="292" t="e">
        <f t="shared" si="2"/>
        <v>#DIV/0!</v>
      </c>
      <c r="W22" s="6"/>
      <c r="X22" s="6"/>
      <c r="Y22" s="317"/>
      <c r="Z22" s="318">
        <v>5.0000000000000001E-3</v>
      </c>
      <c r="AA22" s="317">
        <f t="shared" si="3"/>
        <v>0</v>
      </c>
      <c r="AB22" s="317">
        <f t="shared" si="4"/>
        <v>0</v>
      </c>
      <c r="AC22" s="317">
        <f t="shared" si="5"/>
        <v>0</v>
      </c>
    </row>
    <row r="23" spans="1:29" s="236" customFormat="1" ht="36" customHeight="1" x14ac:dyDescent="0.3">
      <c r="A23" s="214">
        <v>20</v>
      </c>
      <c r="B23" s="348"/>
      <c r="C23" s="343"/>
      <c r="D23" s="344"/>
      <c r="E23" s="345"/>
      <c r="F23" s="763"/>
      <c r="G23" s="139"/>
      <c r="H23" s="770"/>
      <c r="I23" s="297">
        <f t="shared" si="1"/>
        <v>0</v>
      </c>
      <c r="J23" s="354"/>
      <c r="K23" s="330"/>
      <c r="L23" s="322"/>
      <c r="M23" s="330"/>
      <c r="N23" s="355"/>
      <c r="O23" s="34"/>
      <c r="P23" s="356"/>
      <c r="Q23" s="305"/>
      <c r="R23" s="316"/>
      <c r="S23" s="292">
        <f>Q23+M23+K23</f>
        <v>0</v>
      </c>
      <c r="T23" s="292" t="e">
        <f t="shared" si="2"/>
        <v>#DIV/0!</v>
      </c>
      <c r="W23" s="6"/>
      <c r="X23" s="6"/>
      <c r="Y23" s="317"/>
      <c r="Z23" s="318">
        <v>5.0000000000000001E-3</v>
      </c>
      <c r="AA23" s="317">
        <f t="shared" si="3"/>
        <v>0</v>
      </c>
      <c r="AB23" s="317">
        <f t="shared" si="4"/>
        <v>0</v>
      </c>
      <c r="AC23" s="317">
        <f t="shared" si="5"/>
        <v>0</v>
      </c>
    </row>
    <row r="24" spans="1:29" s="236" customFormat="1" ht="36" customHeight="1" x14ac:dyDescent="0.25">
      <c r="A24" s="214">
        <v>21</v>
      </c>
      <c r="B24" s="342"/>
      <c r="C24" s="343"/>
      <c r="D24" s="357"/>
      <c r="E24" s="345"/>
      <c r="F24" s="763"/>
      <c r="G24" s="139"/>
      <c r="H24" s="770"/>
      <c r="I24" s="297">
        <f t="shared" si="1"/>
        <v>0</v>
      </c>
      <c r="J24" s="332"/>
      <c r="K24" s="330"/>
      <c r="L24" s="322"/>
      <c r="M24" s="330"/>
      <c r="N24" s="324"/>
      <c r="O24" s="303"/>
      <c r="P24" s="338"/>
      <c r="Q24" s="305"/>
      <c r="R24" s="316"/>
      <c r="S24" s="292">
        <f>Q24+M24+K24</f>
        <v>0</v>
      </c>
      <c r="T24" s="292" t="e">
        <f>S24/H24</f>
        <v>#DIV/0!</v>
      </c>
      <c r="W24" s="6"/>
      <c r="X24" s="6"/>
      <c r="Y24" s="317"/>
      <c r="Z24" s="318">
        <v>5.0000000000000001E-3</v>
      </c>
      <c r="AA24" s="317">
        <f t="shared" si="3"/>
        <v>0</v>
      </c>
      <c r="AB24" s="317">
        <f t="shared" si="4"/>
        <v>0</v>
      </c>
      <c r="AC24" s="317">
        <f t="shared" si="5"/>
        <v>0</v>
      </c>
    </row>
    <row r="25" spans="1:29" s="236" customFormat="1" ht="36" customHeight="1" x14ac:dyDescent="0.25">
      <c r="A25" s="214">
        <v>22</v>
      </c>
      <c r="B25" s="342"/>
      <c r="C25" s="330"/>
      <c r="D25" s="357"/>
      <c r="E25" s="345"/>
      <c r="F25" s="763"/>
      <c r="G25" s="139"/>
      <c r="H25" s="770"/>
      <c r="I25" s="297">
        <f t="shared" si="1"/>
        <v>0</v>
      </c>
      <c r="J25" s="352"/>
      <c r="K25" s="330"/>
      <c r="L25" s="322"/>
      <c r="M25" s="330"/>
      <c r="N25" s="324"/>
      <c r="O25" s="303"/>
      <c r="P25" s="304"/>
      <c r="Q25" s="305"/>
      <c r="R25" s="316"/>
      <c r="S25" s="292">
        <f t="shared" si="0"/>
        <v>0</v>
      </c>
      <c r="T25" s="292" t="e">
        <f t="shared" si="2"/>
        <v>#DIV/0!</v>
      </c>
      <c r="W25" s="6"/>
      <c r="X25" s="6"/>
      <c r="Y25" s="317"/>
      <c r="Z25" s="318">
        <v>5.0000000000000001E-3</v>
      </c>
      <c r="AA25" s="317">
        <f t="shared" si="3"/>
        <v>0</v>
      </c>
      <c r="AB25" s="317">
        <f t="shared" si="4"/>
        <v>0</v>
      </c>
      <c r="AC25" s="317">
        <f t="shared" si="5"/>
        <v>0</v>
      </c>
    </row>
    <row r="26" spans="1:29" s="236" customFormat="1" ht="48.75" customHeight="1" x14ac:dyDescent="0.25">
      <c r="A26" s="214">
        <v>23</v>
      </c>
      <c r="B26" s="358"/>
      <c r="C26" s="343"/>
      <c r="D26" s="357"/>
      <c r="E26" s="345"/>
      <c r="F26" s="763"/>
      <c r="G26" s="359"/>
      <c r="H26" s="770"/>
      <c r="I26" s="297">
        <f t="shared" si="1"/>
        <v>0</v>
      </c>
      <c r="J26" s="349"/>
      <c r="K26" s="330"/>
      <c r="L26" s="360"/>
      <c r="M26" s="330"/>
      <c r="N26" s="302"/>
      <c r="O26" s="303"/>
      <c r="P26" s="331"/>
      <c r="Q26" s="305"/>
      <c r="R26" s="316"/>
      <c r="S26" s="292">
        <f>Q26+M26+K26</f>
        <v>0</v>
      </c>
      <c r="T26" s="292" t="e">
        <f>S26/H26</f>
        <v>#DIV/0!</v>
      </c>
      <c r="W26" s="6"/>
      <c r="X26" s="6"/>
      <c r="Y26" s="317"/>
      <c r="Z26" s="318">
        <v>5.0000000000000001E-3</v>
      </c>
      <c r="AA26" s="317">
        <f t="shared" si="3"/>
        <v>0</v>
      </c>
      <c r="AB26" s="317">
        <f t="shared" si="4"/>
        <v>0</v>
      </c>
      <c r="AC26" s="317">
        <f t="shared" si="5"/>
        <v>0</v>
      </c>
    </row>
    <row r="27" spans="1:29" s="236" customFormat="1" ht="35.25" customHeight="1" x14ac:dyDescent="0.3">
      <c r="A27" s="214">
        <v>24</v>
      </c>
      <c r="B27" s="343"/>
      <c r="C27" s="343"/>
      <c r="D27" s="357"/>
      <c r="E27" s="345"/>
      <c r="F27" s="763"/>
      <c r="G27" s="359"/>
      <c r="H27" s="770"/>
      <c r="I27" s="297">
        <f t="shared" si="1"/>
        <v>0</v>
      </c>
      <c r="J27" s="354"/>
      <c r="K27" s="86"/>
      <c r="L27" s="322"/>
      <c r="M27" s="330"/>
      <c r="N27" s="324"/>
      <c r="O27" s="303"/>
      <c r="P27" s="199"/>
      <c r="Q27" s="325"/>
      <c r="R27" s="316"/>
      <c r="S27" s="292">
        <f>Q27+M27+K27+P27</f>
        <v>0</v>
      </c>
      <c r="T27" s="292" t="e">
        <f t="shared" si="2"/>
        <v>#DIV/0!</v>
      </c>
      <c r="W27" s="6"/>
      <c r="Y27" s="317"/>
      <c r="Z27" s="318">
        <v>5.0000000000000001E-3</v>
      </c>
      <c r="AA27" s="317">
        <f t="shared" si="3"/>
        <v>0</v>
      </c>
      <c r="AB27" s="317">
        <f t="shared" si="4"/>
        <v>0</v>
      </c>
      <c r="AC27" s="317">
        <f t="shared" si="5"/>
        <v>0</v>
      </c>
    </row>
    <row r="28" spans="1:29" s="236" customFormat="1" ht="35.25" customHeight="1" x14ac:dyDescent="0.3">
      <c r="A28" s="214">
        <v>25</v>
      </c>
      <c r="B28" s="343"/>
      <c r="C28" s="343"/>
      <c r="D28" s="357"/>
      <c r="E28" s="345"/>
      <c r="F28" s="763"/>
      <c r="G28" s="359"/>
      <c r="H28" s="770"/>
      <c r="I28" s="297">
        <f t="shared" si="1"/>
        <v>0</v>
      </c>
      <c r="J28" s="361"/>
      <c r="K28" s="165"/>
      <c r="L28" s="322"/>
      <c r="M28" s="362"/>
      <c r="N28" s="324"/>
      <c r="O28" s="363"/>
      <c r="P28" s="304"/>
      <c r="Q28" s="305"/>
      <c r="R28" s="316"/>
      <c r="S28" s="292">
        <f t="shared" si="0"/>
        <v>0</v>
      </c>
      <c r="T28" s="292" t="e">
        <f t="shared" si="2"/>
        <v>#DIV/0!</v>
      </c>
      <c r="W28" s="6"/>
      <c r="X28" s="6"/>
      <c r="Y28" s="317"/>
      <c r="Z28" s="318">
        <v>0</v>
      </c>
      <c r="AA28" s="317">
        <f t="shared" si="3"/>
        <v>0</v>
      </c>
      <c r="AB28" s="317">
        <f t="shared" si="4"/>
        <v>0</v>
      </c>
      <c r="AC28" s="317">
        <f t="shared" si="5"/>
        <v>0</v>
      </c>
    </row>
    <row r="29" spans="1:29" s="236" customFormat="1" ht="33.75" customHeight="1" x14ac:dyDescent="0.3">
      <c r="A29" s="214">
        <v>26</v>
      </c>
      <c r="B29" s="364"/>
      <c r="C29" s="343"/>
      <c r="D29" s="357"/>
      <c r="E29" s="345"/>
      <c r="F29" s="763"/>
      <c r="G29" s="359"/>
      <c r="H29" s="770"/>
      <c r="I29" s="297">
        <f t="shared" si="1"/>
        <v>0</v>
      </c>
      <c r="J29" s="354"/>
      <c r="K29" s="140"/>
      <c r="L29" s="322"/>
      <c r="M29" s="330"/>
      <c r="N29" s="324"/>
      <c r="O29" s="365"/>
      <c r="P29" s="304"/>
      <c r="Q29" s="325"/>
      <c r="R29" s="316"/>
      <c r="S29" s="292">
        <f t="shared" si="0"/>
        <v>0</v>
      </c>
      <c r="T29" s="292" t="e">
        <f t="shared" si="2"/>
        <v>#DIV/0!</v>
      </c>
      <c r="W29" s="6"/>
      <c r="X29" s="6"/>
      <c r="Y29" s="317"/>
      <c r="Z29" s="318"/>
      <c r="AA29" s="317"/>
      <c r="AB29" s="317"/>
      <c r="AC29" s="317">
        <f>SUM(AC7:AC28)</f>
        <v>0</v>
      </c>
    </row>
    <row r="30" spans="1:29" s="236" customFormat="1" ht="42" customHeight="1" x14ac:dyDescent="0.3">
      <c r="A30" s="214">
        <v>27</v>
      </c>
      <c r="B30" s="343"/>
      <c r="C30" s="343"/>
      <c r="D30" s="357"/>
      <c r="E30" s="296"/>
      <c r="F30" s="762"/>
      <c r="G30" s="366"/>
      <c r="H30" s="769"/>
      <c r="I30" s="297">
        <f t="shared" si="1"/>
        <v>0</v>
      </c>
      <c r="J30" s="349"/>
      <c r="K30" s="86"/>
      <c r="L30" s="322"/>
      <c r="M30" s="330"/>
      <c r="N30" s="302"/>
      <c r="O30" s="365"/>
      <c r="P30" s="304"/>
      <c r="Q30" s="305"/>
      <c r="R30" s="316"/>
      <c r="S30" s="292">
        <f>Q30+M30+K30</f>
        <v>0</v>
      </c>
      <c r="T30" s="292" t="e">
        <f t="shared" si="2"/>
        <v>#DIV/0!</v>
      </c>
      <c r="W30" s="6"/>
      <c r="X30" s="6"/>
      <c r="Y30" s="317"/>
      <c r="Z30" s="318"/>
      <c r="AA30" s="317"/>
      <c r="AB30" s="317"/>
      <c r="AC30" s="317"/>
    </row>
    <row r="31" spans="1:29" s="236" customFormat="1" ht="32.25" customHeight="1" x14ac:dyDescent="0.3">
      <c r="A31" s="214">
        <v>28</v>
      </c>
      <c r="B31" s="343"/>
      <c r="C31" s="367"/>
      <c r="D31" s="357"/>
      <c r="E31" s="296"/>
      <c r="F31" s="762"/>
      <c r="G31" s="366"/>
      <c r="H31" s="769"/>
      <c r="I31" s="297">
        <f t="shared" si="1"/>
        <v>0</v>
      </c>
      <c r="J31" s="352"/>
      <c r="K31" s="86"/>
      <c r="L31" s="368"/>
      <c r="M31" s="330"/>
      <c r="N31" s="302"/>
      <c r="O31" s="365"/>
      <c r="P31" s="304"/>
      <c r="Q31" s="325"/>
      <c r="R31" s="316"/>
      <c r="S31" s="292">
        <f t="shared" si="0"/>
        <v>0</v>
      </c>
      <c r="T31" s="292" t="e">
        <f t="shared" si="2"/>
        <v>#DIV/0!</v>
      </c>
      <c r="W31" s="6"/>
      <c r="X31" s="6"/>
      <c r="Y31" s="317"/>
      <c r="Z31" s="318"/>
      <c r="AA31" s="317"/>
      <c r="AB31" s="317"/>
      <c r="AC31" s="317"/>
    </row>
    <row r="32" spans="1:29" s="236" customFormat="1" ht="38.25" customHeight="1" x14ac:dyDescent="0.3">
      <c r="A32" s="214">
        <v>29</v>
      </c>
      <c r="B32" s="343"/>
      <c r="C32" s="343"/>
      <c r="D32" s="357"/>
      <c r="E32" s="296"/>
      <c r="F32" s="762"/>
      <c r="G32" s="366"/>
      <c r="H32" s="769"/>
      <c r="I32" s="297">
        <f t="shared" si="1"/>
        <v>0</v>
      </c>
      <c r="J32" s="369"/>
      <c r="K32" s="182"/>
      <c r="L32" s="370"/>
      <c r="M32" s="330"/>
      <c r="N32" s="302"/>
      <c r="O32" s="365"/>
      <c r="P32" s="304"/>
      <c r="Q32" s="305"/>
      <c r="R32" s="316"/>
      <c r="S32" s="292">
        <f>Q32+M32+K32+P32</f>
        <v>0</v>
      </c>
      <c r="T32" s="292" t="e">
        <f t="shared" si="2"/>
        <v>#DIV/0!</v>
      </c>
      <c r="W32" s="6"/>
      <c r="X32" s="6"/>
      <c r="Y32" s="317"/>
      <c r="Z32" s="318"/>
      <c r="AA32" s="317"/>
      <c r="AB32" s="317"/>
      <c r="AC32" s="317"/>
    </row>
    <row r="33" spans="1:29" s="236" customFormat="1" ht="37.5" customHeight="1" x14ac:dyDescent="0.3">
      <c r="A33" s="214">
        <v>30</v>
      </c>
      <c r="B33" s="371"/>
      <c r="C33" s="195"/>
      <c r="D33" s="372"/>
      <c r="E33" s="373"/>
      <c r="F33" s="761"/>
      <c r="G33" s="374"/>
      <c r="H33" s="768"/>
      <c r="I33" s="297">
        <f t="shared" si="1"/>
        <v>0</v>
      </c>
      <c r="J33" s="369"/>
      <c r="K33" s="165"/>
      <c r="L33" s="322"/>
      <c r="M33" s="362"/>
      <c r="N33" s="334"/>
      <c r="O33" s="363"/>
      <c r="P33" s="304"/>
      <c r="Q33" s="325"/>
      <c r="R33" s="316"/>
      <c r="S33" s="292">
        <f>Q33+M33+K33+P33</f>
        <v>0</v>
      </c>
      <c r="T33" s="292" t="e">
        <f t="shared" si="2"/>
        <v>#DIV/0!</v>
      </c>
      <c r="W33" s="6"/>
      <c r="X33" s="6"/>
      <c r="Y33" s="317"/>
      <c r="Z33" s="318"/>
      <c r="AA33" s="317"/>
      <c r="AB33" s="317"/>
      <c r="AC33" s="317"/>
    </row>
    <row r="34" spans="1:29" s="236" customFormat="1" ht="28.5" customHeight="1" x14ac:dyDescent="0.3">
      <c r="A34" s="214">
        <v>31</v>
      </c>
      <c r="B34" s="195"/>
      <c r="C34" s="375"/>
      <c r="D34" s="372"/>
      <c r="E34" s="373"/>
      <c r="F34" s="761"/>
      <c r="G34" s="374"/>
      <c r="H34" s="768"/>
      <c r="I34" s="297">
        <f t="shared" si="1"/>
        <v>0</v>
      </c>
      <c r="J34" s="377"/>
      <c r="K34" s="140"/>
      <c r="L34" s="322"/>
      <c r="M34" s="378"/>
      <c r="N34" s="302"/>
      <c r="O34" s="365"/>
      <c r="P34" s="304"/>
      <c r="Q34" s="73"/>
      <c r="R34" s="326"/>
      <c r="S34" s="292">
        <f>Q34+M34+K34+P34</f>
        <v>0</v>
      </c>
      <c r="T34" s="292" t="e">
        <f t="shared" si="2"/>
        <v>#DIV/0!</v>
      </c>
      <c r="W34" s="6"/>
      <c r="X34" s="6"/>
      <c r="Y34" s="317"/>
      <c r="Z34" s="318"/>
      <c r="AA34" s="317"/>
      <c r="AB34" s="317"/>
      <c r="AC34" s="317"/>
    </row>
    <row r="35" spans="1:29" s="236" customFormat="1" ht="28.5" customHeight="1" x14ac:dyDescent="0.3">
      <c r="A35" s="214">
        <v>32</v>
      </c>
      <c r="B35" s="195"/>
      <c r="C35" s="375"/>
      <c r="D35" s="372"/>
      <c r="E35" s="373"/>
      <c r="F35" s="761"/>
      <c r="G35" s="196"/>
      <c r="H35" s="768"/>
      <c r="I35" s="297">
        <f t="shared" si="1"/>
        <v>0</v>
      </c>
      <c r="J35" s="354"/>
      <c r="K35" s="81"/>
      <c r="L35" s="322"/>
      <c r="M35" s="378"/>
      <c r="N35" s="302"/>
      <c r="O35" s="365"/>
      <c r="P35" s="304"/>
      <c r="Q35" s="38"/>
      <c r="R35" s="316"/>
      <c r="S35" s="292">
        <f>Q35+M35+K35</f>
        <v>0</v>
      </c>
      <c r="T35" s="292" t="e">
        <f t="shared" si="2"/>
        <v>#DIV/0!</v>
      </c>
      <c r="W35" s="6"/>
      <c r="X35" s="6"/>
      <c r="Y35" s="317"/>
      <c r="Z35" s="318"/>
      <c r="AA35" s="317"/>
      <c r="AB35" s="317"/>
      <c r="AC35" s="317"/>
    </row>
    <row r="36" spans="1:29" s="236" customFormat="1" x14ac:dyDescent="0.3">
      <c r="A36" s="214"/>
      <c r="B36" s="283"/>
      <c r="C36" s="379"/>
      <c r="D36" s="380"/>
      <c r="E36" s="381"/>
      <c r="F36" s="760"/>
      <c r="G36" s="382"/>
      <c r="H36" s="767"/>
      <c r="I36" s="285"/>
      <c r="J36" s="383"/>
      <c r="K36" s="330"/>
      <c r="L36" s="370"/>
      <c r="M36" s="330"/>
      <c r="N36" s="324"/>
      <c r="O36" s="365"/>
      <c r="P36" s="304"/>
      <c r="Q36" s="38"/>
      <c r="R36" s="724"/>
      <c r="S36" s="292">
        <f t="shared" ref="S36:S49" si="6">Q36+M36+K36</f>
        <v>0</v>
      </c>
      <c r="T36" s="101" t="e">
        <f t="shared" ref="T36:T37" si="7">S36/H36</f>
        <v>#DIV/0!</v>
      </c>
    </row>
    <row r="37" spans="1:29" s="236" customFormat="1" ht="20.25" customHeight="1" x14ac:dyDescent="0.25">
      <c r="A37" s="214"/>
      <c r="B37" s="283"/>
      <c r="C37" s="379"/>
      <c r="D37" s="380"/>
      <c r="E37" s="381"/>
      <c r="F37" s="760"/>
      <c r="G37" s="382"/>
      <c r="H37" s="767"/>
      <c r="I37" s="285"/>
      <c r="J37" s="384"/>
      <c r="K37" s="330"/>
      <c r="L37" s="370"/>
      <c r="M37" s="330"/>
      <c r="N37" s="324"/>
      <c r="O37" s="385"/>
      <c r="P37" s="311"/>
      <c r="Q37" s="386"/>
      <c r="R37" s="725"/>
      <c r="S37" s="292">
        <f t="shared" si="6"/>
        <v>0</v>
      </c>
      <c r="T37" s="101" t="e">
        <f t="shared" si="7"/>
        <v>#DIV/0!</v>
      </c>
    </row>
    <row r="38" spans="1:29" s="236" customFormat="1" ht="19.5" thickBot="1" x14ac:dyDescent="0.35">
      <c r="A38" s="214"/>
      <c r="B38" s="283"/>
      <c r="C38" s="387"/>
      <c r="D38" s="388"/>
      <c r="E38" s="381"/>
      <c r="F38" s="760"/>
      <c r="G38" s="99"/>
      <c r="H38" s="767"/>
      <c r="I38" s="285">
        <f t="shared" ref="I38:I50" si="8">H38-F38</f>
        <v>0</v>
      </c>
      <c r="J38" s="389"/>
      <c r="K38" s="287"/>
      <c r="L38" s="390"/>
      <c r="M38" s="391"/>
      <c r="N38" s="392"/>
      <c r="O38" s="269"/>
      <c r="P38" s="290"/>
      <c r="Q38" s="393"/>
      <c r="R38" s="726"/>
      <c r="S38" s="292">
        <f t="shared" si="6"/>
        <v>0</v>
      </c>
      <c r="T38" s="292" t="e">
        <f t="shared" ref="T38:T46" si="9">S38/H38+0.1</f>
        <v>#DIV/0!</v>
      </c>
    </row>
    <row r="39" spans="1:29" s="236" customFormat="1" ht="19.5" hidden="1" thickBot="1" x14ac:dyDescent="0.35">
      <c r="A39" s="214"/>
      <c r="B39" s="283"/>
      <c r="C39" s="283"/>
      <c r="D39" s="388"/>
      <c r="E39" s="381"/>
      <c r="F39" s="760"/>
      <c r="G39" s="99"/>
      <c r="H39" s="767"/>
      <c r="I39" s="285">
        <f t="shared" si="8"/>
        <v>0</v>
      </c>
      <c r="J39" s="389"/>
      <c r="K39" s="287"/>
      <c r="L39" s="390"/>
      <c r="M39" s="391"/>
      <c r="N39" s="392"/>
      <c r="O39" s="269"/>
      <c r="P39" s="290"/>
      <c r="Q39" s="394"/>
      <c r="R39" s="727"/>
      <c r="S39" s="292">
        <f t="shared" si="6"/>
        <v>0</v>
      </c>
      <c r="T39" s="292" t="e">
        <f t="shared" si="9"/>
        <v>#DIV/0!</v>
      </c>
    </row>
    <row r="40" spans="1:29" s="236" customFormat="1" ht="19.5" hidden="1" thickBot="1" x14ac:dyDescent="0.35">
      <c r="A40" s="214"/>
      <c r="B40" s="283"/>
      <c r="C40" s="283"/>
      <c r="D40" s="388"/>
      <c r="E40" s="381"/>
      <c r="F40" s="760"/>
      <c r="G40" s="99"/>
      <c r="H40" s="767"/>
      <c r="I40" s="285">
        <f t="shared" si="8"/>
        <v>0</v>
      </c>
      <c r="J40" s="389"/>
      <c r="K40" s="287"/>
      <c r="L40" s="390"/>
      <c r="M40" s="391"/>
      <c r="N40" s="392"/>
      <c r="O40" s="269"/>
      <c r="P40" s="290"/>
      <c r="Q40" s="394"/>
      <c r="R40" s="727"/>
      <c r="S40" s="292">
        <f t="shared" si="6"/>
        <v>0</v>
      </c>
      <c r="T40" s="292" t="e">
        <f t="shared" si="9"/>
        <v>#DIV/0!</v>
      </c>
    </row>
    <row r="41" spans="1:29" s="236" customFormat="1" ht="19.5" hidden="1" thickBot="1" x14ac:dyDescent="0.35">
      <c r="A41" s="214"/>
      <c r="B41" s="283"/>
      <c r="C41" s="283"/>
      <c r="D41" s="388"/>
      <c r="E41" s="381"/>
      <c r="F41" s="760"/>
      <c r="G41" s="99"/>
      <c r="H41" s="767"/>
      <c r="I41" s="285">
        <f t="shared" si="8"/>
        <v>0</v>
      </c>
      <c r="J41" s="389"/>
      <c r="K41" s="287"/>
      <c r="L41" s="390"/>
      <c r="M41" s="391"/>
      <c r="N41" s="392"/>
      <c r="O41" s="269"/>
      <c r="P41" s="290"/>
      <c r="Q41" s="394"/>
      <c r="R41" s="728"/>
      <c r="S41" s="292">
        <f t="shared" si="6"/>
        <v>0</v>
      </c>
      <c r="T41" s="292" t="e">
        <f t="shared" si="9"/>
        <v>#DIV/0!</v>
      </c>
    </row>
    <row r="42" spans="1:29" s="236" customFormat="1" ht="19.5" hidden="1" thickBot="1" x14ac:dyDescent="0.35">
      <c r="A42" s="214"/>
      <c r="B42" s="283"/>
      <c r="C42" s="283"/>
      <c r="D42" s="388"/>
      <c r="E42" s="381"/>
      <c r="F42" s="760"/>
      <c r="G42" s="99"/>
      <c r="H42" s="767"/>
      <c r="I42" s="285">
        <f t="shared" si="8"/>
        <v>0</v>
      </c>
      <c r="J42" s="389"/>
      <c r="K42" s="287"/>
      <c r="L42" s="390"/>
      <c r="M42" s="391"/>
      <c r="N42" s="392"/>
      <c r="O42" s="269"/>
      <c r="P42" s="290"/>
      <c r="Q42" s="394"/>
      <c r="R42" s="728"/>
      <c r="S42" s="292">
        <f t="shared" si="6"/>
        <v>0</v>
      </c>
      <c r="T42" s="292" t="e">
        <f t="shared" si="9"/>
        <v>#DIV/0!</v>
      </c>
    </row>
    <row r="43" spans="1:29" s="236" customFormat="1" ht="19.5" hidden="1" thickBot="1" x14ac:dyDescent="0.35">
      <c r="A43" s="214"/>
      <c r="B43" s="283"/>
      <c r="C43" s="387"/>
      <c r="D43" s="395"/>
      <c r="E43" s="381"/>
      <c r="F43" s="760"/>
      <c r="G43" s="99"/>
      <c r="H43" s="767"/>
      <c r="I43" s="285">
        <f t="shared" si="8"/>
        <v>0</v>
      </c>
      <c r="J43" s="389"/>
      <c r="K43" s="287"/>
      <c r="L43" s="390"/>
      <c r="M43" s="391"/>
      <c r="N43" s="392"/>
      <c r="O43" s="269"/>
      <c r="P43" s="290"/>
      <c r="Q43" s="396"/>
      <c r="R43" s="729"/>
      <c r="S43" s="292">
        <f t="shared" si="6"/>
        <v>0</v>
      </c>
      <c r="T43" s="292" t="e">
        <f t="shared" si="9"/>
        <v>#DIV/0!</v>
      </c>
    </row>
    <row r="44" spans="1:29" s="236" customFormat="1" ht="19.5" hidden="1" thickBot="1" x14ac:dyDescent="0.35">
      <c r="A44" s="214"/>
      <c r="B44" s="283"/>
      <c r="C44" s="387"/>
      <c r="D44" s="380"/>
      <c r="E44" s="381"/>
      <c r="F44" s="760"/>
      <c r="G44" s="99"/>
      <c r="H44" s="767"/>
      <c r="I44" s="285">
        <f t="shared" si="8"/>
        <v>0</v>
      </c>
      <c r="J44" s="389"/>
      <c r="K44" s="287"/>
      <c r="L44" s="390"/>
      <c r="M44" s="391"/>
      <c r="N44" s="392"/>
      <c r="O44" s="269"/>
      <c r="P44" s="290"/>
      <c r="Q44" s="396"/>
      <c r="R44" s="729"/>
      <c r="S44" s="292">
        <f t="shared" si="6"/>
        <v>0</v>
      </c>
      <c r="T44" s="292" t="e">
        <f t="shared" si="9"/>
        <v>#DIV/0!</v>
      </c>
    </row>
    <row r="45" spans="1:29" s="236" customFormat="1" ht="19.5" hidden="1" thickBot="1" x14ac:dyDescent="0.35">
      <c r="A45" s="214"/>
      <c r="B45" s="283"/>
      <c r="C45" s="379"/>
      <c r="D45" s="380"/>
      <c r="E45" s="381"/>
      <c r="F45" s="760"/>
      <c r="G45" s="99"/>
      <c r="H45" s="767"/>
      <c r="I45" s="285">
        <f t="shared" si="8"/>
        <v>0</v>
      </c>
      <c r="J45" s="389"/>
      <c r="K45" s="287"/>
      <c r="L45" s="390"/>
      <c r="M45" s="391"/>
      <c r="N45" s="392"/>
      <c r="O45" s="269"/>
      <c r="P45" s="290"/>
      <c r="Q45" s="396"/>
      <c r="R45" s="729"/>
      <c r="S45" s="292">
        <f t="shared" si="6"/>
        <v>0</v>
      </c>
      <c r="T45" s="292" t="e">
        <f t="shared" si="9"/>
        <v>#DIV/0!</v>
      </c>
    </row>
    <row r="46" spans="1:29" s="236" customFormat="1" ht="19.5" hidden="1" thickBot="1" x14ac:dyDescent="0.35">
      <c r="A46" s="214"/>
      <c r="B46" s="283"/>
      <c r="C46" s="379"/>
      <c r="D46" s="380"/>
      <c r="E46" s="381"/>
      <c r="F46" s="760"/>
      <c r="G46" s="99"/>
      <c r="H46" s="767"/>
      <c r="I46" s="285">
        <f t="shared" si="8"/>
        <v>0</v>
      </c>
      <c r="J46" s="389"/>
      <c r="K46" s="287"/>
      <c r="L46" s="390"/>
      <c r="M46" s="391"/>
      <c r="N46" s="392"/>
      <c r="O46" s="269"/>
      <c r="P46" s="290"/>
      <c r="Q46" s="396"/>
      <c r="R46" s="729"/>
      <c r="S46" s="292">
        <f t="shared" si="6"/>
        <v>0</v>
      </c>
      <c r="T46" s="292" t="e">
        <f t="shared" si="9"/>
        <v>#DIV/0!</v>
      </c>
    </row>
    <row r="47" spans="1:29" s="236" customFormat="1" ht="19.5" hidden="1" thickBot="1" x14ac:dyDescent="0.35">
      <c r="A47" s="214"/>
      <c r="B47" s="283"/>
      <c r="C47" s="379"/>
      <c r="D47" s="380"/>
      <c r="E47" s="381"/>
      <c r="F47" s="760"/>
      <c r="G47" s="99"/>
      <c r="H47" s="767"/>
      <c r="I47" s="285">
        <f t="shared" si="8"/>
        <v>0</v>
      </c>
      <c r="J47" s="389"/>
      <c r="K47" s="287"/>
      <c r="L47" s="390"/>
      <c r="M47" s="391"/>
      <c r="N47" s="392"/>
      <c r="O47" s="269"/>
      <c r="P47" s="290"/>
      <c r="Q47" s="396"/>
      <c r="R47" s="729"/>
      <c r="S47" s="292">
        <f t="shared" si="6"/>
        <v>0</v>
      </c>
      <c r="T47" s="292" t="e">
        <f>S47/H47</f>
        <v>#DIV/0!</v>
      </c>
    </row>
    <row r="48" spans="1:29" s="236" customFormat="1" ht="19.5" hidden="1" thickBot="1" x14ac:dyDescent="0.35">
      <c r="A48" s="214"/>
      <c r="B48" s="283"/>
      <c r="C48" s="379"/>
      <c r="D48" s="397"/>
      <c r="E48" s="381"/>
      <c r="F48" s="760"/>
      <c r="G48" s="99"/>
      <c r="H48" s="767"/>
      <c r="I48" s="285">
        <f t="shared" si="8"/>
        <v>0</v>
      </c>
      <c r="J48" s="389"/>
      <c r="K48" s="287"/>
      <c r="L48" s="390"/>
      <c r="M48" s="391"/>
      <c r="N48" s="392"/>
      <c r="O48" s="269"/>
      <c r="P48" s="290"/>
      <c r="Q48" s="398"/>
      <c r="R48" s="726"/>
      <c r="S48" s="292">
        <f t="shared" si="6"/>
        <v>0</v>
      </c>
      <c r="T48" s="292" t="e">
        <f>S48/H48</f>
        <v>#DIV/0!</v>
      </c>
    </row>
    <row r="49" spans="1:20" s="236" customFormat="1" ht="19.5" hidden="1" thickBot="1" x14ac:dyDescent="0.35">
      <c r="A49" s="214"/>
      <c r="B49" s="283"/>
      <c r="C49" s="379"/>
      <c r="D49" s="397"/>
      <c r="E49" s="381"/>
      <c r="F49" s="760"/>
      <c r="G49" s="99"/>
      <c r="H49" s="767"/>
      <c r="I49" s="285">
        <f t="shared" si="8"/>
        <v>0</v>
      </c>
      <c r="J49" s="389"/>
      <c r="K49" s="287"/>
      <c r="L49" s="390"/>
      <c r="M49" s="391"/>
      <c r="N49" s="392"/>
      <c r="O49" s="269"/>
      <c r="P49" s="290"/>
      <c r="Q49" s="398"/>
      <c r="R49" s="726"/>
      <c r="S49" s="292">
        <f t="shared" si="6"/>
        <v>0</v>
      </c>
      <c r="T49" s="292" t="e">
        <f>S49/H49</f>
        <v>#DIV/0!</v>
      </c>
    </row>
    <row r="50" spans="1:20" s="236" customFormat="1" ht="19.5" hidden="1" thickBot="1" x14ac:dyDescent="0.35">
      <c r="A50" s="214"/>
      <c r="B50" s="283"/>
      <c r="C50" s="399"/>
      <c r="D50" s="397"/>
      <c r="E50" s="400"/>
      <c r="F50" s="760"/>
      <c r="G50" s="99"/>
      <c r="H50" s="767"/>
      <c r="I50" s="285">
        <f t="shared" si="8"/>
        <v>0</v>
      </c>
      <c r="J50" s="401"/>
      <c r="K50" s="402"/>
      <c r="L50" s="403"/>
      <c r="M50" s="391"/>
      <c r="N50" s="404"/>
      <c r="O50" s="269"/>
      <c r="P50" s="290"/>
      <c r="Q50" s="396"/>
      <c r="R50" s="729"/>
      <c r="S50" s="292">
        <f>Q50+M50+K50</f>
        <v>0</v>
      </c>
      <c r="T50" s="292" t="e">
        <f>S50/H50+0.1</f>
        <v>#DIV/0!</v>
      </c>
    </row>
    <row r="51" spans="1:20" s="236" customFormat="1" ht="29.25" customHeight="1" thickTop="1" thickBot="1" x14ac:dyDescent="0.35">
      <c r="A51" s="214"/>
      <c r="B51" s="283"/>
      <c r="C51" s="399"/>
      <c r="D51" s="397"/>
      <c r="E51" s="381"/>
      <c r="F51" s="764" t="s">
        <v>38</v>
      </c>
      <c r="G51" s="405">
        <f>SUM(G5:G50)</f>
        <v>142</v>
      </c>
      <c r="H51" s="771">
        <f>SUM(H3:H50)</f>
        <v>149880.47999999998</v>
      </c>
      <c r="I51" s="406">
        <f>'[1]CANALES    MARZO   2024   '!I37</f>
        <v>0</v>
      </c>
      <c r="J51" s="407"/>
      <c r="K51" s="408">
        <f>SUM(K5:K50)</f>
        <v>87977</v>
      </c>
      <c r="L51" s="409"/>
      <c r="M51" s="408">
        <f>SUM(M5:M50)</f>
        <v>266560</v>
      </c>
      <c r="N51" s="410"/>
      <c r="O51" s="411"/>
      <c r="P51" s="412"/>
      <c r="Q51" s="413">
        <f>SUM(Q5:Q50)</f>
        <v>4444028.9242800009</v>
      </c>
      <c r="R51" s="730"/>
      <c r="S51" s="414">
        <f>Q51+M51+K51</f>
        <v>4798565.9242800009</v>
      </c>
      <c r="T51" s="292"/>
    </row>
    <row r="52" spans="1:20" s="236" customFormat="1" ht="19.5" thickTop="1" x14ac:dyDescent="0.3">
      <c r="B52" s="283"/>
      <c r="C52" s="283"/>
      <c r="D52" s="99"/>
      <c r="E52" s="381"/>
      <c r="F52" s="765"/>
      <c r="G52" s="99"/>
      <c r="H52" s="765"/>
      <c r="I52" s="395"/>
      <c r="J52" s="401"/>
      <c r="L52" s="415"/>
      <c r="N52" s="416"/>
      <c r="O52" s="269"/>
      <c r="P52" s="290"/>
      <c r="Q52" s="396"/>
      <c r="R52" s="731" t="s">
        <v>39</v>
      </c>
      <c r="S52" s="271"/>
      <c r="T52" s="271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B43"/>
  <sheetViews>
    <sheetView topLeftCell="Q1" workbookViewId="0">
      <selection activeCell="T26" sqref="T26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1" width="11.42578125" style="283"/>
    <col min="12" max="12" width="31.28515625" style="283" bestFit="1" customWidth="1"/>
    <col min="13" max="13" width="21" style="283" customWidth="1"/>
    <col min="14" max="14" width="16.42578125" style="283" bestFit="1" customWidth="1"/>
    <col min="15" max="15" width="11.28515625" style="283" customWidth="1"/>
    <col min="16" max="17" width="11.42578125" style="283"/>
    <col min="18" max="18" width="11.85546875" style="283" bestFit="1" customWidth="1"/>
    <col min="19" max="19" width="11.42578125" style="283"/>
    <col min="20" max="20" width="15.5703125" style="283" bestFit="1" customWidth="1"/>
    <col min="21" max="21" width="11.42578125" style="283"/>
    <col min="22" max="22" width="28.5703125" style="283" bestFit="1" customWidth="1"/>
    <col min="23" max="23" width="17.42578125" style="283" bestFit="1" customWidth="1"/>
    <col min="24" max="24" width="16.85546875" style="283" bestFit="1" customWidth="1"/>
    <col min="25" max="25" width="11.28515625" style="283" customWidth="1"/>
    <col min="26" max="27" width="11.42578125" style="283"/>
    <col min="28" max="28" width="13.5703125" style="283" customWidth="1"/>
    <col min="29" max="29" width="11.42578125" style="283"/>
    <col min="30" max="30" width="15.5703125" style="5" bestFit="1" customWidth="1"/>
    <col min="31" max="31" width="11.42578125" style="283"/>
    <col min="32" max="32" width="31.28515625" style="283" bestFit="1" customWidth="1"/>
    <col min="33" max="33" width="19" style="283" customWidth="1"/>
    <col min="34" max="34" width="17.5703125" style="283" bestFit="1" customWidth="1"/>
    <col min="35" max="36" width="11.42578125" style="283"/>
    <col min="37" max="37" width="10.42578125" style="283" customWidth="1"/>
    <col min="38" max="38" width="12.85546875" style="283" bestFit="1" customWidth="1"/>
    <col min="39" max="39" width="11.42578125" style="283"/>
    <col min="40" max="40" width="15.5703125" style="283" bestFit="1" customWidth="1"/>
    <col min="41" max="41" width="11.42578125" style="283"/>
    <col min="42" max="42" width="31.5703125" style="283" customWidth="1"/>
    <col min="43" max="43" width="19.140625" style="283" customWidth="1"/>
    <col min="44" max="44" width="16.7109375" style="283" customWidth="1"/>
    <col min="45" max="45" width="13.7109375" style="283" customWidth="1"/>
    <col min="46" max="46" width="13.28515625" style="283" customWidth="1"/>
    <col min="47" max="47" width="11.7109375" style="283" customWidth="1"/>
    <col min="48" max="48" width="13.85546875" style="283" customWidth="1"/>
    <col min="49" max="49" width="11.5703125" style="283" customWidth="1"/>
    <col min="50" max="50" width="17" style="5" customWidth="1"/>
    <col min="51" max="51" width="12.85546875" style="283" customWidth="1"/>
    <col min="52" max="52" width="34.7109375" style="283" customWidth="1"/>
    <col min="53" max="53" width="17.42578125" style="399" bestFit="1" customWidth="1"/>
    <col min="54" max="54" width="16.42578125" style="283" bestFit="1" customWidth="1"/>
    <col min="55" max="57" width="11.42578125" style="283" customWidth="1"/>
    <col min="58" max="58" width="12.85546875" style="283" bestFit="1" customWidth="1"/>
    <col min="59" max="59" width="14.5703125" style="283" customWidth="1"/>
    <col min="60" max="60" width="19.5703125" style="5" customWidth="1"/>
    <col min="61" max="61" width="11.42578125" style="283" customWidth="1"/>
    <col min="62" max="62" width="28.7109375" style="283" customWidth="1"/>
    <col min="63" max="63" width="19.85546875" style="283" customWidth="1"/>
    <col min="64" max="64" width="16.42578125" style="283" bestFit="1" customWidth="1"/>
    <col min="65" max="65" width="11.5703125" style="283" customWidth="1"/>
    <col min="66" max="66" width="12.5703125" style="283" customWidth="1"/>
    <col min="67" max="67" width="12" style="283" customWidth="1"/>
    <col min="68" max="68" width="12.85546875" style="283" bestFit="1" customWidth="1"/>
    <col min="69" max="69" width="9.5703125" style="283" bestFit="1" customWidth="1"/>
    <col min="70" max="70" width="16" style="5" customWidth="1"/>
    <col min="71" max="71" width="9.85546875" style="283" customWidth="1"/>
    <col min="72" max="72" width="28.5703125" style="283" bestFit="1" customWidth="1"/>
    <col min="73" max="73" width="18.42578125" style="283" customWidth="1"/>
    <col min="74" max="74" width="17.140625" style="283" bestFit="1" customWidth="1"/>
    <col min="75" max="77" width="11.42578125" style="283"/>
    <col min="78" max="78" width="12.85546875" style="283" bestFit="1" customWidth="1"/>
    <col min="79" max="79" width="11.42578125" style="283"/>
    <col min="80" max="80" width="15.5703125" style="5" bestFit="1" customWidth="1"/>
    <col min="81" max="81" width="13.85546875" style="5" customWidth="1"/>
    <col min="82" max="82" width="31" style="283" customWidth="1"/>
    <col min="83" max="83" width="18.42578125" style="283" customWidth="1"/>
    <col min="84" max="84" width="18.28515625" style="283" bestFit="1" customWidth="1"/>
    <col min="85" max="86" width="11.5703125" style="283" customWidth="1"/>
    <col min="87" max="87" width="11.42578125" style="283"/>
    <col min="88" max="88" width="12.85546875" style="283" bestFit="1" customWidth="1"/>
    <col min="89" max="89" width="11.42578125" style="283"/>
    <col min="90" max="90" width="15.5703125" style="5" bestFit="1" customWidth="1"/>
    <col min="91" max="91" width="11.42578125" style="5"/>
    <col min="92" max="92" width="28.5703125" style="283" bestFit="1" customWidth="1"/>
    <col min="93" max="93" width="18.42578125" style="283" customWidth="1"/>
    <col min="94" max="94" width="15.5703125" style="283" bestFit="1" customWidth="1"/>
    <col min="95" max="95" width="14.85546875" style="283" bestFit="1" customWidth="1"/>
    <col min="96" max="96" width="13" style="283" bestFit="1" customWidth="1"/>
    <col min="97" max="97" width="14.42578125" style="283" bestFit="1" customWidth="1"/>
    <col min="98" max="98" width="13.5703125" style="283" bestFit="1" customWidth="1"/>
    <col min="99" max="99" width="11.42578125" style="283"/>
    <col min="100" max="100" width="15.5703125" style="5" bestFit="1" customWidth="1"/>
    <col min="101" max="101" width="11.42578125" style="283"/>
    <col min="102" max="102" width="28.5703125" style="283" bestFit="1" customWidth="1"/>
    <col min="103" max="103" width="18.42578125" style="283" customWidth="1"/>
    <col min="104" max="104" width="16.85546875" style="283" bestFit="1" customWidth="1"/>
    <col min="105" max="107" width="11.42578125" style="283"/>
    <col min="108" max="108" width="12.85546875" style="283" bestFit="1" customWidth="1"/>
    <col min="109" max="109" width="11.42578125" style="283"/>
    <col min="110" max="110" width="15.5703125" style="5" bestFit="1" customWidth="1"/>
    <col min="111" max="111" width="11.42578125" style="283"/>
    <col min="112" max="112" width="27.85546875" style="283" customWidth="1"/>
    <col min="113" max="113" width="19.7109375" style="283" customWidth="1"/>
    <col min="114" max="114" width="16.85546875" style="283" bestFit="1" customWidth="1"/>
    <col min="115" max="115" width="11.42578125" style="283" customWidth="1"/>
    <col min="116" max="116" width="12" style="283" customWidth="1"/>
    <col min="117" max="117" width="10.5703125" style="283" bestFit="1" customWidth="1"/>
    <col min="118" max="118" width="12.85546875" style="283" bestFit="1" customWidth="1"/>
    <col min="119" max="119" width="9.5703125" style="283" bestFit="1" customWidth="1"/>
    <col min="120" max="120" width="15.5703125" style="5" bestFit="1" customWidth="1"/>
    <col min="121" max="121" width="11.42578125" style="283"/>
    <col min="122" max="122" width="33" style="283" customWidth="1"/>
    <col min="123" max="123" width="18.42578125" style="283" customWidth="1"/>
    <col min="124" max="124" width="13.28515625" style="283" bestFit="1" customWidth="1"/>
    <col min="125" max="125" width="11.42578125" style="283"/>
    <col min="126" max="126" width="13" style="283" bestFit="1" customWidth="1"/>
    <col min="127" max="127" width="11.42578125" style="283"/>
    <col min="128" max="128" width="13.5703125" style="283" bestFit="1" customWidth="1"/>
    <col min="129" max="129" width="11.42578125" style="283"/>
    <col min="130" max="130" width="17.85546875" style="5" customWidth="1"/>
    <col min="131" max="131" width="11.42578125" style="283"/>
    <col min="132" max="132" width="29.140625" style="283" bestFit="1" customWidth="1"/>
    <col min="133" max="133" width="18.28515625" style="283" customWidth="1"/>
    <col min="134" max="134" width="13.7109375" style="283" bestFit="1" customWidth="1"/>
    <col min="135" max="135" width="11.42578125" style="283"/>
    <col min="136" max="136" width="12.42578125" style="283" customWidth="1"/>
    <col min="137" max="137" width="11.42578125" style="283"/>
    <col min="138" max="138" width="13.5703125" style="283" bestFit="1" customWidth="1"/>
    <col min="139" max="139" width="11.42578125" style="283"/>
    <col min="140" max="140" width="15.5703125" style="5" bestFit="1" customWidth="1"/>
    <col min="141" max="141" width="11.42578125" style="283"/>
    <col min="142" max="142" width="31.28515625" style="283" bestFit="1" customWidth="1"/>
    <col min="143" max="143" width="19.7109375" style="283" customWidth="1"/>
    <col min="144" max="144" width="15.5703125" style="283" bestFit="1" customWidth="1"/>
    <col min="145" max="147" width="11.28515625" style="283" customWidth="1"/>
    <col min="148" max="148" width="13.140625" style="283" bestFit="1" customWidth="1"/>
    <col min="149" max="149" width="11.42578125" style="283"/>
    <col min="150" max="150" width="16" style="5" customWidth="1"/>
    <col min="151" max="151" width="11.42578125" style="283"/>
    <col min="152" max="152" width="28.5703125" style="283" bestFit="1" customWidth="1"/>
    <col min="153" max="153" width="19.7109375" style="283" customWidth="1"/>
    <col min="154" max="154" width="16.85546875" style="283" bestFit="1" customWidth="1"/>
    <col min="155" max="156" width="11.28515625" style="283" customWidth="1"/>
    <col min="157" max="157" width="10.5703125" style="283" customWidth="1"/>
    <col min="158" max="158" width="11.28515625" style="283" customWidth="1"/>
    <col min="159" max="159" width="11.42578125" style="283"/>
    <col min="160" max="160" width="15.5703125" style="5" customWidth="1"/>
    <col min="161" max="161" width="11.42578125" style="283"/>
    <col min="162" max="162" width="31" style="283" customWidth="1"/>
    <col min="163" max="163" width="18.42578125" style="283" customWidth="1"/>
    <col min="164" max="164" width="14.28515625" style="283" bestFit="1" customWidth="1"/>
    <col min="165" max="167" width="11.42578125" style="283"/>
    <col min="168" max="168" width="12.85546875" style="283" bestFit="1" customWidth="1"/>
    <col min="169" max="169" width="11.42578125" style="283"/>
    <col min="170" max="170" width="15.5703125" style="5" customWidth="1"/>
    <col min="171" max="171" width="11.42578125" style="283"/>
    <col min="172" max="172" width="30.42578125" style="283" bestFit="1" customWidth="1"/>
    <col min="173" max="173" width="18.42578125" style="283" customWidth="1"/>
    <col min="174" max="174" width="14.28515625" style="283" bestFit="1" customWidth="1"/>
    <col min="175" max="177" width="11.42578125" style="283"/>
    <col min="178" max="178" width="12.85546875" style="283" bestFit="1" customWidth="1"/>
    <col min="179" max="179" width="11.42578125" style="283"/>
    <col min="180" max="180" width="15.5703125" style="5" bestFit="1" customWidth="1"/>
    <col min="181" max="181" width="12.42578125" style="283" bestFit="1" customWidth="1"/>
    <col min="182" max="182" width="27.28515625" style="283" customWidth="1"/>
    <col min="183" max="183" width="18.5703125" style="283" customWidth="1"/>
    <col min="184" max="184" width="16.140625" style="283" customWidth="1"/>
    <col min="185" max="185" width="11.42578125" style="283"/>
    <col min="186" max="186" width="14.140625" style="283" bestFit="1" customWidth="1"/>
    <col min="187" max="187" width="11.42578125" style="283"/>
    <col min="188" max="188" width="12.85546875" style="283" bestFit="1" customWidth="1"/>
    <col min="189" max="189" width="11.42578125" style="283"/>
    <col min="190" max="190" width="16" style="5" customWidth="1"/>
    <col min="191" max="191" width="11.42578125" style="283"/>
    <col min="192" max="192" width="28.5703125" style="283" bestFit="1" customWidth="1"/>
    <col min="193" max="193" width="18.42578125" style="283" customWidth="1"/>
    <col min="194" max="194" width="15.5703125" style="283" bestFit="1" customWidth="1"/>
    <col min="195" max="197" width="11.42578125" style="283"/>
    <col min="198" max="198" width="12.85546875" style="283" bestFit="1" customWidth="1"/>
    <col min="199" max="199" width="11.42578125" style="283"/>
    <col min="200" max="200" width="16" style="5" customWidth="1"/>
    <col min="201" max="201" width="11.42578125" style="283"/>
    <col min="202" max="202" width="31.28515625" style="283" bestFit="1" customWidth="1"/>
    <col min="203" max="203" width="18.140625" style="283" customWidth="1"/>
    <col min="204" max="204" width="16.85546875" style="283" bestFit="1" customWidth="1"/>
    <col min="205" max="207" width="11.42578125" style="283"/>
    <col min="208" max="208" width="13" style="283" bestFit="1" customWidth="1"/>
    <col min="209" max="209" width="11.42578125" style="283"/>
    <col min="210" max="210" width="16.5703125" style="5" customWidth="1"/>
    <col min="211" max="16384" width="11.42578125" style="283"/>
  </cols>
  <sheetData>
    <row r="1" spans="1:210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L1" s="1284" t="s">
        <v>335</v>
      </c>
      <c r="M1" s="1284"/>
      <c r="N1" s="1284"/>
      <c r="O1" s="1284"/>
      <c r="P1" s="1284"/>
      <c r="Q1" s="1284"/>
      <c r="R1" s="1284"/>
      <c r="S1" s="423">
        <f>I1+1</f>
        <v>1</v>
      </c>
      <c r="T1" s="423"/>
      <c r="V1" s="1283" t="str">
        <f>L1</f>
        <v>ENTRADAS DEL MES DE   M  A R Z O         2024</v>
      </c>
      <c r="W1" s="1283"/>
      <c r="X1" s="1283"/>
      <c r="Y1" s="1283"/>
      <c r="Z1" s="1283"/>
      <c r="AA1" s="1283"/>
      <c r="AB1" s="1283"/>
      <c r="AC1" s="423">
        <f>S1+1</f>
        <v>2</v>
      </c>
      <c r="AD1" s="424"/>
      <c r="AF1" s="1283" t="str">
        <f>V1</f>
        <v>ENTRADAS DEL MES DE   M  A R Z O         2024</v>
      </c>
      <c r="AG1" s="1283"/>
      <c r="AH1" s="1283"/>
      <c r="AI1" s="1283"/>
      <c r="AJ1" s="1283"/>
      <c r="AK1" s="1283"/>
      <c r="AL1" s="1283"/>
      <c r="AM1" s="423">
        <f>AC1+1</f>
        <v>3</v>
      </c>
      <c r="AN1" s="423"/>
      <c r="AP1" s="1283" t="str">
        <f>AF1</f>
        <v>ENTRADAS DEL MES DE   M  A R Z O         2024</v>
      </c>
      <c r="AQ1" s="1283"/>
      <c r="AR1" s="1283"/>
      <c r="AS1" s="1283"/>
      <c r="AT1" s="1283"/>
      <c r="AU1" s="1283"/>
      <c r="AV1" s="1283"/>
      <c r="AW1" s="423">
        <f>AM1+1</f>
        <v>4</v>
      </c>
      <c r="AX1" s="424"/>
      <c r="AZ1" s="1283" t="str">
        <f>AP1</f>
        <v>ENTRADAS DEL MES DE   M  A R Z O         2024</v>
      </c>
      <c r="BA1" s="1283"/>
      <c r="BB1" s="1283"/>
      <c r="BC1" s="1283"/>
      <c r="BD1" s="1283"/>
      <c r="BE1" s="1283"/>
      <c r="BF1" s="1283"/>
      <c r="BG1" s="423">
        <f>AW1+1</f>
        <v>5</v>
      </c>
      <c r="BH1" s="424"/>
      <c r="BJ1" s="1283" t="str">
        <f>AZ1</f>
        <v>ENTRADAS DEL MES DE   M  A R Z O         2024</v>
      </c>
      <c r="BK1" s="1283"/>
      <c r="BL1" s="1283"/>
      <c r="BM1" s="1283"/>
      <c r="BN1" s="1283"/>
      <c r="BO1" s="1283"/>
      <c r="BP1" s="1283"/>
      <c r="BQ1" s="423">
        <f>BG1+1</f>
        <v>6</v>
      </c>
      <c r="BR1" s="424"/>
      <c r="BT1" s="1283" t="str">
        <f>BJ1</f>
        <v>ENTRADAS DEL MES DE   M  A R Z O         2024</v>
      </c>
      <c r="BU1" s="1283"/>
      <c r="BV1" s="1283"/>
      <c r="BW1" s="1283"/>
      <c r="BX1" s="1283"/>
      <c r="BY1" s="1283"/>
      <c r="BZ1" s="1283"/>
      <c r="CA1" s="423">
        <f>BQ1+1</f>
        <v>7</v>
      </c>
      <c r="CB1" s="425"/>
      <c r="CD1" s="1283" t="str">
        <f>BT1</f>
        <v>ENTRADAS DEL MES DE   M  A R Z O         2024</v>
      </c>
      <c r="CE1" s="1283"/>
      <c r="CF1" s="1283"/>
      <c r="CG1" s="1283"/>
      <c r="CH1" s="1283"/>
      <c r="CI1" s="1283"/>
      <c r="CJ1" s="1283"/>
      <c r="CK1" s="423">
        <f>CA1+1</f>
        <v>8</v>
      </c>
      <c r="CL1" s="425"/>
      <c r="CN1" s="1283" t="str">
        <f>CD1</f>
        <v>ENTRADAS DEL MES DE   M  A R Z O         2024</v>
      </c>
      <c r="CO1" s="1283"/>
      <c r="CP1" s="1283"/>
      <c r="CQ1" s="1283"/>
      <c r="CR1" s="1283"/>
      <c r="CS1" s="1283"/>
      <c r="CT1" s="1283"/>
      <c r="CU1" s="423">
        <f>CK1+1</f>
        <v>9</v>
      </c>
      <c r="CV1" s="424"/>
      <c r="CX1" s="1283" t="str">
        <f>CN1</f>
        <v>ENTRADAS DEL MES DE   M  A R Z O         2024</v>
      </c>
      <c r="CY1" s="1283"/>
      <c r="CZ1" s="1283"/>
      <c r="DA1" s="1283"/>
      <c r="DB1" s="1283"/>
      <c r="DC1" s="1283"/>
      <c r="DD1" s="1283"/>
      <c r="DE1" s="423">
        <f>CU1+1</f>
        <v>10</v>
      </c>
      <c r="DF1" s="424"/>
      <c r="DH1" s="1283" t="str">
        <f>CX1</f>
        <v>ENTRADAS DEL MES DE   M  A R Z O         2024</v>
      </c>
      <c r="DI1" s="1283"/>
      <c r="DJ1" s="1283"/>
      <c r="DK1" s="1283"/>
      <c r="DL1" s="1283"/>
      <c r="DM1" s="1283"/>
      <c r="DN1" s="1283"/>
      <c r="DO1" s="423">
        <f>DE1+1</f>
        <v>11</v>
      </c>
      <c r="DP1" s="424"/>
      <c r="DR1" s="1283" t="str">
        <f>DH1</f>
        <v>ENTRADAS DEL MES DE   M  A R Z O         2024</v>
      </c>
      <c r="DS1" s="1283"/>
      <c r="DT1" s="1283"/>
      <c r="DU1" s="1283"/>
      <c r="DV1" s="1283"/>
      <c r="DW1" s="1283"/>
      <c r="DX1" s="1283"/>
      <c r="DY1" s="423">
        <f>DO1+1</f>
        <v>12</v>
      </c>
      <c r="DZ1" s="425"/>
      <c r="EB1" s="1283" t="str">
        <f>DR1</f>
        <v>ENTRADAS DEL MES DE   M  A R Z O         2024</v>
      </c>
      <c r="EC1" s="1283"/>
      <c r="ED1" s="1283"/>
      <c r="EE1" s="1283"/>
      <c r="EF1" s="1283"/>
      <c r="EG1" s="1283"/>
      <c r="EH1" s="1283"/>
      <c r="EI1" s="423">
        <f>DY1+1</f>
        <v>13</v>
      </c>
      <c r="EJ1" s="424"/>
      <c r="EL1" s="1283" t="str">
        <f>EB1</f>
        <v>ENTRADAS DEL MES DE   M  A R Z O         2024</v>
      </c>
      <c r="EM1" s="1283"/>
      <c r="EN1" s="1283"/>
      <c r="EO1" s="1283"/>
      <c r="EP1" s="1283"/>
      <c r="EQ1" s="1283"/>
      <c r="ER1" s="1283"/>
      <c r="ES1" s="423">
        <f>EI1+1</f>
        <v>14</v>
      </c>
      <c r="ET1" s="424"/>
      <c r="EV1" s="1283" t="str">
        <f>EL1</f>
        <v>ENTRADAS DEL MES DE   M  A R Z O         2024</v>
      </c>
      <c r="EW1" s="1283"/>
      <c r="EX1" s="1283"/>
      <c r="EY1" s="1283"/>
      <c r="EZ1" s="1283"/>
      <c r="FA1" s="1283"/>
      <c r="FB1" s="1283"/>
      <c r="FC1" s="423">
        <f>ES1+1</f>
        <v>15</v>
      </c>
      <c r="FD1" s="424"/>
      <c r="FF1" s="1283" t="str">
        <f>EV1</f>
        <v>ENTRADAS DEL MES DE   M  A R Z O         2024</v>
      </c>
      <c r="FG1" s="1283"/>
      <c r="FH1" s="1283"/>
      <c r="FI1" s="1283"/>
      <c r="FJ1" s="1283"/>
      <c r="FK1" s="1283"/>
      <c r="FL1" s="1283"/>
      <c r="FM1" s="423">
        <f>FC1+1</f>
        <v>16</v>
      </c>
      <c r="FN1" s="424"/>
      <c r="FP1" s="1283" t="str">
        <f>FF1</f>
        <v>ENTRADAS DEL MES DE   M  A R Z O         2024</v>
      </c>
      <c r="FQ1" s="1283"/>
      <c r="FR1" s="1283"/>
      <c r="FS1" s="1283"/>
      <c r="FT1" s="1283"/>
      <c r="FU1" s="1283"/>
      <c r="FV1" s="1283"/>
      <c r="FW1" s="423">
        <f>FM1+1</f>
        <v>17</v>
      </c>
      <c r="FX1" s="424"/>
      <c r="FZ1" s="1283" t="str">
        <f>FP1</f>
        <v>ENTRADAS DEL MES DE   M  A R Z O         2024</v>
      </c>
      <c r="GA1" s="1283"/>
      <c r="GB1" s="1283"/>
      <c r="GC1" s="1283"/>
      <c r="GD1" s="1283"/>
      <c r="GE1" s="1283"/>
      <c r="GF1" s="1283"/>
      <c r="GG1" s="423">
        <f>FW1+1</f>
        <v>18</v>
      </c>
      <c r="GH1" s="424"/>
      <c r="GI1" s="283" t="s">
        <v>41</v>
      </c>
      <c r="GJ1" s="1283" t="str">
        <f>FZ1</f>
        <v>ENTRADAS DEL MES DE   M  A R Z O         2024</v>
      </c>
      <c r="GK1" s="1283"/>
      <c r="GL1" s="1283"/>
      <c r="GM1" s="1283"/>
      <c r="GN1" s="1283"/>
      <c r="GO1" s="1283"/>
      <c r="GP1" s="1283"/>
      <c r="GQ1" s="423">
        <f>GG1+1</f>
        <v>19</v>
      </c>
      <c r="GR1" s="424"/>
      <c r="GT1" s="1283" t="str">
        <f>GJ1</f>
        <v>ENTRADAS DEL MES DE   M  A R Z O         2024</v>
      </c>
      <c r="GU1" s="1283"/>
      <c r="GV1" s="1283"/>
      <c r="GW1" s="1283"/>
      <c r="GX1" s="1283"/>
      <c r="GY1" s="1283"/>
      <c r="GZ1" s="1283"/>
      <c r="HA1" s="423">
        <f>GQ1+1</f>
        <v>20</v>
      </c>
      <c r="HB1" s="424"/>
    </row>
    <row r="2" spans="1:210" ht="17.25" thickTop="1" thickBot="1" x14ac:dyDescent="0.3">
      <c r="A2" s="426" t="s">
        <v>42</v>
      </c>
      <c r="B2" s="195" t="s">
        <v>4</v>
      </c>
      <c r="C2" s="274" t="s">
        <v>30</v>
      </c>
      <c r="D2" s="427" t="s">
        <v>172</v>
      </c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J2" s="6" t="s">
        <v>245</v>
      </c>
      <c r="AE2" s="283">
        <v>0</v>
      </c>
      <c r="CD2" s="283" t="s">
        <v>22</v>
      </c>
    </row>
    <row r="3" spans="1:210" s="846" customFormat="1" ht="28.5" customHeight="1" thickTop="1" thickBot="1" x14ac:dyDescent="0.3">
      <c r="A3" s="845"/>
      <c r="D3" s="847"/>
      <c r="E3" s="848"/>
      <c r="F3" s="849"/>
      <c r="G3" s="845"/>
      <c r="H3" s="850"/>
      <c r="I3" s="851">
        <v>0</v>
      </c>
      <c r="L3" s="852" t="s">
        <v>4</v>
      </c>
      <c r="M3" s="852" t="s">
        <v>5</v>
      </c>
      <c r="N3" s="852"/>
      <c r="O3" s="852" t="s">
        <v>11</v>
      </c>
      <c r="P3" s="852" t="s">
        <v>32</v>
      </c>
      <c r="Q3" s="852" t="s">
        <v>9</v>
      </c>
      <c r="R3" s="852" t="s">
        <v>43</v>
      </c>
      <c r="S3" s="853" t="s">
        <v>35</v>
      </c>
      <c r="T3" s="845"/>
      <c r="V3" s="852" t="s">
        <v>41</v>
      </c>
      <c r="W3" s="852" t="s">
        <v>5</v>
      </c>
      <c r="X3" s="852"/>
      <c r="Y3" s="852" t="s">
        <v>11</v>
      </c>
      <c r="Z3" s="852" t="s">
        <v>32</v>
      </c>
      <c r="AA3" s="852" t="s">
        <v>9</v>
      </c>
      <c r="AB3" s="857" t="s">
        <v>43</v>
      </c>
      <c r="AC3" s="853" t="s">
        <v>35</v>
      </c>
      <c r="AD3" s="854"/>
      <c r="AF3" s="852" t="s">
        <v>4</v>
      </c>
      <c r="AG3" s="852" t="s">
        <v>5</v>
      </c>
      <c r="AH3" s="852"/>
      <c r="AI3" s="852" t="s">
        <v>11</v>
      </c>
      <c r="AJ3" s="852" t="s">
        <v>32</v>
      </c>
      <c r="AK3" s="852" t="s">
        <v>9</v>
      </c>
      <c r="AL3" s="857" t="s">
        <v>43</v>
      </c>
      <c r="AM3" s="853" t="s">
        <v>35</v>
      </c>
      <c r="AN3" s="845"/>
      <c r="AP3" s="852" t="s">
        <v>4</v>
      </c>
      <c r="AQ3" s="852" t="s">
        <v>5</v>
      </c>
      <c r="AR3" s="852"/>
      <c r="AS3" s="852" t="s">
        <v>11</v>
      </c>
      <c r="AT3" s="852" t="s">
        <v>32</v>
      </c>
      <c r="AU3" s="852" t="s">
        <v>9</v>
      </c>
      <c r="AV3" s="852" t="s">
        <v>43</v>
      </c>
      <c r="AW3" s="853" t="s">
        <v>35</v>
      </c>
      <c r="AX3" s="854"/>
      <c r="AZ3" s="852" t="s">
        <v>4</v>
      </c>
      <c r="BA3" s="855" t="s">
        <v>5</v>
      </c>
      <c r="BB3" s="852"/>
      <c r="BC3" s="852" t="s">
        <v>11</v>
      </c>
      <c r="BD3" s="852" t="s">
        <v>32</v>
      </c>
      <c r="BE3" s="852" t="s">
        <v>9</v>
      </c>
      <c r="BF3" s="852" t="s">
        <v>43</v>
      </c>
      <c r="BG3" s="853" t="s">
        <v>35</v>
      </c>
      <c r="BH3" s="854"/>
      <c r="BJ3" s="852" t="s">
        <v>4</v>
      </c>
      <c r="BK3" s="852" t="s">
        <v>5</v>
      </c>
      <c r="BL3" s="852"/>
      <c r="BM3" s="852" t="s">
        <v>11</v>
      </c>
      <c r="BN3" s="852" t="s">
        <v>32</v>
      </c>
      <c r="BO3" s="852" t="s">
        <v>9</v>
      </c>
      <c r="BP3" s="852" t="s">
        <v>43</v>
      </c>
      <c r="BQ3" s="853" t="s">
        <v>35</v>
      </c>
      <c r="BR3" s="854"/>
      <c r="BT3" s="852" t="s">
        <v>4</v>
      </c>
      <c r="BU3" s="852" t="s">
        <v>5</v>
      </c>
      <c r="BV3" s="852"/>
      <c r="BW3" s="852" t="s">
        <v>11</v>
      </c>
      <c r="BX3" s="852" t="s">
        <v>32</v>
      </c>
      <c r="BY3" s="852" t="s">
        <v>9</v>
      </c>
      <c r="BZ3" s="852" t="s">
        <v>43</v>
      </c>
      <c r="CA3" s="853" t="s">
        <v>35</v>
      </c>
      <c r="CB3" s="856"/>
      <c r="CC3" s="856"/>
      <c r="CD3" s="852" t="s">
        <v>4</v>
      </c>
      <c r="CE3" s="852" t="s">
        <v>5</v>
      </c>
      <c r="CF3" s="852"/>
      <c r="CG3" s="852" t="s">
        <v>11</v>
      </c>
      <c r="CH3" s="852" t="s">
        <v>32</v>
      </c>
      <c r="CI3" s="852" t="s">
        <v>9</v>
      </c>
      <c r="CJ3" s="852" t="s">
        <v>43</v>
      </c>
      <c r="CK3" s="853" t="s">
        <v>35</v>
      </c>
      <c r="CL3" s="856"/>
      <c r="CM3" s="856"/>
      <c r="CN3" s="852" t="s">
        <v>4</v>
      </c>
      <c r="CO3" s="852" t="s">
        <v>5</v>
      </c>
      <c r="CP3" s="852"/>
      <c r="CQ3" s="852" t="s">
        <v>11</v>
      </c>
      <c r="CR3" s="852" t="s">
        <v>32</v>
      </c>
      <c r="CS3" s="852" t="s">
        <v>9</v>
      </c>
      <c r="CT3" s="852" t="s">
        <v>43</v>
      </c>
      <c r="CU3" s="853" t="s">
        <v>35</v>
      </c>
      <c r="CV3" s="854"/>
      <c r="CX3" s="852" t="s">
        <v>4</v>
      </c>
      <c r="CY3" s="852" t="s">
        <v>5</v>
      </c>
      <c r="CZ3" s="852"/>
      <c r="DA3" s="852" t="s">
        <v>11</v>
      </c>
      <c r="DB3" s="852" t="s">
        <v>32</v>
      </c>
      <c r="DC3" s="852" t="s">
        <v>9</v>
      </c>
      <c r="DD3" s="852" t="s">
        <v>43</v>
      </c>
      <c r="DE3" s="853" t="s">
        <v>35</v>
      </c>
      <c r="DF3" s="854"/>
      <c r="DH3" s="852" t="s">
        <v>4</v>
      </c>
      <c r="DI3" s="852" t="s">
        <v>5</v>
      </c>
      <c r="DJ3" s="852"/>
      <c r="DK3" s="852" t="s">
        <v>11</v>
      </c>
      <c r="DL3" s="852" t="s">
        <v>32</v>
      </c>
      <c r="DM3" s="852" t="s">
        <v>9</v>
      </c>
      <c r="DN3" s="852" t="s">
        <v>43</v>
      </c>
      <c r="DO3" s="853" t="s">
        <v>35</v>
      </c>
      <c r="DP3" s="854"/>
      <c r="DR3" s="852" t="s">
        <v>4</v>
      </c>
      <c r="DS3" s="852" t="s">
        <v>5</v>
      </c>
      <c r="DT3" s="852"/>
      <c r="DU3" s="852" t="s">
        <v>11</v>
      </c>
      <c r="DV3" s="852" t="s">
        <v>32</v>
      </c>
      <c r="DW3" s="852" t="s">
        <v>9</v>
      </c>
      <c r="DX3" s="852" t="s">
        <v>43</v>
      </c>
      <c r="DY3" s="853" t="s">
        <v>35</v>
      </c>
      <c r="DZ3" s="856"/>
      <c r="EB3" s="852" t="s">
        <v>4</v>
      </c>
      <c r="EC3" s="852" t="s">
        <v>5</v>
      </c>
      <c r="ED3" s="852"/>
      <c r="EE3" s="852" t="s">
        <v>11</v>
      </c>
      <c r="EF3" s="852" t="s">
        <v>32</v>
      </c>
      <c r="EG3" s="852" t="s">
        <v>9</v>
      </c>
      <c r="EH3" s="852" t="s">
        <v>43</v>
      </c>
      <c r="EI3" s="853" t="s">
        <v>35</v>
      </c>
      <c r="EJ3" s="854"/>
      <c r="EL3" s="852" t="s">
        <v>4</v>
      </c>
      <c r="EM3" s="852" t="s">
        <v>5</v>
      </c>
      <c r="EN3" s="852"/>
      <c r="EO3" s="852" t="s">
        <v>11</v>
      </c>
      <c r="EP3" s="852" t="s">
        <v>32</v>
      </c>
      <c r="EQ3" s="852" t="s">
        <v>9</v>
      </c>
      <c r="ER3" s="852" t="s">
        <v>43</v>
      </c>
      <c r="ES3" s="853" t="s">
        <v>35</v>
      </c>
      <c r="ET3" s="854"/>
      <c r="EV3" s="852" t="s">
        <v>4</v>
      </c>
      <c r="EW3" s="852" t="s">
        <v>5</v>
      </c>
      <c r="EX3" s="852"/>
      <c r="EY3" s="852" t="s">
        <v>11</v>
      </c>
      <c r="EZ3" s="852" t="s">
        <v>32</v>
      </c>
      <c r="FA3" s="852" t="s">
        <v>9</v>
      </c>
      <c r="FB3" s="852" t="s">
        <v>43</v>
      </c>
      <c r="FC3" s="853" t="s">
        <v>35</v>
      </c>
      <c r="FD3" s="854"/>
      <c r="FF3" s="852" t="s">
        <v>4</v>
      </c>
      <c r="FG3" s="852" t="s">
        <v>5</v>
      </c>
      <c r="FH3" s="852"/>
      <c r="FI3" s="852" t="s">
        <v>11</v>
      </c>
      <c r="FJ3" s="852" t="s">
        <v>32</v>
      </c>
      <c r="FK3" s="852" t="s">
        <v>9</v>
      </c>
      <c r="FL3" s="852" t="s">
        <v>43</v>
      </c>
      <c r="FM3" s="853" t="s">
        <v>35</v>
      </c>
      <c r="FN3" s="854"/>
      <c r="FP3" s="852" t="s">
        <v>4</v>
      </c>
      <c r="FQ3" s="852" t="s">
        <v>5</v>
      </c>
      <c r="FR3" s="852"/>
      <c r="FS3" s="852" t="s">
        <v>11</v>
      </c>
      <c r="FT3" s="852" t="s">
        <v>32</v>
      </c>
      <c r="FU3" s="852" t="s">
        <v>9</v>
      </c>
      <c r="FV3" s="852" t="s">
        <v>43</v>
      </c>
      <c r="FW3" s="853" t="s">
        <v>35</v>
      </c>
      <c r="FX3" s="854"/>
      <c r="FZ3" s="852" t="s">
        <v>4</v>
      </c>
      <c r="GA3" s="852" t="s">
        <v>5</v>
      </c>
      <c r="GB3" s="852"/>
      <c r="GC3" s="852" t="s">
        <v>11</v>
      </c>
      <c r="GD3" s="852" t="s">
        <v>32</v>
      </c>
      <c r="GE3" s="852" t="s">
        <v>9</v>
      </c>
      <c r="GF3" s="852" t="s">
        <v>43</v>
      </c>
      <c r="GG3" s="853" t="s">
        <v>35</v>
      </c>
      <c r="GH3" s="854"/>
      <c r="GJ3" s="852" t="s">
        <v>4</v>
      </c>
      <c r="GK3" s="852" t="s">
        <v>5</v>
      </c>
      <c r="GL3" s="852"/>
      <c r="GM3" s="852" t="s">
        <v>11</v>
      </c>
      <c r="GN3" s="852" t="s">
        <v>32</v>
      </c>
      <c r="GO3" s="852" t="s">
        <v>9</v>
      </c>
      <c r="GP3" s="852" t="s">
        <v>43</v>
      </c>
      <c r="GQ3" s="853" t="s">
        <v>35</v>
      </c>
      <c r="GR3" s="854"/>
      <c r="GT3" s="852" t="s">
        <v>4</v>
      </c>
      <c r="GU3" s="852" t="s">
        <v>5</v>
      </c>
      <c r="GV3" s="852"/>
      <c r="GW3" s="852" t="s">
        <v>11</v>
      </c>
      <c r="GX3" s="852" t="s">
        <v>32</v>
      </c>
      <c r="GY3" s="852" t="s">
        <v>9</v>
      </c>
      <c r="GZ3" s="852" t="s">
        <v>43</v>
      </c>
      <c r="HA3" s="853" t="s">
        <v>35</v>
      </c>
      <c r="HB3" s="854"/>
    </row>
    <row r="4" spans="1:210" ht="22.5" customHeight="1" thickTop="1" thickBot="1" x14ac:dyDescent="0.3">
      <c r="A4" s="417">
        <v>1</v>
      </c>
      <c r="B4" s="567" t="str">
        <f t="shared" ref="B4:I4" si="0">L5</f>
        <v>SEABOARD FOODS</v>
      </c>
      <c r="C4" s="567" t="str">
        <f t="shared" si="0"/>
        <v>Seaboard</v>
      </c>
      <c r="D4" s="571" t="str">
        <f t="shared" si="0"/>
        <v>PED. 110610865</v>
      </c>
      <c r="E4" s="568">
        <f t="shared" si="0"/>
        <v>45356</v>
      </c>
      <c r="F4" s="572">
        <f t="shared" si="0"/>
        <v>19125.46</v>
      </c>
      <c r="G4" s="570">
        <f t="shared" si="0"/>
        <v>21</v>
      </c>
      <c r="H4" s="573">
        <f t="shared" si="0"/>
        <v>19148</v>
      </c>
      <c r="I4" s="569">
        <f t="shared" si="0"/>
        <v>-22.540000000000873</v>
      </c>
      <c r="J4" s="283" t="str">
        <f>L6</f>
        <v>CIC24-09</v>
      </c>
      <c r="M4" s="283" t="s">
        <v>44</v>
      </c>
      <c r="R4" s="440"/>
      <c r="W4" s="283" t="s">
        <v>44</v>
      </c>
      <c r="AB4" s="440"/>
      <c r="AG4" s="283" t="s">
        <v>44</v>
      </c>
      <c r="AL4" s="440"/>
      <c r="AQ4" s="283" t="s">
        <v>44</v>
      </c>
      <c r="AV4" s="6"/>
      <c r="BA4" s="283" t="s">
        <v>44</v>
      </c>
      <c r="BF4" s="440"/>
      <c r="BK4" s="283" t="s">
        <v>44</v>
      </c>
      <c r="BP4" s="6"/>
      <c r="BU4" s="6" t="s">
        <v>45</v>
      </c>
      <c r="BZ4" s="440"/>
      <c r="CE4" s="283" t="s">
        <v>44</v>
      </c>
      <c r="CJ4" s="440"/>
      <c r="CO4" s="283" t="s">
        <v>44</v>
      </c>
      <c r="CT4" s="6"/>
      <c r="CY4" s="283" t="s">
        <v>44</v>
      </c>
      <c r="DD4" s="440"/>
      <c r="DI4" s="283" t="s">
        <v>44</v>
      </c>
      <c r="DN4" s="440"/>
      <c r="DS4" s="283" t="s">
        <v>44</v>
      </c>
      <c r="DX4" s="440"/>
      <c r="EC4" s="283" t="s">
        <v>44</v>
      </c>
      <c r="EH4" s="441"/>
      <c r="EM4" s="283" t="s">
        <v>46</v>
      </c>
      <c r="ER4" s="441"/>
      <c r="EW4" s="6" t="s">
        <v>47</v>
      </c>
      <c r="FB4" s="6"/>
      <c r="FG4" s="6" t="s">
        <v>44</v>
      </c>
      <c r="FJ4" s="399"/>
      <c r="FK4" s="442"/>
      <c r="FL4" s="440"/>
      <c r="FQ4" s="283" t="s">
        <v>44</v>
      </c>
      <c r="FV4" s="6"/>
      <c r="GA4" s="283" t="s">
        <v>44</v>
      </c>
      <c r="GF4" s="6"/>
      <c r="GG4" s="379"/>
      <c r="GH4" s="443"/>
      <c r="GK4" s="283" t="s">
        <v>44</v>
      </c>
      <c r="GP4" s="440"/>
      <c r="GU4" s="283" t="s">
        <v>44</v>
      </c>
      <c r="GZ4" s="440"/>
    </row>
    <row r="5" spans="1:210" ht="31.5" x14ac:dyDescent="0.3">
      <c r="A5" s="417">
        <v>2</v>
      </c>
      <c r="B5" s="567" t="str">
        <f t="shared" ref="B5:H5" si="1">V5</f>
        <v xml:space="preserve">SAM FARMS </v>
      </c>
      <c r="C5" s="567" t="str">
        <f t="shared" si="1"/>
        <v xml:space="preserve">I B P </v>
      </c>
      <c r="D5" s="571" t="str">
        <f t="shared" si="1"/>
        <v>PED. 110855887</v>
      </c>
      <c r="E5" s="568">
        <f t="shared" si="1"/>
        <v>45360</v>
      </c>
      <c r="F5" s="572">
        <f t="shared" si="1"/>
        <v>18873.48</v>
      </c>
      <c r="G5" s="570">
        <f t="shared" si="1"/>
        <v>20</v>
      </c>
      <c r="H5" s="573">
        <f t="shared" si="1"/>
        <v>18977.310000000001</v>
      </c>
      <c r="I5" s="569">
        <f>AC5</f>
        <v>-103.83000000000175</v>
      </c>
      <c r="J5" s="283">
        <f>V6</f>
        <v>12256</v>
      </c>
      <c r="L5" s="459" t="s">
        <v>69</v>
      </c>
      <c r="M5" s="1018" t="s">
        <v>70</v>
      </c>
      <c r="N5" s="454" t="s">
        <v>258</v>
      </c>
      <c r="O5" s="460">
        <v>45356</v>
      </c>
      <c r="P5" s="447">
        <v>19125.46</v>
      </c>
      <c r="Q5" s="448">
        <v>21</v>
      </c>
      <c r="R5" s="449">
        <v>19148</v>
      </c>
      <c r="S5" s="450">
        <f>P5-R5</f>
        <v>-22.540000000000873</v>
      </c>
      <c r="T5" s="451"/>
      <c r="V5" s="459" t="s">
        <v>62</v>
      </c>
      <c r="W5" s="1021" t="s">
        <v>63</v>
      </c>
      <c r="X5" s="454" t="s">
        <v>267</v>
      </c>
      <c r="Y5" s="460">
        <v>45360</v>
      </c>
      <c r="Z5" s="456">
        <v>18873.48</v>
      </c>
      <c r="AA5" s="457">
        <v>20</v>
      </c>
      <c r="AB5" s="458">
        <v>18977.310000000001</v>
      </c>
      <c r="AC5" s="450">
        <f>Z5-AB5</f>
        <v>-103.83000000000175</v>
      </c>
      <c r="AD5" s="451"/>
      <c r="AF5" s="459" t="s">
        <v>69</v>
      </c>
      <c r="AG5" s="719" t="s">
        <v>70</v>
      </c>
      <c r="AH5" s="454" t="s">
        <v>268</v>
      </c>
      <c r="AI5" s="455">
        <v>45364</v>
      </c>
      <c r="AJ5" s="456">
        <v>18741.169999999998</v>
      </c>
      <c r="AK5" s="457">
        <v>21</v>
      </c>
      <c r="AL5" s="458">
        <v>18808.599999999999</v>
      </c>
      <c r="AM5" s="450">
        <f>AJ5-AL5</f>
        <v>-67.430000000000291</v>
      </c>
      <c r="AN5" s="450"/>
      <c r="AP5" s="466" t="s">
        <v>62</v>
      </c>
      <c r="AQ5" s="734" t="s">
        <v>63</v>
      </c>
      <c r="AR5" s="454" t="s">
        <v>285</v>
      </c>
      <c r="AS5" s="460">
        <v>45366</v>
      </c>
      <c r="AT5" s="456">
        <v>18771.28</v>
      </c>
      <c r="AU5" s="457">
        <v>20</v>
      </c>
      <c r="AV5" s="458">
        <v>18821.150000000001</v>
      </c>
      <c r="AW5" s="742">
        <f>AT5-AV5</f>
        <v>-49.870000000002619</v>
      </c>
      <c r="AX5" s="755"/>
      <c r="AZ5" s="459" t="s">
        <v>69</v>
      </c>
      <c r="BA5" s="719" t="s">
        <v>70</v>
      </c>
      <c r="BB5" s="454" t="s">
        <v>301</v>
      </c>
      <c r="BC5" s="455">
        <v>45371</v>
      </c>
      <c r="BD5" s="456">
        <v>18912.54</v>
      </c>
      <c r="BE5" s="457">
        <v>21</v>
      </c>
      <c r="BF5" s="458">
        <v>18965</v>
      </c>
      <c r="BG5" s="450">
        <f>BD5-BF5</f>
        <v>-52.459999999999127</v>
      </c>
      <c r="BH5" s="450"/>
      <c r="BJ5" s="453" t="s">
        <v>62</v>
      </c>
      <c r="BK5" s="734" t="s">
        <v>63</v>
      </c>
      <c r="BL5" s="454" t="s">
        <v>317</v>
      </c>
      <c r="BM5" s="460">
        <v>45373</v>
      </c>
      <c r="BN5" s="456">
        <v>18785.68</v>
      </c>
      <c r="BO5" s="457">
        <v>20</v>
      </c>
      <c r="BP5" s="458">
        <v>18831.22</v>
      </c>
      <c r="BQ5" s="450">
        <f>BN5-BP5</f>
        <v>-45.540000000000873</v>
      </c>
      <c r="BR5" s="451"/>
      <c r="BT5" s="453" t="s">
        <v>69</v>
      </c>
      <c r="BU5" s="736" t="s">
        <v>70</v>
      </c>
      <c r="BV5" s="452" t="s">
        <v>309</v>
      </c>
      <c r="BW5" s="446">
        <v>45377</v>
      </c>
      <c r="BX5" s="447">
        <v>17197.14</v>
      </c>
      <c r="BY5" s="448">
        <v>19</v>
      </c>
      <c r="BZ5" s="449">
        <v>17277.7</v>
      </c>
      <c r="CA5" s="450">
        <f>BX5-BZ5</f>
        <v>-80.56000000000131</v>
      </c>
      <c r="CB5" s="451"/>
      <c r="CC5" s="283"/>
      <c r="CD5" s="461" t="s">
        <v>62</v>
      </c>
      <c r="CE5" s="889" t="s">
        <v>70</v>
      </c>
      <c r="CF5" s="454" t="s">
        <v>312</v>
      </c>
      <c r="CG5" s="460">
        <v>45377</v>
      </c>
      <c r="CH5" s="456">
        <v>18953.14</v>
      </c>
      <c r="CI5" s="457">
        <v>21</v>
      </c>
      <c r="CJ5" s="458">
        <v>19051.5</v>
      </c>
      <c r="CK5" s="742">
        <f>CH5-CJ5</f>
        <v>-98.360000000000582</v>
      </c>
      <c r="CL5" s="451"/>
      <c r="CM5" s="462"/>
      <c r="CN5" s="754" t="s">
        <v>314</v>
      </c>
      <c r="CO5" s="889" t="s">
        <v>70</v>
      </c>
      <c r="CP5" s="454" t="s">
        <v>315</v>
      </c>
      <c r="CQ5" s="460">
        <v>45380</v>
      </c>
      <c r="CR5" s="456">
        <v>18408.12</v>
      </c>
      <c r="CS5" s="457">
        <v>21</v>
      </c>
      <c r="CT5" s="458">
        <v>18461.919999999998</v>
      </c>
      <c r="CU5" s="742">
        <f>CR5-CT5</f>
        <v>-53.799999999999272</v>
      </c>
      <c r="CV5" s="755"/>
      <c r="CX5" s="463"/>
      <c r="CY5" s="448"/>
      <c r="CZ5" s="445"/>
      <c r="DA5" s="446"/>
      <c r="DB5" s="447"/>
      <c r="DC5" s="448"/>
      <c r="DD5" s="449"/>
      <c r="DE5" s="450">
        <f>DB5-DD5</f>
        <v>0</v>
      </c>
      <c r="DF5" s="451"/>
      <c r="DH5" s="463"/>
      <c r="DI5" s="448"/>
      <c r="DJ5" s="445"/>
      <c r="DK5" s="446"/>
      <c r="DL5" s="447"/>
      <c r="DM5" s="448"/>
      <c r="DN5" s="449"/>
      <c r="DO5" s="450">
        <f>DL5-DN5</f>
        <v>0</v>
      </c>
      <c r="DP5" s="451"/>
      <c r="DR5" s="466"/>
      <c r="DS5" s="457"/>
      <c r="DT5" s="452"/>
      <c r="DU5" s="446"/>
      <c r="DV5" s="447"/>
      <c r="DW5" s="448"/>
      <c r="DX5" s="449"/>
      <c r="DY5" s="450">
        <f>DV5-DX5</f>
        <v>0</v>
      </c>
      <c r="DZ5" s="462"/>
      <c r="EB5" s="463"/>
      <c r="EC5" s="457"/>
      <c r="ED5" s="452"/>
      <c r="EE5" s="446"/>
      <c r="EF5" s="447"/>
      <c r="EG5" s="448"/>
      <c r="EH5" s="449"/>
      <c r="EI5" s="450">
        <f>EF5-EH5</f>
        <v>0</v>
      </c>
      <c r="EJ5" s="451"/>
      <c r="EK5" s="283" t="s">
        <v>48</v>
      </c>
      <c r="EL5" s="453"/>
      <c r="EM5" s="457"/>
      <c r="EN5" s="452"/>
      <c r="EO5" s="446"/>
      <c r="EP5" s="447"/>
      <c r="EQ5" s="448"/>
      <c r="ER5" s="449"/>
      <c r="ES5" s="450">
        <f>EP5-ER5</f>
        <v>0</v>
      </c>
      <c r="ET5" s="451"/>
      <c r="EU5" s="283" t="s">
        <v>48</v>
      </c>
      <c r="EV5" s="463"/>
      <c r="EW5" s="457"/>
      <c r="EX5" s="445"/>
      <c r="EY5" s="446"/>
      <c r="EZ5" s="447"/>
      <c r="FA5" s="448"/>
      <c r="FB5" s="467"/>
      <c r="FC5" s="450">
        <f>EZ5-FB5</f>
        <v>0</v>
      </c>
      <c r="FD5" s="451"/>
      <c r="FF5" s="444"/>
      <c r="FG5" s="457"/>
      <c r="FH5" s="452"/>
      <c r="FI5" s="446"/>
      <c r="FJ5" s="447"/>
      <c r="FK5" s="448"/>
      <c r="FL5" s="467"/>
      <c r="FM5" s="450">
        <f>FJ5-FL5</f>
        <v>0</v>
      </c>
      <c r="FN5" s="451"/>
      <c r="FP5" s="444"/>
      <c r="FQ5" s="448"/>
      <c r="FR5" s="452"/>
      <c r="FS5" s="446"/>
      <c r="FT5" s="447"/>
      <c r="FU5" s="448"/>
      <c r="FV5" s="467"/>
      <c r="FW5" s="450">
        <f>FT5-FV5</f>
        <v>0</v>
      </c>
      <c r="FX5" s="451"/>
      <c r="FZ5" s="466"/>
      <c r="GA5" s="448"/>
      <c r="GB5" s="452"/>
      <c r="GC5" s="446"/>
      <c r="GD5" s="447"/>
      <c r="GE5" s="448"/>
      <c r="GF5" s="449"/>
      <c r="GG5" s="450">
        <f>GD5-GF5</f>
        <v>0</v>
      </c>
      <c r="GH5" s="451"/>
      <c r="GJ5" s="468"/>
      <c r="GK5" s="457"/>
      <c r="GL5" s="452"/>
      <c r="GM5" s="469"/>
      <c r="GN5" s="447"/>
      <c r="GO5" s="448"/>
      <c r="GP5" s="449"/>
      <c r="GQ5" s="450">
        <f>GN5-GP5</f>
        <v>0</v>
      </c>
      <c r="GR5" s="451"/>
      <c r="GT5" s="470"/>
      <c r="GU5" s="448"/>
      <c r="GV5" s="448"/>
      <c r="GW5" s="469"/>
      <c r="GX5" s="447"/>
      <c r="GY5" s="448"/>
      <c r="GZ5" s="449"/>
      <c r="HA5" s="450">
        <f>GX5-GZ5</f>
        <v>0</v>
      </c>
      <c r="HB5" s="451"/>
    </row>
    <row r="6" spans="1:210" ht="22.5" customHeight="1" thickBot="1" x14ac:dyDescent="0.35">
      <c r="A6" s="417">
        <v>3</v>
      </c>
      <c r="B6" s="567" t="str">
        <f t="shared" ref="B6:H6" si="2">AF5</f>
        <v>SEABOARD FOODS</v>
      </c>
      <c r="C6" s="567" t="str">
        <f t="shared" si="2"/>
        <v>Seaboard</v>
      </c>
      <c r="D6" s="571" t="str">
        <f t="shared" si="2"/>
        <v>PEED. 110916706</v>
      </c>
      <c r="E6" s="568">
        <f t="shared" si="2"/>
        <v>45364</v>
      </c>
      <c r="F6" s="572">
        <f t="shared" si="2"/>
        <v>18741.169999999998</v>
      </c>
      <c r="G6" s="570">
        <f t="shared" si="2"/>
        <v>21</v>
      </c>
      <c r="H6" s="573">
        <f t="shared" si="2"/>
        <v>18808.599999999999</v>
      </c>
      <c r="I6" s="569">
        <f>AM5</f>
        <v>-67.430000000000291</v>
      </c>
      <c r="J6" s="283" t="str">
        <f>AF6</f>
        <v>CICSE24-10</v>
      </c>
      <c r="L6" s="471" t="s">
        <v>259</v>
      </c>
      <c r="M6" s="472"/>
      <c r="N6" s="444"/>
      <c r="O6" s="444"/>
      <c r="P6" s="444"/>
      <c r="Q6" s="444"/>
      <c r="R6" s="448"/>
      <c r="T6" s="5"/>
      <c r="V6" s="471">
        <v>12256</v>
      </c>
      <c r="W6" s="472"/>
      <c r="X6" s="444"/>
      <c r="Y6" s="444"/>
      <c r="Z6" s="444"/>
      <c r="AA6" s="444"/>
      <c r="AB6" s="448"/>
      <c r="AF6" s="473" t="s">
        <v>269</v>
      </c>
      <c r="AG6" s="472"/>
      <c r="AH6" s="444"/>
      <c r="AI6" s="444"/>
      <c r="AJ6" s="444"/>
      <c r="AK6" s="444"/>
      <c r="AL6" s="448"/>
      <c r="AP6" s="479">
        <v>12259</v>
      </c>
      <c r="AQ6" s="472"/>
      <c r="AR6" s="444"/>
      <c r="AS6" s="444"/>
      <c r="AT6" s="444"/>
      <c r="AU6" s="444"/>
      <c r="AV6" s="448"/>
      <c r="AX6" s="462"/>
      <c r="AZ6" s="473" t="s">
        <v>302</v>
      </c>
      <c r="BA6" s="474"/>
      <c r="BB6" s="453"/>
      <c r="BC6" s="453"/>
      <c r="BD6" s="453"/>
      <c r="BE6" s="453"/>
      <c r="BF6" s="457"/>
      <c r="BH6" s="283"/>
      <c r="BJ6" s="473">
        <v>12262</v>
      </c>
      <c r="BK6" s="472"/>
      <c r="BL6" s="444"/>
      <c r="BM6" s="444"/>
      <c r="BN6" s="444"/>
      <c r="BO6" s="444"/>
      <c r="BP6" s="448"/>
      <c r="BR6" s="462"/>
      <c r="BT6" s="473" t="s">
        <v>310</v>
      </c>
      <c r="BU6" s="472"/>
      <c r="BV6" s="444"/>
      <c r="BW6" s="444"/>
      <c r="BX6" s="444"/>
      <c r="BY6" s="444"/>
      <c r="BZ6" s="448"/>
      <c r="CB6" s="462"/>
      <c r="CC6" s="283"/>
      <c r="CD6" s="772">
        <v>12124</v>
      </c>
      <c r="CE6" s="472"/>
      <c r="CF6" s="444"/>
      <c r="CG6" s="444"/>
      <c r="CH6" s="444"/>
      <c r="CI6" s="444"/>
      <c r="CJ6" s="448"/>
      <c r="CL6" s="462"/>
      <c r="CM6" s="462"/>
      <c r="CN6" s="756" t="s">
        <v>316</v>
      </c>
      <c r="CO6" s="444"/>
      <c r="CP6" s="444"/>
      <c r="CQ6" s="444"/>
      <c r="CR6" s="444"/>
      <c r="CS6" s="444"/>
      <c r="CT6" s="448"/>
      <c r="CV6" s="462"/>
      <c r="CX6" s="477"/>
      <c r="CY6" s="472"/>
      <c r="CZ6" s="444"/>
      <c r="DA6" s="444"/>
      <c r="DB6" s="444"/>
      <c r="DC6" s="444"/>
      <c r="DD6" s="448"/>
      <c r="DF6" s="462"/>
      <c r="DH6" s="477"/>
      <c r="DI6" s="472"/>
      <c r="DJ6" s="444"/>
      <c r="DK6" s="444"/>
      <c r="DL6" s="444"/>
      <c r="DM6" s="444"/>
      <c r="DN6" s="448"/>
      <c r="DP6" s="462"/>
      <c r="DR6" s="477"/>
      <c r="DS6" s="472"/>
      <c r="DT6" s="444"/>
      <c r="DU6" s="444"/>
      <c r="DV6" s="444"/>
      <c r="DW6" s="444"/>
      <c r="DX6" s="448"/>
      <c r="DZ6" s="462"/>
      <c r="EB6" s="479"/>
      <c r="EC6" s="472"/>
      <c r="ED6" s="444"/>
      <c r="EE6" s="444"/>
      <c r="EF6" s="444"/>
      <c r="EG6" s="444"/>
      <c r="EH6" s="448"/>
      <c r="EJ6" s="462"/>
      <c r="EL6" s="473"/>
      <c r="EM6" s="472"/>
      <c r="EN6" s="444"/>
      <c r="EO6" s="444"/>
      <c r="EP6" s="444"/>
      <c r="EQ6" s="444"/>
      <c r="ER6" s="448"/>
      <c r="ET6" s="462"/>
      <c r="EV6" s="473"/>
      <c r="EW6" s="472"/>
      <c r="EX6" s="444"/>
      <c r="EY6" s="444"/>
      <c r="EZ6" s="444"/>
      <c r="FA6" s="444"/>
      <c r="FB6" s="448"/>
      <c r="FD6" s="462"/>
      <c r="FF6" s="473"/>
      <c r="FG6" s="472"/>
      <c r="FH6" s="444"/>
      <c r="FI6" s="444"/>
      <c r="FJ6" s="444"/>
      <c r="FK6" s="444"/>
      <c r="FL6" s="448"/>
      <c r="FN6" s="462"/>
      <c r="FP6" s="473"/>
      <c r="FQ6" s="472"/>
      <c r="FR6" s="444"/>
      <c r="FS6" s="444"/>
      <c r="FT6" s="444"/>
      <c r="FU6" s="444"/>
      <c r="FV6" s="448"/>
      <c r="FX6" s="462"/>
      <c r="FZ6" s="479"/>
      <c r="GA6" s="472"/>
      <c r="GB6" s="444"/>
      <c r="GC6" s="444"/>
      <c r="GD6" s="444"/>
      <c r="GE6" s="444"/>
      <c r="GF6" s="448"/>
      <c r="GH6" s="462"/>
      <c r="GJ6" s="476"/>
      <c r="GK6" s="480"/>
      <c r="GL6" s="444"/>
      <c r="GM6" s="444"/>
      <c r="GN6" s="444"/>
      <c r="GO6" s="444"/>
      <c r="GP6" s="448"/>
      <c r="GR6" s="462"/>
      <c r="GT6" s="476"/>
      <c r="GU6" s="474"/>
      <c r="GV6" s="444"/>
      <c r="GW6" s="444"/>
      <c r="GX6" s="444"/>
      <c r="GY6" s="444"/>
      <c r="GZ6" s="448"/>
      <c r="HB6" s="462"/>
    </row>
    <row r="7" spans="1:210" s="870" customFormat="1" ht="22.5" customHeight="1" thickTop="1" thickBot="1" x14ac:dyDescent="0.3">
      <c r="A7" s="845">
        <v>4</v>
      </c>
      <c r="B7" s="990" t="str">
        <f>AP5</f>
        <v xml:space="preserve">SAM FARMS </v>
      </c>
      <c r="C7" s="991" t="str">
        <f t="shared" ref="C7:I7" si="3">AQ5</f>
        <v xml:space="preserve">I B P </v>
      </c>
      <c r="D7" s="992" t="str">
        <f t="shared" si="3"/>
        <v>PED. 111114578</v>
      </c>
      <c r="E7" s="993">
        <f t="shared" si="3"/>
        <v>45366</v>
      </c>
      <c r="F7" s="994">
        <f t="shared" si="3"/>
        <v>18771.28</v>
      </c>
      <c r="G7" s="991">
        <f t="shared" si="3"/>
        <v>20</v>
      </c>
      <c r="H7" s="995">
        <f t="shared" si="3"/>
        <v>18821.150000000001</v>
      </c>
      <c r="I7" s="996">
        <f t="shared" si="3"/>
        <v>-49.870000000002619</v>
      </c>
      <c r="J7" s="859">
        <f>AP6</f>
        <v>12259</v>
      </c>
      <c r="M7" s="871" t="s">
        <v>49</v>
      </c>
      <c r="N7" s="860" t="s">
        <v>33</v>
      </c>
      <c r="O7" s="861" t="s">
        <v>50</v>
      </c>
      <c r="P7" s="862" t="s">
        <v>11</v>
      </c>
      <c r="Q7" s="863" t="s">
        <v>51</v>
      </c>
      <c r="R7" s="864" t="s">
        <v>52</v>
      </c>
      <c r="S7" s="872"/>
      <c r="T7" s="873"/>
      <c r="W7" s="871" t="s">
        <v>49</v>
      </c>
      <c r="X7" s="860" t="s">
        <v>33</v>
      </c>
      <c r="Y7" s="861" t="s">
        <v>50</v>
      </c>
      <c r="Z7" s="862" t="s">
        <v>11</v>
      </c>
      <c r="AA7" s="863" t="s">
        <v>51</v>
      </c>
      <c r="AB7" s="864" t="s">
        <v>52</v>
      </c>
      <c r="AC7" s="872"/>
      <c r="AD7" s="873"/>
      <c r="AG7" s="871" t="s">
        <v>49</v>
      </c>
      <c r="AH7" s="860" t="s">
        <v>33</v>
      </c>
      <c r="AI7" s="861" t="s">
        <v>50</v>
      </c>
      <c r="AJ7" s="862" t="s">
        <v>11</v>
      </c>
      <c r="AK7" s="863" t="s">
        <v>51</v>
      </c>
      <c r="AL7" s="864" t="s">
        <v>52</v>
      </c>
      <c r="AM7" s="872"/>
      <c r="AP7" s="283"/>
      <c r="AQ7" s="481" t="s">
        <v>49</v>
      </c>
      <c r="AR7" s="482" t="s">
        <v>33</v>
      </c>
      <c r="AS7" s="483" t="s">
        <v>50</v>
      </c>
      <c r="AT7" s="484" t="s">
        <v>11</v>
      </c>
      <c r="AU7" s="435" t="s">
        <v>51</v>
      </c>
      <c r="AV7" s="485" t="s">
        <v>52</v>
      </c>
      <c r="AW7" s="486"/>
      <c r="AX7" s="487"/>
      <c r="BA7" s="871" t="s">
        <v>49</v>
      </c>
      <c r="BB7" s="860" t="s">
        <v>33</v>
      </c>
      <c r="BC7" s="861" t="s">
        <v>50</v>
      </c>
      <c r="BD7" s="862" t="s">
        <v>11</v>
      </c>
      <c r="BE7" s="863" t="s">
        <v>51</v>
      </c>
      <c r="BF7" s="864" t="s">
        <v>52</v>
      </c>
      <c r="BG7" s="872"/>
      <c r="BK7" s="871" t="s">
        <v>49</v>
      </c>
      <c r="BL7" s="860" t="s">
        <v>33</v>
      </c>
      <c r="BM7" s="861" t="s">
        <v>50</v>
      </c>
      <c r="BN7" s="862" t="s">
        <v>11</v>
      </c>
      <c r="BO7" s="863" t="s">
        <v>51</v>
      </c>
      <c r="BP7" s="864" t="s">
        <v>52</v>
      </c>
      <c r="BQ7" s="872"/>
      <c r="BR7" s="873"/>
      <c r="BS7" s="874"/>
      <c r="BU7" s="871" t="s">
        <v>49</v>
      </c>
      <c r="BV7" s="860" t="s">
        <v>33</v>
      </c>
      <c r="BW7" s="861" t="s">
        <v>50</v>
      </c>
      <c r="BX7" s="862" t="s">
        <v>11</v>
      </c>
      <c r="BY7" s="863" t="s">
        <v>51</v>
      </c>
      <c r="BZ7" s="864" t="s">
        <v>52</v>
      </c>
      <c r="CA7" s="872"/>
      <c r="CB7" s="873"/>
      <c r="CC7" s="874"/>
      <c r="CE7" s="871" t="s">
        <v>49</v>
      </c>
      <c r="CF7" s="860" t="s">
        <v>33</v>
      </c>
      <c r="CG7" s="861" t="s">
        <v>50</v>
      </c>
      <c r="CH7" s="862" t="s">
        <v>11</v>
      </c>
      <c r="CI7" s="863" t="s">
        <v>51</v>
      </c>
      <c r="CJ7" s="864" t="s">
        <v>52</v>
      </c>
      <c r="CK7" s="872"/>
      <c r="CL7" s="874"/>
      <c r="CM7" s="874"/>
      <c r="CO7" s="875" t="s">
        <v>49</v>
      </c>
      <c r="CP7" s="860" t="s">
        <v>33</v>
      </c>
      <c r="CQ7" s="861" t="s">
        <v>50</v>
      </c>
      <c r="CR7" s="862" t="s">
        <v>11</v>
      </c>
      <c r="CS7" s="863" t="s">
        <v>141</v>
      </c>
      <c r="CT7" s="864" t="s">
        <v>52</v>
      </c>
      <c r="CU7" s="872"/>
      <c r="CV7" s="873"/>
      <c r="CY7" s="871" t="s">
        <v>49</v>
      </c>
      <c r="CZ7" s="860" t="s">
        <v>33</v>
      </c>
      <c r="DA7" s="861" t="s">
        <v>50</v>
      </c>
      <c r="DB7" s="862" t="s">
        <v>11</v>
      </c>
      <c r="DC7" s="863" t="s">
        <v>51</v>
      </c>
      <c r="DD7" s="864" t="s">
        <v>52</v>
      </c>
      <c r="DE7" s="872"/>
      <c r="DF7" s="873"/>
      <c r="DI7" s="871" t="s">
        <v>49</v>
      </c>
      <c r="DJ7" s="860" t="s">
        <v>33</v>
      </c>
      <c r="DK7" s="861" t="s">
        <v>50</v>
      </c>
      <c r="DL7" s="862" t="s">
        <v>11</v>
      </c>
      <c r="DM7" s="863" t="s">
        <v>51</v>
      </c>
      <c r="DN7" s="864" t="s">
        <v>52</v>
      </c>
      <c r="DO7" s="872"/>
      <c r="DP7" s="873"/>
      <c r="DS7" s="871" t="s">
        <v>49</v>
      </c>
      <c r="DT7" s="860" t="s">
        <v>33</v>
      </c>
      <c r="DU7" s="861" t="s">
        <v>50</v>
      </c>
      <c r="DV7" s="862" t="s">
        <v>11</v>
      </c>
      <c r="DW7" s="863" t="s">
        <v>51</v>
      </c>
      <c r="DX7" s="864" t="s">
        <v>52</v>
      </c>
      <c r="DY7" s="872"/>
      <c r="DZ7" s="874"/>
      <c r="EC7" s="871" t="s">
        <v>49</v>
      </c>
      <c r="ED7" s="860" t="s">
        <v>33</v>
      </c>
      <c r="EE7" s="861" t="s">
        <v>50</v>
      </c>
      <c r="EF7" s="862" t="s">
        <v>11</v>
      </c>
      <c r="EG7" s="863" t="s">
        <v>51</v>
      </c>
      <c r="EH7" s="864" t="s">
        <v>52</v>
      </c>
      <c r="EI7" s="872"/>
      <c r="EJ7" s="873"/>
      <c r="EM7" s="871" t="s">
        <v>49</v>
      </c>
      <c r="EN7" s="860" t="s">
        <v>33</v>
      </c>
      <c r="EO7" s="861" t="s">
        <v>50</v>
      </c>
      <c r="EP7" s="862" t="s">
        <v>11</v>
      </c>
      <c r="EQ7" s="863" t="s">
        <v>51</v>
      </c>
      <c r="ER7" s="864" t="s">
        <v>52</v>
      </c>
      <c r="ES7" s="872"/>
      <c r="ET7" s="873"/>
      <c r="EW7" s="871" t="s">
        <v>49</v>
      </c>
      <c r="EX7" s="860" t="s">
        <v>33</v>
      </c>
      <c r="EY7" s="861" t="s">
        <v>50</v>
      </c>
      <c r="EZ7" s="862" t="s">
        <v>11</v>
      </c>
      <c r="FA7" s="863" t="s">
        <v>51</v>
      </c>
      <c r="FB7" s="864" t="s">
        <v>52</v>
      </c>
      <c r="FC7" s="872"/>
      <c r="FD7" s="873"/>
      <c r="FG7" s="871" t="s">
        <v>49</v>
      </c>
      <c r="FH7" s="860" t="s">
        <v>33</v>
      </c>
      <c r="FI7" s="861" t="s">
        <v>50</v>
      </c>
      <c r="FJ7" s="862" t="s">
        <v>11</v>
      </c>
      <c r="FK7" s="863" t="s">
        <v>51</v>
      </c>
      <c r="FL7" s="864" t="s">
        <v>52</v>
      </c>
      <c r="FM7" s="872"/>
      <c r="FN7" s="873"/>
      <c r="FQ7" s="871" t="s">
        <v>49</v>
      </c>
      <c r="FR7" s="860" t="s">
        <v>33</v>
      </c>
      <c r="FS7" s="861" t="s">
        <v>50</v>
      </c>
      <c r="FT7" s="862" t="s">
        <v>11</v>
      </c>
      <c r="FU7" s="863" t="s">
        <v>51</v>
      </c>
      <c r="FV7" s="864" t="s">
        <v>52</v>
      </c>
      <c r="FW7" s="872"/>
      <c r="FX7" s="873"/>
      <c r="GA7" s="871" t="s">
        <v>49</v>
      </c>
      <c r="GB7" s="860" t="s">
        <v>33</v>
      </c>
      <c r="GC7" s="861" t="s">
        <v>50</v>
      </c>
      <c r="GD7" s="862" t="s">
        <v>11</v>
      </c>
      <c r="GE7" s="863" t="s">
        <v>51</v>
      </c>
      <c r="GF7" s="864" t="s">
        <v>52</v>
      </c>
      <c r="GG7" s="872"/>
      <c r="GH7" s="873"/>
      <c r="GK7" s="871" t="s">
        <v>49</v>
      </c>
      <c r="GL7" s="860" t="s">
        <v>33</v>
      </c>
      <c r="GM7" s="861" t="s">
        <v>50</v>
      </c>
      <c r="GN7" s="862" t="s">
        <v>11</v>
      </c>
      <c r="GO7" s="863" t="s">
        <v>51</v>
      </c>
      <c r="GP7" s="864" t="s">
        <v>52</v>
      </c>
      <c r="GQ7" s="872"/>
      <c r="GR7" s="873"/>
      <c r="GU7" s="871" t="s">
        <v>49</v>
      </c>
      <c r="GV7" s="860" t="s">
        <v>33</v>
      </c>
      <c r="GW7" s="861" t="s">
        <v>50</v>
      </c>
      <c r="GX7" s="862" t="s">
        <v>11</v>
      </c>
      <c r="GY7" s="863" t="s">
        <v>51</v>
      </c>
      <c r="GZ7" s="864" t="s">
        <v>52</v>
      </c>
      <c r="HA7" s="872"/>
      <c r="HB7" s="873"/>
    </row>
    <row r="8" spans="1:210" ht="22.5" customHeight="1" thickTop="1" x14ac:dyDescent="0.25">
      <c r="A8" s="417">
        <v>5</v>
      </c>
      <c r="B8" s="567" t="str">
        <f>AZ5</f>
        <v>SEABOARD FOODS</v>
      </c>
      <c r="C8" s="567" t="str">
        <f t="shared" ref="C8:I8" si="4">BA5</f>
        <v>Seaboard</v>
      </c>
      <c r="D8" s="571" t="str">
        <f t="shared" si="4"/>
        <v>PED. 111266346</v>
      </c>
      <c r="E8" s="568">
        <f t="shared" si="4"/>
        <v>45371</v>
      </c>
      <c r="F8" s="572">
        <f t="shared" si="4"/>
        <v>18912.54</v>
      </c>
      <c r="G8" s="570">
        <f t="shared" si="4"/>
        <v>21</v>
      </c>
      <c r="H8" s="573">
        <f t="shared" si="4"/>
        <v>18965</v>
      </c>
      <c r="I8" s="569">
        <f t="shared" si="4"/>
        <v>-52.459999999999127</v>
      </c>
      <c r="J8" s="283" t="str">
        <f>AZ6</f>
        <v>CICSSE24-11</v>
      </c>
      <c r="L8" s="258"/>
      <c r="M8" s="488"/>
      <c r="N8" s="517">
        <v>1</v>
      </c>
      <c r="O8" s="490">
        <v>922.6</v>
      </c>
      <c r="P8" s="491"/>
      <c r="Q8" s="492"/>
      <c r="R8" s="493"/>
      <c r="S8" s="494"/>
      <c r="T8" s="495">
        <f>S8*Q8</f>
        <v>0</v>
      </c>
      <c r="V8" s="258"/>
      <c r="W8" s="496"/>
      <c r="X8" s="835">
        <v>1</v>
      </c>
      <c r="Y8" s="497">
        <v>953.45</v>
      </c>
      <c r="Z8" s="498"/>
      <c r="AA8" s="497"/>
      <c r="AB8" s="499"/>
      <c r="AC8" s="500"/>
      <c r="AD8" s="462">
        <f>AC8*AA8</f>
        <v>0</v>
      </c>
      <c r="AE8" s="444"/>
      <c r="AF8" s="258"/>
      <c r="AG8" s="488"/>
      <c r="AH8" s="489">
        <v>1</v>
      </c>
      <c r="AI8" s="501">
        <v>919.4</v>
      </c>
      <c r="AJ8" s="502"/>
      <c r="AK8" s="501"/>
      <c r="AL8" s="399"/>
      <c r="AM8" s="391"/>
      <c r="AN8" s="391">
        <f>AM8*AK8</f>
        <v>0</v>
      </c>
      <c r="AP8" s="258"/>
      <c r="AQ8" s="515"/>
      <c r="AR8" s="489">
        <v>1</v>
      </c>
      <c r="AS8" s="497">
        <v>931.67</v>
      </c>
      <c r="AT8" s="498"/>
      <c r="AU8" s="497"/>
      <c r="AV8" s="499"/>
      <c r="AW8" s="500"/>
      <c r="AX8" s="5">
        <f>AW8*AU8</f>
        <v>0</v>
      </c>
      <c r="AZ8" s="258"/>
      <c r="BA8" s="488"/>
      <c r="BB8" s="489">
        <v>1</v>
      </c>
      <c r="BC8" s="879">
        <v>869.1</v>
      </c>
      <c r="BD8" s="502"/>
      <c r="BE8" s="490"/>
      <c r="BF8" s="399"/>
      <c r="BG8" s="391"/>
      <c r="BH8" s="391">
        <f>BG8*BE8</f>
        <v>0</v>
      </c>
      <c r="BJ8" s="258"/>
      <c r="BK8" s="488"/>
      <c r="BL8" s="489">
        <v>1</v>
      </c>
      <c r="BM8" s="490">
        <v>893.57</v>
      </c>
      <c r="BN8" s="502"/>
      <c r="BO8" s="490"/>
      <c r="BP8" s="399"/>
      <c r="BQ8" s="391"/>
      <c r="BR8" s="504">
        <f>BQ8*BO8</f>
        <v>0</v>
      </c>
      <c r="BS8" s="5"/>
      <c r="BT8" s="258"/>
      <c r="BU8" s="488"/>
      <c r="BV8" s="489">
        <v>1</v>
      </c>
      <c r="BW8" s="490">
        <v>900.8</v>
      </c>
      <c r="BX8" s="502"/>
      <c r="BY8" s="490"/>
      <c r="BZ8" s="399"/>
      <c r="CA8" s="391"/>
      <c r="CB8" s="504">
        <f>CA8*BY8</f>
        <v>0</v>
      </c>
      <c r="CD8" s="258"/>
      <c r="CE8" s="488"/>
      <c r="CF8" s="489">
        <v>1</v>
      </c>
      <c r="CG8" s="490">
        <v>926.2</v>
      </c>
      <c r="CH8" s="505"/>
      <c r="CI8" s="490"/>
      <c r="CJ8" s="506"/>
      <c r="CK8" s="507"/>
      <c r="CL8" s="462">
        <f t="shared" ref="CL8:CL28" si="5">CK8*CI8</f>
        <v>0</v>
      </c>
      <c r="CN8" s="258"/>
      <c r="CO8" s="488"/>
      <c r="CP8" s="489">
        <v>1</v>
      </c>
      <c r="CQ8" s="490">
        <v>884.85</v>
      </c>
      <c r="CR8" s="512"/>
      <c r="CS8" s="490"/>
      <c r="CT8" s="514"/>
      <c r="CU8" s="391"/>
      <c r="CV8" s="5">
        <f t="shared" ref="CV8:CV28" si="6">CU8*CS8</f>
        <v>0</v>
      </c>
      <c r="CX8" s="258"/>
      <c r="CY8" s="510"/>
      <c r="CZ8" s="489">
        <v>1</v>
      </c>
      <c r="DA8" s="490"/>
      <c r="DB8" s="502"/>
      <c r="DC8" s="490"/>
      <c r="DD8" s="399"/>
      <c r="DE8" s="391"/>
      <c r="DF8" s="5">
        <f>DE8*DC8</f>
        <v>0</v>
      </c>
      <c r="DH8" s="258"/>
      <c r="DI8" s="510"/>
      <c r="DJ8" s="489">
        <v>1</v>
      </c>
      <c r="DK8" s="490"/>
      <c r="DL8" s="502"/>
      <c r="DM8" s="490"/>
      <c r="DN8" s="399"/>
      <c r="DO8" s="391"/>
      <c r="DP8" s="5">
        <f>DO8*DM8</f>
        <v>0</v>
      </c>
      <c r="DR8" s="258"/>
      <c r="DS8" s="511"/>
      <c r="DT8" s="489">
        <v>1</v>
      </c>
      <c r="DU8" s="490"/>
      <c r="DV8" s="505"/>
      <c r="DW8" s="490"/>
      <c r="DX8" s="508"/>
      <c r="DY8" s="507"/>
      <c r="DZ8" s="5">
        <f>DY8*DW8</f>
        <v>0</v>
      </c>
      <c r="EB8" s="258"/>
      <c r="EC8" s="488"/>
      <c r="ED8" s="489">
        <v>1</v>
      </c>
      <c r="EE8" s="490"/>
      <c r="EF8" s="512"/>
      <c r="EG8" s="490"/>
      <c r="EH8" s="513"/>
      <c r="EI8" s="391"/>
      <c r="EJ8" s="5">
        <f>EI8*EG8</f>
        <v>0</v>
      </c>
      <c r="EL8" s="258"/>
      <c r="EM8" s="488"/>
      <c r="EN8" s="489">
        <v>1</v>
      </c>
      <c r="EO8" s="490"/>
      <c r="EP8" s="512"/>
      <c r="EQ8" s="490"/>
      <c r="ER8" s="514"/>
      <c r="ES8" s="391"/>
      <c r="ET8" s="5">
        <f>ES8*EQ8</f>
        <v>0</v>
      </c>
      <c r="EV8" s="258"/>
      <c r="EW8" s="515"/>
      <c r="EX8" s="489">
        <v>1</v>
      </c>
      <c r="EY8" s="490"/>
      <c r="EZ8" s="502"/>
      <c r="FA8" s="490"/>
      <c r="FB8" s="514"/>
      <c r="FC8" s="391"/>
      <c r="FD8" s="5">
        <f>FC8*FA8</f>
        <v>0</v>
      </c>
      <c r="FF8" s="258"/>
      <c r="FG8" s="515"/>
      <c r="FH8" s="489">
        <v>1</v>
      </c>
      <c r="FI8" s="497"/>
      <c r="FJ8" s="498"/>
      <c r="FK8" s="497"/>
      <c r="FL8" s="513"/>
      <c r="FM8" s="500"/>
      <c r="FN8" s="462">
        <f>FM8*FK8</f>
        <v>0</v>
      </c>
      <c r="FP8" s="258"/>
      <c r="FQ8" s="516"/>
      <c r="FR8" s="489">
        <v>1</v>
      </c>
      <c r="FS8" s="490"/>
      <c r="FT8" s="502"/>
      <c r="FU8" s="490"/>
      <c r="FV8" s="514"/>
      <c r="FW8" s="391"/>
      <c r="FX8" s="462">
        <f>FW8*FU8</f>
        <v>0</v>
      </c>
      <c r="FZ8" s="258"/>
      <c r="GA8" s="515"/>
      <c r="GB8" s="517">
        <v>1</v>
      </c>
      <c r="GC8" s="490"/>
      <c r="GD8" s="502"/>
      <c r="GE8" s="490"/>
      <c r="GF8" s="514"/>
      <c r="GG8" s="391"/>
      <c r="GH8" s="5">
        <f>GG8*GE8</f>
        <v>0</v>
      </c>
      <c r="GJ8" s="258"/>
      <c r="GK8" s="488"/>
      <c r="GL8" s="489">
        <v>1</v>
      </c>
      <c r="GM8" s="518"/>
      <c r="GN8" s="502"/>
      <c r="GO8" s="518"/>
      <c r="GP8" s="399"/>
      <c r="GQ8" s="391"/>
      <c r="GR8" s="5">
        <f>GQ8*GO8</f>
        <v>0</v>
      </c>
      <c r="GT8" s="258"/>
      <c r="GU8" s="488"/>
      <c r="GV8" s="489">
        <v>1</v>
      </c>
      <c r="GW8" s="519"/>
      <c r="GX8" s="502"/>
      <c r="GY8" s="519"/>
      <c r="GZ8" s="399"/>
      <c r="HA8" s="391"/>
      <c r="HB8" s="5">
        <f>HA8*GY8</f>
        <v>0</v>
      </c>
    </row>
    <row r="9" spans="1:210" ht="22.5" customHeight="1" x14ac:dyDescent="0.25">
      <c r="A9" s="417">
        <v>6</v>
      </c>
      <c r="B9" s="567" t="str">
        <f>BJ5</f>
        <v xml:space="preserve">SAM FARMS </v>
      </c>
      <c r="C9" s="567" t="str">
        <f t="shared" ref="C9:H9" si="7">BK5</f>
        <v xml:space="preserve">I B P </v>
      </c>
      <c r="D9" s="571" t="str">
        <f t="shared" si="7"/>
        <v>PED. 111419389</v>
      </c>
      <c r="E9" s="568">
        <f t="shared" si="7"/>
        <v>45373</v>
      </c>
      <c r="F9" s="572">
        <f t="shared" si="7"/>
        <v>18785.68</v>
      </c>
      <c r="G9" s="570">
        <f t="shared" si="7"/>
        <v>20</v>
      </c>
      <c r="H9" s="573">
        <f t="shared" si="7"/>
        <v>18831.22</v>
      </c>
      <c r="I9" s="569">
        <f>BQ5</f>
        <v>-45.540000000000873</v>
      </c>
      <c r="J9" s="283">
        <f>BJ6</f>
        <v>12262</v>
      </c>
      <c r="M9" s="515"/>
      <c r="N9" s="517">
        <v>2</v>
      </c>
      <c r="O9" s="490">
        <v>874.5</v>
      </c>
      <c r="P9" s="491"/>
      <c r="Q9" s="492"/>
      <c r="R9" s="493"/>
      <c r="S9" s="494"/>
      <c r="T9" s="520">
        <f t="shared" ref="T9:T29" si="8">S9*Q9</f>
        <v>0</v>
      </c>
      <c r="W9" s="496"/>
      <c r="X9" s="835">
        <v>2</v>
      </c>
      <c r="Y9" s="497">
        <v>963.43</v>
      </c>
      <c r="Z9" s="498"/>
      <c r="AA9" s="497"/>
      <c r="AB9" s="499"/>
      <c r="AC9" s="500"/>
      <c r="AD9" s="462">
        <f t="shared" ref="AD9:AD29" si="9">AC9*AA9</f>
        <v>0</v>
      </c>
      <c r="AE9" s="444"/>
      <c r="AG9" s="515"/>
      <c r="AH9" s="489">
        <v>2</v>
      </c>
      <c r="AI9" s="521">
        <v>894.9</v>
      </c>
      <c r="AJ9" s="502"/>
      <c r="AK9" s="521"/>
      <c r="AL9" s="399"/>
      <c r="AM9" s="391"/>
      <c r="AN9" s="391">
        <f t="shared" ref="AN9:AN28" si="10">AM9*AK9</f>
        <v>0</v>
      </c>
      <c r="AQ9" s="515"/>
      <c r="AR9" s="489">
        <v>2</v>
      </c>
      <c r="AS9" s="497">
        <v>953.45</v>
      </c>
      <c r="AT9" s="498"/>
      <c r="AU9" s="497"/>
      <c r="AV9" s="499"/>
      <c r="AW9" s="500"/>
      <c r="AX9" s="5">
        <f t="shared" ref="AX9:AX31" si="11">AW9*AU9</f>
        <v>0</v>
      </c>
      <c r="BA9" s="515"/>
      <c r="BB9" s="489">
        <v>2</v>
      </c>
      <c r="BC9" s="879">
        <v>880</v>
      </c>
      <c r="BD9" s="502"/>
      <c r="BE9" s="490"/>
      <c r="BF9" s="399"/>
      <c r="BG9" s="391"/>
      <c r="BH9" s="391">
        <f t="shared" ref="BH9:BH28" si="12">BG9*BE9</f>
        <v>0</v>
      </c>
      <c r="BK9" s="515"/>
      <c r="BL9" s="489">
        <v>2</v>
      </c>
      <c r="BM9" s="490">
        <v>957.98</v>
      </c>
      <c r="BN9" s="502"/>
      <c r="BO9" s="490"/>
      <c r="BP9" s="399"/>
      <c r="BQ9" s="391"/>
      <c r="BR9" s="504">
        <f t="shared" ref="BR9:BR29" si="13">BQ9*BO9</f>
        <v>0</v>
      </c>
      <c r="BS9" s="5"/>
      <c r="BU9" s="515"/>
      <c r="BV9" s="489">
        <v>2</v>
      </c>
      <c r="BW9" s="490">
        <v>875.4</v>
      </c>
      <c r="BX9" s="502"/>
      <c r="BY9" s="490"/>
      <c r="BZ9" s="399"/>
      <c r="CA9" s="391"/>
      <c r="CB9" s="504">
        <f t="shared" ref="CB9:CB29" si="14">CA9*BY9</f>
        <v>0</v>
      </c>
      <c r="CE9" s="488"/>
      <c r="CF9" s="489">
        <v>2</v>
      </c>
      <c r="CG9" s="490">
        <v>932.6</v>
      </c>
      <c r="CH9" s="505"/>
      <c r="CI9" s="490"/>
      <c r="CJ9" s="506"/>
      <c r="CK9" s="507"/>
      <c r="CL9" s="462">
        <f t="shared" si="5"/>
        <v>0</v>
      </c>
      <c r="CO9" s="488"/>
      <c r="CP9" s="489">
        <v>2</v>
      </c>
      <c r="CQ9" s="249">
        <v>862.37</v>
      </c>
      <c r="CR9" s="512"/>
      <c r="CS9" s="249"/>
      <c r="CT9" s="514"/>
      <c r="CU9" s="391"/>
      <c r="CV9" s="5">
        <f t="shared" si="6"/>
        <v>0</v>
      </c>
      <c r="CY9" s="510"/>
      <c r="CZ9" s="489">
        <v>2</v>
      </c>
      <c r="DA9" s="490"/>
      <c r="DB9" s="502"/>
      <c r="DC9" s="490"/>
      <c r="DD9" s="399"/>
      <c r="DE9" s="391"/>
      <c r="DF9" s="5">
        <f t="shared" ref="DF9:DF31" si="15">DE9*DC9</f>
        <v>0</v>
      </c>
      <c r="DI9" s="510"/>
      <c r="DJ9" s="489">
        <v>2</v>
      </c>
      <c r="DK9" s="490"/>
      <c r="DL9" s="502"/>
      <c r="DM9" s="490"/>
      <c r="DN9" s="399"/>
      <c r="DO9" s="391"/>
      <c r="DP9" s="5">
        <f t="shared" ref="DP9:DP31" si="16">DO9*DM9</f>
        <v>0</v>
      </c>
      <c r="DS9" s="511"/>
      <c r="DT9" s="489">
        <v>2</v>
      </c>
      <c r="DU9" s="490"/>
      <c r="DV9" s="505"/>
      <c r="DW9" s="490"/>
      <c r="DX9" s="508"/>
      <c r="DY9" s="507"/>
      <c r="DZ9" s="5">
        <f t="shared" ref="DZ9:DZ29" si="17">DY9*DW9</f>
        <v>0</v>
      </c>
      <c r="EC9" s="515"/>
      <c r="ED9" s="489">
        <v>2</v>
      </c>
      <c r="EE9" s="490"/>
      <c r="EF9" s="512"/>
      <c r="EG9" s="490"/>
      <c r="EH9" s="513"/>
      <c r="EI9" s="391"/>
      <c r="EJ9" s="5">
        <f t="shared" ref="EJ9:EJ28" si="18">EI9*EG9</f>
        <v>0</v>
      </c>
      <c r="EM9" s="515"/>
      <c r="EN9" s="489">
        <v>2</v>
      </c>
      <c r="EO9" s="249"/>
      <c r="EP9" s="512"/>
      <c r="EQ9" s="249"/>
      <c r="ER9" s="514"/>
      <c r="ES9" s="391"/>
      <c r="ET9" s="5">
        <f t="shared" ref="ET9:ET28" si="19">ES9*EQ9</f>
        <v>0</v>
      </c>
      <c r="EW9" s="515"/>
      <c r="EX9" s="489">
        <v>2</v>
      </c>
      <c r="EY9" s="490"/>
      <c r="EZ9" s="502"/>
      <c r="FA9" s="490"/>
      <c r="FB9" s="514"/>
      <c r="FC9" s="391"/>
      <c r="FD9" s="5">
        <f t="shared" ref="FD9:FD29" si="20">FC9*FA9</f>
        <v>0</v>
      </c>
      <c r="FG9" s="515"/>
      <c r="FH9" s="489">
        <v>2</v>
      </c>
      <c r="FI9" s="497"/>
      <c r="FJ9" s="498"/>
      <c r="FK9" s="497"/>
      <c r="FL9" s="513"/>
      <c r="FM9" s="500"/>
      <c r="FN9" s="462">
        <f t="shared" ref="FN9:FN29" si="21">FM9*FK9</f>
        <v>0</v>
      </c>
      <c r="FQ9" s="516"/>
      <c r="FR9" s="489">
        <v>2</v>
      </c>
      <c r="FS9" s="490"/>
      <c r="FT9" s="502"/>
      <c r="FU9" s="490"/>
      <c r="FV9" s="514"/>
      <c r="FW9" s="391"/>
      <c r="FX9" s="462">
        <f t="shared" ref="FX9:FX29" si="22">FW9*FU9</f>
        <v>0</v>
      </c>
      <c r="GA9" s="515"/>
      <c r="GB9" s="517">
        <v>2</v>
      </c>
      <c r="GC9" s="490"/>
      <c r="GD9" s="502"/>
      <c r="GE9" s="490"/>
      <c r="GF9" s="514"/>
      <c r="GG9" s="391"/>
      <c r="GH9" s="5">
        <f t="shared" ref="GH9:GH29" si="23">GG9*GE9</f>
        <v>0</v>
      </c>
      <c r="GK9" s="515"/>
      <c r="GL9" s="489">
        <v>2</v>
      </c>
      <c r="GM9" s="522"/>
      <c r="GN9" s="502"/>
      <c r="GO9" s="522"/>
      <c r="GP9" s="399"/>
      <c r="GQ9" s="391"/>
      <c r="GR9" s="5">
        <f t="shared" ref="GR9:GR29" si="24">GQ9*GO9</f>
        <v>0</v>
      </c>
      <c r="GU9" s="515"/>
      <c r="GV9" s="489">
        <v>2</v>
      </c>
      <c r="GW9" s="523"/>
      <c r="GX9" s="502"/>
      <c r="GY9" s="523"/>
      <c r="GZ9" s="399"/>
      <c r="HA9" s="391"/>
      <c r="HB9" s="5">
        <f t="shared" ref="HB9:HB28" si="25">HA9*GY9</f>
        <v>0</v>
      </c>
    </row>
    <row r="10" spans="1:210" ht="22.5" customHeight="1" x14ac:dyDescent="0.25">
      <c r="A10" s="417">
        <v>7</v>
      </c>
      <c r="B10" s="567" t="str">
        <f t="shared" ref="B10:I10" si="26">BT5</f>
        <v>SEABOARD FOODS</v>
      </c>
      <c r="C10" s="567" t="str">
        <f t="shared" si="26"/>
        <v>Seaboard</v>
      </c>
      <c r="D10" s="571" t="str">
        <f t="shared" si="26"/>
        <v>PED. 111554075</v>
      </c>
      <c r="E10" s="568">
        <f t="shared" si="26"/>
        <v>45377</v>
      </c>
      <c r="F10" s="572">
        <f t="shared" si="26"/>
        <v>17197.14</v>
      </c>
      <c r="G10" s="570">
        <f t="shared" si="26"/>
        <v>19</v>
      </c>
      <c r="H10" s="573">
        <f t="shared" si="26"/>
        <v>17277.7</v>
      </c>
      <c r="I10" s="569">
        <f t="shared" si="26"/>
        <v>-80.56000000000131</v>
      </c>
      <c r="J10" s="283" t="str">
        <f>BT6</f>
        <v>CICSE24-12</v>
      </c>
      <c r="M10" s="515"/>
      <c r="N10" s="517">
        <v>3</v>
      </c>
      <c r="O10" s="490">
        <v>905.8</v>
      </c>
      <c r="P10" s="502"/>
      <c r="Q10" s="490"/>
      <c r="R10" s="399"/>
      <c r="S10" s="391"/>
      <c r="T10" s="462">
        <f t="shared" si="8"/>
        <v>0</v>
      </c>
      <c r="W10" s="496"/>
      <c r="X10" s="835">
        <v>3</v>
      </c>
      <c r="Y10" s="497">
        <v>939.84</v>
      </c>
      <c r="Z10" s="498"/>
      <c r="AA10" s="497"/>
      <c r="AB10" s="499"/>
      <c r="AC10" s="500"/>
      <c r="AD10" s="462">
        <f t="shared" si="9"/>
        <v>0</v>
      </c>
      <c r="AE10" s="444"/>
      <c r="AG10" s="515"/>
      <c r="AH10" s="489">
        <v>3</v>
      </c>
      <c r="AI10" s="521">
        <v>897.7</v>
      </c>
      <c r="AJ10" s="502"/>
      <c r="AK10" s="521"/>
      <c r="AL10" s="399"/>
      <c r="AM10" s="391"/>
      <c r="AN10" s="391">
        <f t="shared" si="10"/>
        <v>0</v>
      </c>
      <c r="AQ10" s="515"/>
      <c r="AR10" s="489">
        <v>3</v>
      </c>
      <c r="AS10" s="497">
        <v>896.29</v>
      </c>
      <c r="AT10" s="498"/>
      <c r="AU10" s="497"/>
      <c r="AV10" s="499"/>
      <c r="AW10" s="500"/>
      <c r="AX10" s="5">
        <f t="shared" si="11"/>
        <v>0</v>
      </c>
      <c r="BA10" s="515"/>
      <c r="BB10" s="489">
        <v>3</v>
      </c>
      <c r="BC10" s="879">
        <v>880.9</v>
      </c>
      <c r="BD10" s="502"/>
      <c r="BE10" s="490"/>
      <c r="BF10" s="399"/>
      <c r="BG10" s="391"/>
      <c r="BH10" s="391">
        <f t="shared" si="12"/>
        <v>0</v>
      </c>
      <c r="BK10" s="515"/>
      <c r="BL10" s="489">
        <v>3</v>
      </c>
      <c r="BM10" s="490">
        <v>939.84</v>
      </c>
      <c r="BN10" s="502"/>
      <c r="BO10" s="490"/>
      <c r="BP10" s="399"/>
      <c r="BQ10" s="391"/>
      <c r="BR10" s="504">
        <f t="shared" si="13"/>
        <v>0</v>
      </c>
      <c r="BS10" s="5"/>
      <c r="BU10" s="515"/>
      <c r="BV10" s="489">
        <v>3</v>
      </c>
      <c r="BW10" s="490">
        <v>902.2</v>
      </c>
      <c r="BX10" s="502"/>
      <c r="BY10" s="490"/>
      <c r="BZ10" s="399"/>
      <c r="CA10" s="391"/>
      <c r="CB10" s="504">
        <f t="shared" si="14"/>
        <v>0</v>
      </c>
      <c r="CE10" s="488"/>
      <c r="CF10" s="489">
        <v>3</v>
      </c>
      <c r="CG10" s="490">
        <v>914.4</v>
      </c>
      <c r="CH10" s="505"/>
      <c r="CI10" s="490"/>
      <c r="CJ10" s="506"/>
      <c r="CK10" s="507"/>
      <c r="CL10" s="462">
        <f t="shared" si="5"/>
        <v>0</v>
      </c>
      <c r="CO10" s="488"/>
      <c r="CP10" s="489">
        <v>3</v>
      </c>
      <c r="CQ10" s="249">
        <v>922.98</v>
      </c>
      <c r="CR10" s="512"/>
      <c r="CS10" s="249"/>
      <c r="CT10" s="514"/>
      <c r="CU10" s="391"/>
      <c r="CV10" s="5">
        <f t="shared" si="6"/>
        <v>0</v>
      </c>
      <c r="CY10" s="510"/>
      <c r="CZ10" s="489">
        <v>3</v>
      </c>
      <c r="DA10" s="490"/>
      <c r="DB10" s="502"/>
      <c r="DC10" s="490"/>
      <c r="DD10" s="399"/>
      <c r="DE10" s="391"/>
      <c r="DF10" s="5">
        <f t="shared" si="15"/>
        <v>0</v>
      </c>
      <c r="DI10" s="510"/>
      <c r="DJ10" s="489">
        <v>3</v>
      </c>
      <c r="DK10" s="490"/>
      <c r="DL10" s="502"/>
      <c r="DM10" s="490"/>
      <c r="DN10" s="399"/>
      <c r="DO10" s="391"/>
      <c r="DP10" s="5">
        <f t="shared" si="16"/>
        <v>0</v>
      </c>
      <c r="DS10" s="511"/>
      <c r="DT10" s="489">
        <v>3</v>
      </c>
      <c r="DU10" s="490"/>
      <c r="DV10" s="505"/>
      <c r="DW10" s="490"/>
      <c r="DX10" s="508"/>
      <c r="DY10" s="507"/>
      <c r="DZ10" s="5">
        <f t="shared" si="17"/>
        <v>0</v>
      </c>
      <c r="EC10" s="515"/>
      <c r="ED10" s="489">
        <v>3</v>
      </c>
      <c r="EE10" s="249"/>
      <c r="EF10" s="512"/>
      <c r="EG10" s="249"/>
      <c r="EH10" s="513"/>
      <c r="EI10" s="391"/>
      <c r="EJ10" s="5">
        <f t="shared" si="18"/>
        <v>0</v>
      </c>
      <c r="EM10" s="515"/>
      <c r="EN10" s="489">
        <v>3</v>
      </c>
      <c r="EO10" s="249"/>
      <c r="EP10" s="512"/>
      <c r="EQ10" s="249"/>
      <c r="ER10" s="514"/>
      <c r="ES10" s="391"/>
      <c r="ET10" s="5">
        <f t="shared" si="19"/>
        <v>0</v>
      </c>
      <c r="EW10" s="515"/>
      <c r="EX10" s="489">
        <v>3</v>
      </c>
      <c r="EY10" s="490"/>
      <c r="EZ10" s="502"/>
      <c r="FA10" s="490"/>
      <c r="FB10" s="514"/>
      <c r="FC10" s="391"/>
      <c r="FD10" s="5">
        <f t="shared" si="20"/>
        <v>0</v>
      </c>
      <c r="FG10" s="515"/>
      <c r="FH10" s="489">
        <v>3</v>
      </c>
      <c r="FI10" s="497"/>
      <c r="FJ10" s="498"/>
      <c r="FK10" s="497"/>
      <c r="FL10" s="513"/>
      <c r="FM10" s="500"/>
      <c r="FN10" s="462">
        <f t="shared" si="21"/>
        <v>0</v>
      </c>
      <c r="FQ10" s="516"/>
      <c r="FR10" s="489">
        <v>3</v>
      </c>
      <c r="FS10" s="490"/>
      <c r="FT10" s="502"/>
      <c r="FU10" s="490"/>
      <c r="FV10" s="514"/>
      <c r="FW10" s="391"/>
      <c r="FX10" s="462">
        <f t="shared" si="22"/>
        <v>0</v>
      </c>
      <c r="GA10" s="515"/>
      <c r="GB10" s="517">
        <v>3</v>
      </c>
      <c r="GC10" s="490"/>
      <c r="GD10" s="502"/>
      <c r="GE10" s="490"/>
      <c r="GF10" s="514"/>
      <c r="GG10" s="391"/>
      <c r="GH10" s="5">
        <f t="shared" si="23"/>
        <v>0</v>
      </c>
      <c r="GK10" s="515"/>
      <c r="GL10" s="489">
        <v>3</v>
      </c>
      <c r="GM10" s="522"/>
      <c r="GN10" s="502"/>
      <c r="GO10" s="522"/>
      <c r="GP10" s="399"/>
      <c r="GQ10" s="391"/>
      <c r="GR10" s="5">
        <f t="shared" si="24"/>
        <v>0</v>
      </c>
      <c r="GU10" s="515"/>
      <c r="GV10" s="489">
        <v>3</v>
      </c>
      <c r="GW10" s="490"/>
      <c r="GX10" s="502"/>
      <c r="GY10" s="490"/>
      <c r="GZ10" s="399"/>
      <c r="HA10" s="391"/>
      <c r="HB10" s="5">
        <f t="shared" si="25"/>
        <v>0</v>
      </c>
    </row>
    <row r="11" spans="1:210" ht="22.5" customHeight="1" x14ac:dyDescent="0.25">
      <c r="A11" s="417">
        <v>8</v>
      </c>
      <c r="B11" s="567" t="str">
        <f t="shared" ref="B11:I11" si="27">CD5</f>
        <v xml:space="preserve">SAM FARMS </v>
      </c>
      <c r="C11" s="567" t="str">
        <f t="shared" si="27"/>
        <v>Seaboard</v>
      </c>
      <c r="D11" s="571" t="str">
        <f t="shared" si="27"/>
        <v>PED. 11563403</v>
      </c>
      <c r="E11" s="568">
        <f t="shared" si="27"/>
        <v>45377</v>
      </c>
      <c r="F11" s="572">
        <f t="shared" si="27"/>
        <v>18953.14</v>
      </c>
      <c r="G11" s="570">
        <f t="shared" si="27"/>
        <v>21</v>
      </c>
      <c r="H11" s="573">
        <f t="shared" si="27"/>
        <v>19051.5</v>
      </c>
      <c r="I11" s="569">
        <f t="shared" si="27"/>
        <v>-98.360000000000582</v>
      </c>
      <c r="J11" s="283">
        <f>CD6</f>
        <v>12124</v>
      </c>
      <c r="L11" s="258"/>
      <c r="M11" s="488"/>
      <c r="N11" s="517">
        <v>4</v>
      </c>
      <c r="O11" s="490">
        <v>936.7</v>
      </c>
      <c r="P11" s="491"/>
      <c r="Q11" s="492"/>
      <c r="R11" s="493"/>
      <c r="S11" s="494"/>
      <c r="T11" s="520">
        <f t="shared" si="8"/>
        <v>0</v>
      </c>
      <c r="V11" s="258"/>
      <c r="W11" s="496"/>
      <c r="X11" s="835">
        <v>4</v>
      </c>
      <c r="Y11" s="497">
        <v>967.96</v>
      </c>
      <c r="Z11" s="498"/>
      <c r="AA11" s="497"/>
      <c r="AB11" s="499"/>
      <c r="AC11" s="500"/>
      <c r="AD11" s="462">
        <f t="shared" si="9"/>
        <v>0</v>
      </c>
      <c r="AE11" s="444"/>
      <c r="AF11" s="258"/>
      <c r="AG11" s="488"/>
      <c r="AH11" s="489">
        <v>4</v>
      </c>
      <c r="AI11" s="521">
        <v>908.5</v>
      </c>
      <c r="AJ11" s="502"/>
      <c r="AK11" s="521"/>
      <c r="AL11" s="399"/>
      <c r="AM11" s="391"/>
      <c r="AN11" s="391">
        <f t="shared" si="10"/>
        <v>0</v>
      </c>
      <c r="AP11" s="258"/>
      <c r="AQ11" s="515"/>
      <c r="AR11" s="489">
        <v>4</v>
      </c>
      <c r="AS11" s="497">
        <v>942.56</v>
      </c>
      <c r="AT11" s="498"/>
      <c r="AU11" s="497"/>
      <c r="AV11" s="499"/>
      <c r="AW11" s="500"/>
      <c r="AX11" s="5">
        <f t="shared" si="11"/>
        <v>0</v>
      </c>
      <c r="AZ11" s="258"/>
      <c r="BA11" s="488"/>
      <c r="BB11" s="489">
        <v>4</v>
      </c>
      <c r="BC11" s="879">
        <v>895.8</v>
      </c>
      <c r="BD11" s="502"/>
      <c r="BE11" s="490"/>
      <c r="BF11" s="399"/>
      <c r="BG11" s="391"/>
      <c r="BH11" s="391">
        <f t="shared" si="12"/>
        <v>0</v>
      </c>
      <c r="BJ11" s="258"/>
      <c r="BK11" s="488"/>
      <c r="BL11" s="489">
        <v>4</v>
      </c>
      <c r="BM11" s="490">
        <v>920.79</v>
      </c>
      <c r="BN11" s="502"/>
      <c r="BO11" s="490"/>
      <c r="BP11" s="399"/>
      <c r="BQ11" s="391"/>
      <c r="BR11" s="504">
        <f t="shared" si="13"/>
        <v>0</v>
      </c>
      <c r="BS11" s="5"/>
      <c r="BT11" s="258"/>
      <c r="BU11" s="488"/>
      <c r="BV11" s="489">
        <v>4</v>
      </c>
      <c r="BW11" s="490">
        <v>940.7</v>
      </c>
      <c r="BX11" s="502"/>
      <c r="BY11" s="490"/>
      <c r="BZ11" s="399"/>
      <c r="CA11" s="391"/>
      <c r="CB11" s="504">
        <f t="shared" si="14"/>
        <v>0</v>
      </c>
      <c r="CD11" s="258"/>
      <c r="CE11" s="488"/>
      <c r="CF11" s="489">
        <v>4</v>
      </c>
      <c r="CG11" s="490">
        <v>939.9</v>
      </c>
      <c r="CH11" s="505"/>
      <c r="CI11" s="490"/>
      <c r="CJ11" s="506"/>
      <c r="CK11" s="507"/>
      <c r="CL11" s="462">
        <f t="shared" si="5"/>
        <v>0</v>
      </c>
      <c r="CN11" s="258"/>
      <c r="CO11" s="488"/>
      <c r="CP11" s="489">
        <v>4</v>
      </c>
      <c r="CQ11" s="249">
        <v>900.06</v>
      </c>
      <c r="CR11" s="512"/>
      <c r="CS11" s="249"/>
      <c r="CT11" s="514"/>
      <c r="CU11" s="391"/>
      <c r="CV11" s="5">
        <f t="shared" si="6"/>
        <v>0</v>
      </c>
      <c r="CX11" s="258"/>
      <c r="CY11" s="510"/>
      <c r="CZ11" s="489">
        <v>4</v>
      </c>
      <c r="DA11" s="490"/>
      <c r="DB11" s="502"/>
      <c r="DC11" s="490"/>
      <c r="DD11" s="399"/>
      <c r="DE11" s="391"/>
      <c r="DF11" s="5">
        <f t="shared" si="15"/>
        <v>0</v>
      </c>
      <c r="DH11" s="258"/>
      <c r="DI11" s="510"/>
      <c r="DJ11" s="489">
        <v>4</v>
      </c>
      <c r="DK11" s="490"/>
      <c r="DL11" s="502"/>
      <c r="DM11" s="490"/>
      <c r="DN11" s="399"/>
      <c r="DO11" s="391"/>
      <c r="DP11" s="5">
        <f t="shared" si="16"/>
        <v>0</v>
      </c>
      <c r="DR11" s="258"/>
      <c r="DS11" s="511"/>
      <c r="DT11" s="489">
        <v>4</v>
      </c>
      <c r="DU11" s="490"/>
      <c r="DV11" s="505"/>
      <c r="DW11" s="490"/>
      <c r="DX11" s="508"/>
      <c r="DY11" s="507"/>
      <c r="DZ11" s="5">
        <f t="shared" si="17"/>
        <v>0</v>
      </c>
      <c r="EB11" s="258"/>
      <c r="EC11" s="488"/>
      <c r="ED11" s="489">
        <v>4</v>
      </c>
      <c r="EE11" s="249"/>
      <c r="EF11" s="512"/>
      <c r="EG11" s="249"/>
      <c r="EH11" s="513"/>
      <c r="EI11" s="391"/>
      <c r="EJ11" s="5">
        <f t="shared" si="18"/>
        <v>0</v>
      </c>
      <c r="EL11" s="258"/>
      <c r="EM11" s="488"/>
      <c r="EN11" s="489">
        <v>4</v>
      </c>
      <c r="EO11" s="249"/>
      <c r="EP11" s="512"/>
      <c r="EQ11" s="249"/>
      <c r="ER11" s="514"/>
      <c r="ES11" s="391"/>
      <c r="ET11" s="5">
        <f t="shared" si="19"/>
        <v>0</v>
      </c>
      <c r="EV11" s="524"/>
      <c r="EW11" s="515"/>
      <c r="EX11" s="489">
        <v>4</v>
      </c>
      <c r="EY11" s="490"/>
      <c r="EZ11" s="502"/>
      <c r="FA11" s="490"/>
      <c r="FB11" s="514"/>
      <c r="FC11" s="391"/>
      <c r="FD11" s="5">
        <f t="shared" si="20"/>
        <v>0</v>
      </c>
      <c r="FF11" s="258"/>
      <c r="FG11" s="515"/>
      <c r="FH11" s="489">
        <v>4</v>
      </c>
      <c r="FI11" s="497"/>
      <c r="FJ11" s="498"/>
      <c r="FK11" s="497"/>
      <c r="FL11" s="513"/>
      <c r="FM11" s="500"/>
      <c r="FN11" s="462">
        <f t="shared" si="21"/>
        <v>0</v>
      </c>
      <c r="FP11" s="258"/>
      <c r="FQ11" s="516"/>
      <c r="FR11" s="489">
        <v>4</v>
      </c>
      <c r="FS11" s="490"/>
      <c r="FT11" s="502"/>
      <c r="FU11" s="490"/>
      <c r="FV11" s="514"/>
      <c r="FW11" s="391"/>
      <c r="FX11" s="462">
        <f t="shared" si="22"/>
        <v>0</v>
      </c>
      <c r="FZ11" s="258"/>
      <c r="GA11" s="515"/>
      <c r="GB11" s="517">
        <v>4</v>
      </c>
      <c r="GC11" s="490"/>
      <c r="GD11" s="502"/>
      <c r="GE11" s="490"/>
      <c r="GF11" s="514"/>
      <c r="GG11" s="391"/>
      <c r="GH11" s="5">
        <f t="shared" si="23"/>
        <v>0</v>
      </c>
      <c r="GJ11" s="258"/>
      <c r="GK11" s="488"/>
      <c r="GL11" s="489">
        <v>4</v>
      </c>
      <c r="GM11" s="522"/>
      <c r="GN11" s="502"/>
      <c r="GO11" s="522"/>
      <c r="GP11" s="399"/>
      <c r="GQ11" s="391"/>
      <c r="GR11" s="5">
        <f t="shared" si="24"/>
        <v>0</v>
      </c>
      <c r="GT11" s="258"/>
      <c r="GU11" s="488"/>
      <c r="GV11" s="489">
        <v>4</v>
      </c>
      <c r="GW11" s="490"/>
      <c r="GX11" s="502"/>
      <c r="GY11" s="490"/>
      <c r="GZ11" s="399"/>
      <c r="HA11" s="391"/>
      <c r="HB11" s="5">
        <f t="shared" si="25"/>
        <v>0</v>
      </c>
    </row>
    <row r="12" spans="1:210" ht="22.5" customHeight="1" x14ac:dyDescent="0.25">
      <c r="A12" s="417">
        <v>9</v>
      </c>
      <c r="B12" s="283" t="str">
        <f t="shared" ref="B12:I12" si="28">CN5</f>
        <v xml:space="preserve">ALIMENTOS SBF DE MEXICO S DE RL DE CV </v>
      </c>
      <c r="C12" s="283" t="str">
        <f t="shared" si="28"/>
        <v>Seaboard</v>
      </c>
      <c r="D12" s="431" t="str">
        <f t="shared" si="28"/>
        <v>PEDIDO 20306884</v>
      </c>
      <c r="E12" s="432">
        <f t="shared" si="28"/>
        <v>45380</v>
      </c>
      <c r="F12" s="215">
        <f t="shared" si="28"/>
        <v>18408.12</v>
      </c>
      <c r="G12" s="6">
        <f t="shared" si="28"/>
        <v>21</v>
      </c>
      <c r="H12" s="233">
        <f t="shared" si="28"/>
        <v>18461.919999999998</v>
      </c>
      <c r="I12" s="433">
        <f t="shared" si="28"/>
        <v>-53.799999999999272</v>
      </c>
      <c r="M12" s="488"/>
      <c r="N12" s="517">
        <v>5</v>
      </c>
      <c r="O12" s="490">
        <v>905.4</v>
      </c>
      <c r="P12" s="491"/>
      <c r="Q12" s="492"/>
      <c r="R12" s="493"/>
      <c r="S12" s="494"/>
      <c r="T12" s="520">
        <f t="shared" si="8"/>
        <v>0</v>
      </c>
      <c r="W12" s="496"/>
      <c r="X12" s="835">
        <v>5</v>
      </c>
      <c r="Y12" s="497">
        <v>923.51</v>
      </c>
      <c r="Z12" s="498"/>
      <c r="AA12" s="497"/>
      <c r="AB12" s="499"/>
      <c r="AC12" s="500"/>
      <c r="AD12" s="462">
        <f t="shared" si="9"/>
        <v>0</v>
      </c>
      <c r="AE12" s="444"/>
      <c r="AG12" s="488"/>
      <c r="AH12" s="489">
        <v>5</v>
      </c>
      <c r="AI12" s="521">
        <v>871.3</v>
      </c>
      <c r="AJ12" s="502"/>
      <c r="AK12" s="521"/>
      <c r="AL12" s="399"/>
      <c r="AM12" s="391"/>
      <c r="AN12" s="391">
        <f t="shared" si="10"/>
        <v>0</v>
      </c>
      <c r="AQ12" s="515"/>
      <c r="AR12" s="489">
        <v>5</v>
      </c>
      <c r="AS12" s="497">
        <v>973.4</v>
      </c>
      <c r="AT12" s="498"/>
      <c r="AU12" s="497"/>
      <c r="AV12" s="499"/>
      <c r="AW12" s="500"/>
      <c r="AX12" s="5">
        <f t="shared" si="11"/>
        <v>0</v>
      </c>
      <c r="BA12" s="488"/>
      <c r="BB12" s="489">
        <v>5</v>
      </c>
      <c r="BC12" s="879">
        <v>904.9</v>
      </c>
      <c r="BD12" s="502"/>
      <c r="BE12" s="490"/>
      <c r="BF12" s="399"/>
      <c r="BG12" s="391"/>
      <c r="BH12" s="391">
        <f t="shared" si="12"/>
        <v>0</v>
      </c>
      <c r="BK12" s="488"/>
      <c r="BL12" s="489">
        <v>5</v>
      </c>
      <c r="BM12" s="490">
        <v>928.95</v>
      </c>
      <c r="BN12" s="502"/>
      <c r="BO12" s="497"/>
      <c r="BP12" s="399"/>
      <c r="BQ12" s="391"/>
      <c r="BR12" s="504">
        <f t="shared" si="13"/>
        <v>0</v>
      </c>
      <c r="BS12" s="5"/>
      <c r="BU12" s="488"/>
      <c r="BV12" s="489">
        <v>5</v>
      </c>
      <c r="BW12" s="490">
        <v>911.3</v>
      </c>
      <c r="BX12" s="502"/>
      <c r="BY12" s="497"/>
      <c r="BZ12" s="399"/>
      <c r="CA12" s="391"/>
      <c r="CB12" s="504">
        <f t="shared" si="14"/>
        <v>0</v>
      </c>
      <c r="CE12" s="488"/>
      <c r="CF12" s="489">
        <v>5</v>
      </c>
      <c r="CG12" s="490">
        <v>861.8</v>
      </c>
      <c r="CH12" s="505"/>
      <c r="CI12" s="490"/>
      <c r="CJ12" s="506"/>
      <c r="CK12" s="507"/>
      <c r="CL12" s="462">
        <f t="shared" si="5"/>
        <v>0</v>
      </c>
      <c r="CO12" s="488"/>
      <c r="CP12" s="489">
        <v>5</v>
      </c>
      <c r="CQ12" s="249">
        <v>889.61</v>
      </c>
      <c r="CR12" s="512"/>
      <c r="CS12" s="249"/>
      <c r="CT12" s="514"/>
      <c r="CU12" s="391"/>
      <c r="CV12" s="5">
        <f t="shared" si="6"/>
        <v>0</v>
      </c>
      <c r="CY12" s="510"/>
      <c r="CZ12" s="489">
        <v>5</v>
      </c>
      <c r="DA12" s="490"/>
      <c r="DB12" s="502"/>
      <c r="DC12" s="490"/>
      <c r="DD12" s="399"/>
      <c r="DE12" s="391"/>
      <c r="DF12" s="5">
        <f t="shared" si="15"/>
        <v>0</v>
      </c>
      <c r="DI12" s="510"/>
      <c r="DJ12" s="489">
        <v>5</v>
      </c>
      <c r="DK12" s="490"/>
      <c r="DL12" s="502"/>
      <c r="DM12" s="490"/>
      <c r="DN12" s="399"/>
      <c r="DO12" s="391"/>
      <c r="DP12" s="5">
        <f t="shared" si="16"/>
        <v>0</v>
      </c>
      <c r="DS12" s="488"/>
      <c r="DT12" s="489">
        <v>5</v>
      </c>
      <c r="DU12" s="490"/>
      <c r="DV12" s="505"/>
      <c r="DW12" s="490"/>
      <c r="DX12" s="508"/>
      <c r="DY12" s="507"/>
      <c r="DZ12" s="5">
        <f t="shared" si="17"/>
        <v>0</v>
      </c>
      <c r="EC12" s="488"/>
      <c r="ED12" s="489">
        <v>5</v>
      </c>
      <c r="EE12" s="249"/>
      <c r="EF12" s="512"/>
      <c r="EG12" s="249"/>
      <c r="EH12" s="513"/>
      <c r="EI12" s="391"/>
      <c r="EJ12" s="5">
        <f t="shared" si="18"/>
        <v>0</v>
      </c>
      <c r="EM12" s="488"/>
      <c r="EN12" s="489">
        <v>5</v>
      </c>
      <c r="EO12" s="249"/>
      <c r="EP12" s="512"/>
      <c r="EQ12" s="249"/>
      <c r="ER12" s="514"/>
      <c r="ES12" s="391"/>
      <c r="ET12" s="5">
        <f t="shared" si="19"/>
        <v>0</v>
      </c>
      <c r="EW12" s="515"/>
      <c r="EX12" s="489">
        <v>5</v>
      </c>
      <c r="EY12" s="490"/>
      <c r="EZ12" s="502"/>
      <c r="FA12" s="490"/>
      <c r="FB12" s="514"/>
      <c r="FC12" s="391"/>
      <c r="FD12" s="5">
        <f t="shared" si="20"/>
        <v>0</v>
      </c>
      <c r="FG12" s="515"/>
      <c r="FH12" s="489">
        <v>5</v>
      </c>
      <c r="FI12" s="497"/>
      <c r="FJ12" s="498"/>
      <c r="FK12" s="497"/>
      <c r="FL12" s="513"/>
      <c r="FM12" s="500"/>
      <c r="FN12" s="462">
        <f t="shared" si="21"/>
        <v>0</v>
      </c>
      <c r="FO12" s="283" t="s">
        <v>22</v>
      </c>
      <c r="FQ12" s="516"/>
      <c r="FR12" s="489">
        <v>5</v>
      </c>
      <c r="FS12" s="490"/>
      <c r="FT12" s="502"/>
      <c r="FU12" s="490"/>
      <c r="FV12" s="514"/>
      <c r="FW12" s="391"/>
      <c r="FX12" s="462">
        <f t="shared" si="22"/>
        <v>0</v>
      </c>
      <c r="GA12" s="515"/>
      <c r="GB12" s="517">
        <v>5</v>
      </c>
      <c r="GC12" s="490"/>
      <c r="GD12" s="502"/>
      <c r="GE12" s="490"/>
      <c r="GF12" s="514"/>
      <c r="GG12" s="391"/>
      <c r="GH12" s="5">
        <f t="shared" si="23"/>
        <v>0</v>
      </c>
      <c r="GK12" s="488"/>
      <c r="GL12" s="489">
        <v>5</v>
      </c>
      <c r="GM12" s="522"/>
      <c r="GN12" s="502"/>
      <c r="GO12" s="522"/>
      <c r="GP12" s="399"/>
      <c r="GQ12" s="391"/>
      <c r="GR12" s="5">
        <f t="shared" si="24"/>
        <v>0</v>
      </c>
      <c r="GU12" s="488"/>
      <c r="GV12" s="489">
        <v>5</v>
      </c>
      <c r="GW12" s="490"/>
      <c r="GX12" s="502"/>
      <c r="GY12" s="490"/>
      <c r="GZ12" s="399"/>
      <c r="HA12" s="391"/>
      <c r="HB12" s="5">
        <f t="shared" si="25"/>
        <v>0</v>
      </c>
    </row>
    <row r="13" spans="1:210" ht="22.5" customHeight="1" x14ac:dyDescent="0.25">
      <c r="A13" s="417">
        <v>10</v>
      </c>
      <c r="B13" s="283">
        <f t="shared" ref="B13:I13" si="29">CX5</f>
        <v>0</v>
      </c>
      <c r="C13" s="283">
        <f t="shared" si="29"/>
        <v>0</v>
      </c>
      <c r="D13" s="431">
        <f t="shared" si="29"/>
        <v>0</v>
      </c>
      <c r="E13" s="432">
        <f t="shared" si="29"/>
        <v>0</v>
      </c>
      <c r="F13" s="215">
        <f t="shared" si="29"/>
        <v>0</v>
      </c>
      <c r="G13" s="6">
        <f t="shared" si="29"/>
        <v>0</v>
      </c>
      <c r="H13" s="233">
        <f t="shared" si="29"/>
        <v>0</v>
      </c>
      <c r="I13" s="433">
        <f t="shared" si="29"/>
        <v>0</v>
      </c>
      <c r="M13" s="488"/>
      <c r="N13" s="517">
        <v>6</v>
      </c>
      <c r="O13" s="490">
        <v>917.2</v>
      </c>
      <c r="P13" s="502"/>
      <c r="Q13" s="490"/>
      <c r="R13" s="399"/>
      <c r="S13" s="391"/>
      <c r="T13" s="462">
        <f t="shared" si="8"/>
        <v>0</v>
      </c>
      <c r="W13" s="496"/>
      <c r="X13" s="835">
        <v>6</v>
      </c>
      <c r="Y13" s="497">
        <v>939.84</v>
      </c>
      <c r="Z13" s="498"/>
      <c r="AA13" s="497"/>
      <c r="AB13" s="499"/>
      <c r="AC13" s="500"/>
      <c r="AD13" s="462">
        <f t="shared" si="9"/>
        <v>0</v>
      </c>
      <c r="AE13" s="444"/>
      <c r="AG13" s="488"/>
      <c r="AH13" s="489">
        <v>6</v>
      </c>
      <c r="AI13" s="521">
        <v>871.8</v>
      </c>
      <c r="AJ13" s="502"/>
      <c r="AK13" s="521"/>
      <c r="AL13" s="399"/>
      <c r="AM13" s="391"/>
      <c r="AN13" s="391">
        <f t="shared" si="10"/>
        <v>0</v>
      </c>
      <c r="AQ13" s="515"/>
      <c r="AR13" s="489">
        <v>6</v>
      </c>
      <c r="AS13" s="497">
        <v>919.88</v>
      </c>
      <c r="AT13" s="498"/>
      <c r="AU13" s="497"/>
      <c r="AV13" s="499"/>
      <c r="AW13" s="500"/>
      <c r="AX13" s="462">
        <f t="shared" si="11"/>
        <v>0</v>
      </c>
      <c r="BA13" s="488"/>
      <c r="BB13" s="489">
        <v>6</v>
      </c>
      <c r="BC13" s="879">
        <v>925.8</v>
      </c>
      <c r="BD13" s="502"/>
      <c r="BE13" s="490"/>
      <c r="BF13" s="399"/>
      <c r="BG13" s="391"/>
      <c r="BH13" s="391">
        <f t="shared" si="12"/>
        <v>0</v>
      </c>
      <c r="BK13" s="488"/>
      <c r="BL13" s="489">
        <v>6</v>
      </c>
      <c r="BM13" s="490">
        <v>946.19</v>
      </c>
      <c r="BN13" s="502"/>
      <c r="BO13" s="497"/>
      <c r="BP13" s="399"/>
      <c r="BQ13" s="391"/>
      <c r="BR13" s="504">
        <f t="shared" si="13"/>
        <v>0</v>
      </c>
      <c r="BS13" s="5"/>
      <c r="BU13" s="488"/>
      <c r="BV13" s="489">
        <v>6</v>
      </c>
      <c r="BW13" s="490">
        <v>886.8</v>
      </c>
      <c r="BX13" s="502"/>
      <c r="BY13" s="497"/>
      <c r="BZ13" s="399"/>
      <c r="CA13" s="391"/>
      <c r="CB13" s="504">
        <f t="shared" si="14"/>
        <v>0</v>
      </c>
      <c r="CE13" s="488"/>
      <c r="CF13" s="489">
        <v>6</v>
      </c>
      <c r="CG13" s="490">
        <v>927.1</v>
      </c>
      <c r="CH13" s="505"/>
      <c r="CI13" s="490"/>
      <c r="CJ13" s="506"/>
      <c r="CK13" s="507"/>
      <c r="CL13" s="462">
        <f t="shared" si="5"/>
        <v>0</v>
      </c>
      <c r="CO13" s="488"/>
      <c r="CP13" s="489">
        <v>6</v>
      </c>
      <c r="CQ13" s="249">
        <v>927.75</v>
      </c>
      <c r="CR13" s="512"/>
      <c r="CS13" s="249"/>
      <c r="CT13" s="514"/>
      <c r="CU13" s="391"/>
      <c r="CV13" s="5">
        <f t="shared" si="6"/>
        <v>0</v>
      </c>
      <c r="CY13" s="488"/>
      <c r="CZ13" s="489">
        <v>6</v>
      </c>
      <c r="DA13" s="490"/>
      <c r="DB13" s="502"/>
      <c r="DC13" s="490"/>
      <c r="DD13" s="399"/>
      <c r="DE13" s="391"/>
      <c r="DF13" s="462">
        <f t="shared" si="15"/>
        <v>0</v>
      </c>
      <c r="DI13" s="488"/>
      <c r="DJ13" s="489">
        <v>6</v>
      </c>
      <c r="DK13" s="490"/>
      <c r="DL13" s="502"/>
      <c r="DM13" s="490"/>
      <c r="DN13" s="399"/>
      <c r="DO13" s="391"/>
      <c r="DP13" s="462">
        <f t="shared" si="16"/>
        <v>0</v>
      </c>
      <c r="DS13" s="488"/>
      <c r="DT13" s="489">
        <v>6</v>
      </c>
      <c r="DU13" s="490"/>
      <c r="DV13" s="505"/>
      <c r="DW13" s="490"/>
      <c r="DX13" s="508"/>
      <c r="DY13" s="507"/>
      <c r="DZ13" s="5">
        <f t="shared" si="17"/>
        <v>0</v>
      </c>
      <c r="EC13" s="488"/>
      <c r="ED13" s="489">
        <v>6</v>
      </c>
      <c r="EE13" s="249"/>
      <c r="EF13" s="512"/>
      <c r="EG13" s="249"/>
      <c r="EH13" s="513"/>
      <c r="EI13" s="391"/>
      <c r="EJ13" s="5">
        <f t="shared" si="18"/>
        <v>0</v>
      </c>
      <c r="EM13" s="488"/>
      <c r="EN13" s="489">
        <v>6</v>
      </c>
      <c r="EO13" s="249"/>
      <c r="EP13" s="512"/>
      <c r="EQ13" s="249"/>
      <c r="ER13" s="514"/>
      <c r="ES13" s="391"/>
      <c r="ET13" s="5">
        <f t="shared" si="19"/>
        <v>0</v>
      </c>
      <c r="EW13" s="515"/>
      <c r="EX13" s="489">
        <v>6</v>
      </c>
      <c r="EY13" s="490"/>
      <c r="EZ13" s="502"/>
      <c r="FA13" s="490"/>
      <c r="FB13" s="514"/>
      <c r="FC13" s="391"/>
      <c r="FD13" s="5">
        <f t="shared" si="20"/>
        <v>0</v>
      </c>
      <c r="FG13" s="515"/>
      <c r="FH13" s="489">
        <v>6</v>
      </c>
      <c r="FI13" s="497"/>
      <c r="FJ13" s="498"/>
      <c r="FK13" s="497"/>
      <c r="FL13" s="513"/>
      <c r="FM13" s="500"/>
      <c r="FN13" s="462">
        <f t="shared" si="21"/>
        <v>0</v>
      </c>
      <c r="FQ13" s="516"/>
      <c r="FR13" s="489">
        <v>6</v>
      </c>
      <c r="FS13" s="490"/>
      <c r="FT13" s="502"/>
      <c r="FU13" s="490"/>
      <c r="FV13" s="514"/>
      <c r="FW13" s="391"/>
      <c r="FX13" s="462">
        <f t="shared" si="22"/>
        <v>0</v>
      </c>
      <c r="GA13" s="488"/>
      <c r="GB13" s="517">
        <v>6</v>
      </c>
      <c r="GC13" s="490"/>
      <c r="GD13" s="502"/>
      <c r="GE13" s="490"/>
      <c r="GF13" s="514"/>
      <c r="GG13" s="391"/>
      <c r="GH13" s="5">
        <f t="shared" si="23"/>
        <v>0</v>
      </c>
      <c r="GK13" s="488"/>
      <c r="GL13" s="489">
        <v>6</v>
      </c>
      <c r="GM13" s="522"/>
      <c r="GN13" s="502"/>
      <c r="GO13" s="522"/>
      <c r="GP13" s="399"/>
      <c r="GQ13" s="391"/>
      <c r="GR13" s="5">
        <f t="shared" si="24"/>
        <v>0</v>
      </c>
      <c r="GU13" s="488"/>
      <c r="GV13" s="489">
        <v>6</v>
      </c>
      <c r="GW13" s="490"/>
      <c r="GX13" s="502"/>
      <c r="GY13" s="490"/>
      <c r="GZ13" s="399"/>
      <c r="HA13" s="391"/>
      <c r="HB13" s="5">
        <f t="shared" si="25"/>
        <v>0</v>
      </c>
    </row>
    <row r="14" spans="1:210" ht="22.5" customHeight="1" x14ac:dyDescent="0.25">
      <c r="A14" s="417">
        <v>11</v>
      </c>
      <c r="B14" s="283">
        <f t="shared" ref="B14:I14" si="30">DH5</f>
        <v>0</v>
      </c>
      <c r="C14" s="283">
        <f t="shared" si="30"/>
        <v>0</v>
      </c>
      <c r="D14" s="431">
        <f t="shared" si="30"/>
        <v>0</v>
      </c>
      <c r="E14" s="432">
        <f t="shared" si="30"/>
        <v>0</v>
      </c>
      <c r="F14" s="215">
        <f t="shared" si="30"/>
        <v>0</v>
      </c>
      <c r="G14" s="6">
        <f t="shared" si="30"/>
        <v>0</v>
      </c>
      <c r="H14" s="233">
        <f t="shared" si="30"/>
        <v>0</v>
      </c>
      <c r="I14" s="433">
        <f t="shared" si="30"/>
        <v>0</v>
      </c>
      <c r="M14" s="488"/>
      <c r="N14" s="517">
        <v>7</v>
      </c>
      <c r="O14" s="490">
        <v>924</v>
      </c>
      <c r="P14" s="491"/>
      <c r="Q14" s="492"/>
      <c r="R14" s="493"/>
      <c r="S14" s="494"/>
      <c r="T14" s="520">
        <f t="shared" si="8"/>
        <v>0</v>
      </c>
      <c r="W14" s="496"/>
      <c r="X14" s="835">
        <v>7</v>
      </c>
      <c r="Y14" s="497">
        <v>951.63</v>
      </c>
      <c r="Z14" s="498"/>
      <c r="AA14" s="497"/>
      <c r="AB14" s="499"/>
      <c r="AC14" s="500"/>
      <c r="AD14" s="462">
        <f t="shared" si="9"/>
        <v>0</v>
      </c>
      <c r="AE14" s="444"/>
      <c r="AG14" s="488"/>
      <c r="AH14" s="489">
        <v>7</v>
      </c>
      <c r="AI14" s="521">
        <v>886.8</v>
      </c>
      <c r="AJ14" s="502"/>
      <c r="AK14" s="521"/>
      <c r="AL14" s="399"/>
      <c r="AM14" s="391"/>
      <c r="AN14" s="391">
        <f t="shared" si="10"/>
        <v>0</v>
      </c>
      <c r="AQ14" s="515"/>
      <c r="AR14" s="489">
        <v>7</v>
      </c>
      <c r="AS14" s="497">
        <v>954.35</v>
      </c>
      <c r="AT14" s="498"/>
      <c r="AU14" s="497"/>
      <c r="AV14" s="499"/>
      <c r="AW14" s="500"/>
      <c r="AX14" s="5">
        <f t="shared" si="11"/>
        <v>0</v>
      </c>
      <c r="BA14" s="488"/>
      <c r="BB14" s="489">
        <v>7</v>
      </c>
      <c r="BC14" s="879">
        <v>894.5</v>
      </c>
      <c r="BD14" s="502"/>
      <c r="BE14" s="490"/>
      <c r="BF14" s="399"/>
      <c r="BG14" s="391"/>
      <c r="BH14" s="391">
        <f t="shared" si="12"/>
        <v>0</v>
      </c>
      <c r="BK14" s="488"/>
      <c r="BL14" s="489">
        <v>7</v>
      </c>
      <c r="BM14" s="490">
        <v>944.37</v>
      </c>
      <c r="BN14" s="502"/>
      <c r="BO14" s="497"/>
      <c r="BP14" s="399"/>
      <c r="BQ14" s="391"/>
      <c r="BR14" s="504">
        <f t="shared" si="13"/>
        <v>0</v>
      </c>
      <c r="BS14" s="5"/>
      <c r="BU14" s="488"/>
      <c r="BV14" s="489">
        <v>7</v>
      </c>
      <c r="BW14" s="490">
        <v>908.1</v>
      </c>
      <c r="BX14" s="502"/>
      <c r="BY14" s="497"/>
      <c r="BZ14" s="399"/>
      <c r="CA14" s="391"/>
      <c r="CB14" s="504">
        <f t="shared" si="14"/>
        <v>0</v>
      </c>
      <c r="CE14" s="488"/>
      <c r="CF14" s="489">
        <v>7</v>
      </c>
      <c r="CG14" s="249">
        <v>934.4</v>
      </c>
      <c r="CH14" s="505"/>
      <c r="CI14" s="249"/>
      <c r="CJ14" s="506"/>
      <c r="CK14" s="507"/>
      <c r="CL14" s="462">
        <f t="shared" si="5"/>
        <v>0</v>
      </c>
      <c r="CO14" s="488"/>
      <c r="CP14" s="489">
        <v>7</v>
      </c>
      <c r="CQ14" s="249">
        <v>847.16</v>
      </c>
      <c r="CR14" s="512"/>
      <c r="CS14" s="249"/>
      <c r="CT14" s="514"/>
      <c r="CU14" s="391"/>
      <c r="CV14" s="5">
        <f t="shared" si="6"/>
        <v>0</v>
      </c>
      <c r="CY14" s="510"/>
      <c r="CZ14" s="489">
        <v>7</v>
      </c>
      <c r="DA14" s="490"/>
      <c r="DB14" s="502"/>
      <c r="DC14" s="490"/>
      <c r="DD14" s="399"/>
      <c r="DE14" s="391"/>
      <c r="DF14" s="5">
        <f t="shared" si="15"/>
        <v>0</v>
      </c>
      <c r="DI14" s="510"/>
      <c r="DJ14" s="489">
        <v>7</v>
      </c>
      <c r="DK14" s="490"/>
      <c r="DL14" s="502"/>
      <c r="DM14" s="490"/>
      <c r="DN14" s="399"/>
      <c r="DO14" s="391"/>
      <c r="DP14" s="5">
        <f t="shared" si="16"/>
        <v>0</v>
      </c>
      <c r="DS14" s="488"/>
      <c r="DT14" s="489">
        <v>7</v>
      </c>
      <c r="DU14" s="490"/>
      <c r="DV14" s="505"/>
      <c r="DW14" s="490"/>
      <c r="DX14" s="508"/>
      <c r="DY14" s="507"/>
      <c r="DZ14" s="5">
        <f t="shared" si="17"/>
        <v>0</v>
      </c>
      <c r="EC14" s="488"/>
      <c r="ED14" s="489">
        <v>7</v>
      </c>
      <c r="EE14" s="249"/>
      <c r="EF14" s="512"/>
      <c r="EG14" s="249"/>
      <c r="EH14" s="513"/>
      <c r="EI14" s="391"/>
      <c r="EJ14" s="5">
        <f t="shared" si="18"/>
        <v>0</v>
      </c>
      <c r="EM14" s="488"/>
      <c r="EN14" s="489">
        <v>7</v>
      </c>
      <c r="EO14" s="249"/>
      <c r="EP14" s="512"/>
      <c r="EQ14" s="249"/>
      <c r="ER14" s="514"/>
      <c r="ES14" s="391"/>
      <c r="ET14" s="5">
        <f t="shared" si="19"/>
        <v>0</v>
      </c>
      <c r="EW14" s="515"/>
      <c r="EX14" s="489">
        <v>7</v>
      </c>
      <c r="EY14" s="490"/>
      <c r="EZ14" s="502"/>
      <c r="FA14" s="490"/>
      <c r="FB14" s="514"/>
      <c r="FC14" s="391"/>
      <c r="FD14" s="5">
        <f t="shared" si="20"/>
        <v>0</v>
      </c>
      <c r="FG14" s="515"/>
      <c r="FH14" s="489">
        <v>7</v>
      </c>
      <c r="FI14" s="497"/>
      <c r="FJ14" s="498"/>
      <c r="FK14" s="497"/>
      <c r="FL14" s="513"/>
      <c r="FM14" s="500"/>
      <c r="FN14" s="462">
        <f t="shared" si="21"/>
        <v>0</v>
      </c>
      <c r="FQ14" s="516"/>
      <c r="FR14" s="489">
        <v>7</v>
      </c>
      <c r="FS14" s="490"/>
      <c r="FT14" s="502"/>
      <c r="FU14" s="490"/>
      <c r="FV14" s="514"/>
      <c r="FW14" s="391"/>
      <c r="FX14" s="462">
        <f t="shared" si="22"/>
        <v>0</v>
      </c>
      <c r="GA14" s="488"/>
      <c r="GB14" s="517">
        <v>7</v>
      </c>
      <c r="GC14" s="490"/>
      <c r="GD14" s="502"/>
      <c r="GE14" s="490"/>
      <c r="GF14" s="514"/>
      <c r="GG14" s="391"/>
      <c r="GH14" s="5">
        <f t="shared" si="23"/>
        <v>0</v>
      </c>
      <c r="GK14" s="488"/>
      <c r="GL14" s="489">
        <v>7</v>
      </c>
      <c r="GM14" s="522"/>
      <c r="GN14" s="502"/>
      <c r="GO14" s="522"/>
      <c r="GP14" s="399"/>
      <c r="GQ14" s="391"/>
      <c r="GR14" s="5">
        <f t="shared" si="24"/>
        <v>0</v>
      </c>
      <c r="GU14" s="488"/>
      <c r="GV14" s="489">
        <v>7</v>
      </c>
      <c r="GW14" s="490"/>
      <c r="GX14" s="502"/>
      <c r="GY14" s="490"/>
      <c r="GZ14" s="399"/>
      <c r="HA14" s="391"/>
      <c r="HB14" s="5">
        <f t="shared" si="25"/>
        <v>0</v>
      </c>
    </row>
    <row r="15" spans="1:210" ht="22.5" customHeight="1" x14ac:dyDescent="0.25">
      <c r="A15" s="417">
        <v>12</v>
      </c>
      <c r="B15" s="283">
        <f t="shared" ref="B15:I15" si="31">DR5</f>
        <v>0</v>
      </c>
      <c r="C15" s="283">
        <f t="shared" si="31"/>
        <v>0</v>
      </c>
      <c r="D15" s="431">
        <f t="shared" si="31"/>
        <v>0</v>
      </c>
      <c r="E15" s="432">
        <f t="shared" si="31"/>
        <v>0</v>
      </c>
      <c r="F15" s="215">
        <f t="shared" si="31"/>
        <v>0</v>
      </c>
      <c r="G15" s="6">
        <f t="shared" si="31"/>
        <v>0</v>
      </c>
      <c r="H15" s="233">
        <f t="shared" si="31"/>
        <v>0</v>
      </c>
      <c r="I15" s="433">
        <f t="shared" si="31"/>
        <v>0</v>
      </c>
      <c r="M15" s="488"/>
      <c r="N15" s="517">
        <v>8</v>
      </c>
      <c r="O15" s="490">
        <v>897.2</v>
      </c>
      <c r="P15" s="502"/>
      <c r="Q15" s="490"/>
      <c r="R15" s="399"/>
      <c r="S15" s="391"/>
      <c r="T15" s="462">
        <f t="shared" si="8"/>
        <v>0</v>
      </c>
      <c r="W15" s="496"/>
      <c r="X15" s="835">
        <v>8</v>
      </c>
      <c r="Y15" s="497">
        <v>975.22</v>
      </c>
      <c r="Z15" s="498"/>
      <c r="AA15" s="497"/>
      <c r="AB15" s="499"/>
      <c r="AC15" s="500"/>
      <c r="AD15" s="462">
        <f t="shared" si="9"/>
        <v>0</v>
      </c>
      <c r="AE15" s="444"/>
      <c r="AG15" s="488"/>
      <c r="AH15" s="489">
        <v>8</v>
      </c>
      <c r="AI15" s="521">
        <v>897.2</v>
      </c>
      <c r="AJ15" s="502"/>
      <c r="AK15" s="521"/>
      <c r="AL15" s="399"/>
      <c r="AM15" s="391"/>
      <c r="AN15" s="391">
        <f t="shared" si="10"/>
        <v>0</v>
      </c>
      <c r="AQ15" s="515"/>
      <c r="AR15" s="489">
        <v>8</v>
      </c>
      <c r="AS15" s="497">
        <v>949.82</v>
      </c>
      <c r="AT15" s="498"/>
      <c r="AU15" s="497"/>
      <c r="AV15" s="499"/>
      <c r="AW15" s="500"/>
      <c r="AX15" s="5">
        <f t="shared" si="11"/>
        <v>0</v>
      </c>
      <c r="BA15" s="488"/>
      <c r="BB15" s="489">
        <v>8</v>
      </c>
      <c r="BC15" s="879">
        <v>904.9</v>
      </c>
      <c r="BD15" s="502"/>
      <c r="BE15" s="490"/>
      <c r="BF15" s="399"/>
      <c r="BG15" s="391"/>
      <c r="BH15" s="391">
        <f t="shared" si="12"/>
        <v>0</v>
      </c>
      <c r="BK15" s="488"/>
      <c r="BL15" s="489">
        <v>8</v>
      </c>
      <c r="BM15" s="490">
        <v>959.8</v>
      </c>
      <c r="BN15" s="502"/>
      <c r="BO15" s="497"/>
      <c r="BP15" s="399"/>
      <c r="BQ15" s="391"/>
      <c r="BR15" s="504">
        <f t="shared" si="13"/>
        <v>0</v>
      </c>
      <c r="BS15" s="5"/>
      <c r="BU15" s="488"/>
      <c r="BV15" s="489">
        <v>8</v>
      </c>
      <c r="BW15" s="490">
        <v>902.6</v>
      </c>
      <c r="BX15" s="502"/>
      <c r="BY15" s="497"/>
      <c r="BZ15" s="399"/>
      <c r="CA15" s="391"/>
      <c r="CB15" s="504">
        <f t="shared" si="14"/>
        <v>0</v>
      </c>
      <c r="CE15" s="488"/>
      <c r="CF15" s="489">
        <v>8</v>
      </c>
      <c r="CG15" s="490">
        <v>910.8</v>
      </c>
      <c r="CH15" s="505"/>
      <c r="CI15" s="490"/>
      <c r="CJ15" s="506"/>
      <c r="CK15" s="507"/>
      <c r="CL15" s="462">
        <f t="shared" si="5"/>
        <v>0</v>
      </c>
      <c r="CO15" s="515"/>
      <c r="CP15" s="489">
        <v>8</v>
      </c>
      <c r="CQ15" s="249">
        <v>879.63</v>
      </c>
      <c r="CR15" s="512"/>
      <c r="CS15" s="249"/>
      <c r="CT15" s="514"/>
      <c r="CU15" s="391"/>
      <c r="CV15" s="5">
        <f t="shared" si="6"/>
        <v>0</v>
      </c>
      <c r="CY15" s="510"/>
      <c r="CZ15" s="489">
        <v>8</v>
      </c>
      <c r="DA15" s="490"/>
      <c r="DB15" s="502"/>
      <c r="DC15" s="490"/>
      <c r="DD15" s="399"/>
      <c r="DE15" s="391"/>
      <c r="DF15" s="5">
        <f t="shared" si="15"/>
        <v>0</v>
      </c>
      <c r="DI15" s="510"/>
      <c r="DJ15" s="489">
        <v>8</v>
      </c>
      <c r="DK15" s="490"/>
      <c r="DL15" s="502"/>
      <c r="DM15" s="490"/>
      <c r="DN15" s="399"/>
      <c r="DO15" s="391"/>
      <c r="DP15" s="5">
        <f t="shared" si="16"/>
        <v>0</v>
      </c>
      <c r="DS15" s="488"/>
      <c r="DT15" s="489">
        <v>8</v>
      </c>
      <c r="DU15" s="490"/>
      <c r="DV15" s="505"/>
      <c r="DW15" s="490"/>
      <c r="DX15" s="508"/>
      <c r="DY15" s="507"/>
      <c r="DZ15" s="5">
        <f t="shared" si="17"/>
        <v>0</v>
      </c>
      <c r="EC15" s="488"/>
      <c r="ED15" s="489">
        <v>8</v>
      </c>
      <c r="EE15" s="249"/>
      <c r="EF15" s="512"/>
      <c r="EG15" s="249"/>
      <c r="EH15" s="513"/>
      <c r="EI15" s="391"/>
      <c r="EJ15" s="5">
        <f t="shared" si="18"/>
        <v>0</v>
      </c>
      <c r="EM15" s="488"/>
      <c r="EN15" s="489">
        <v>8</v>
      </c>
      <c r="EO15" s="249"/>
      <c r="EP15" s="512"/>
      <c r="EQ15" s="249"/>
      <c r="ER15" s="514"/>
      <c r="ES15" s="391"/>
      <c r="ET15" s="5">
        <f t="shared" si="19"/>
        <v>0</v>
      </c>
      <c r="EW15" s="515"/>
      <c r="EX15" s="489">
        <v>8</v>
      </c>
      <c r="EY15" s="490"/>
      <c r="EZ15" s="502"/>
      <c r="FA15" s="490"/>
      <c r="FB15" s="514"/>
      <c r="FC15" s="391"/>
      <c r="FD15" s="5">
        <f t="shared" si="20"/>
        <v>0</v>
      </c>
      <c r="FG15" s="515"/>
      <c r="FH15" s="489">
        <v>8</v>
      </c>
      <c r="FI15" s="497"/>
      <c r="FJ15" s="498"/>
      <c r="FK15" s="497"/>
      <c r="FL15" s="513"/>
      <c r="FM15" s="500"/>
      <c r="FN15" s="462">
        <f t="shared" si="21"/>
        <v>0</v>
      </c>
      <c r="FQ15" s="516"/>
      <c r="FR15" s="489">
        <v>8</v>
      </c>
      <c r="FS15" s="490"/>
      <c r="FT15" s="502"/>
      <c r="FU15" s="490"/>
      <c r="FV15" s="514"/>
      <c r="FW15" s="391"/>
      <c r="FX15" s="462">
        <f t="shared" si="22"/>
        <v>0</v>
      </c>
      <c r="GA15" s="515"/>
      <c r="GB15" s="517">
        <v>8</v>
      </c>
      <c r="GC15" s="490"/>
      <c r="GD15" s="502"/>
      <c r="GE15" s="490"/>
      <c r="GF15" s="514"/>
      <c r="GG15" s="391"/>
      <c r="GH15" s="5">
        <f t="shared" si="23"/>
        <v>0</v>
      </c>
      <c r="GK15" s="488"/>
      <c r="GL15" s="489">
        <v>8</v>
      </c>
      <c r="GM15" s="522"/>
      <c r="GN15" s="502"/>
      <c r="GO15" s="522"/>
      <c r="GP15" s="399"/>
      <c r="GQ15" s="391"/>
      <c r="GR15" s="5">
        <f t="shared" si="24"/>
        <v>0</v>
      </c>
      <c r="GU15" s="488"/>
      <c r="GV15" s="489">
        <v>8</v>
      </c>
      <c r="GW15" s="490"/>
      <c r="GX15" s="502"/>
      <c r="GY15" s="490"/>
      <c r="GZ15" s="399"/>
      <c r="HA15" s="391"/>
      <c r="HB15" s="5">
        <f t="shared" si="25"/>
        <v>0</v>
      </c>
    </row>
    <row r="16" spans="1:210" ht="22.5" customHeight="1" x14ac:dyDescent="0.25">
      <c r="A16" s="417">
        <v>13</v>
      </c>
      <c r="B16" s="283">
        <f t="shared" ref="B16:I16" si="32">EB5</f>
        <v>0</v>
      </c>
      <c r="C16" s="283">
        <f t="shared" si="32"/>
        <v>0</v>
      </c>
      <c r="D16" s="431">
        <f t="shared" si="32"/>
        <v>0</v>
      </c>
      <c r="E16" s="432">
        <f t="shared" si="32"/>
        <v>0</v>
      </c>
      <c r="F16" s="215">
        <f t="shared" si="32"/>
        <v>0</v>
      </c>
      <c r="G16" s="6">
        <f t="shared" si="32"/>
        <v>0</v>
      </c>
      <c r="H16" s="233">
        <f t="shared" si="32"/>
        <v>0</v>
      </c>
      <c r="I16" s="433">
        <f t="shared" si="32"/>
        <v>0</v>
      </c>
      <c r="M16" s="488"/>
      <c r="N16" s="517">
        <v>9</v>
      </c>
      <c r="O16" s="490">
        <v>917.2</v>
      </c>
      <c r="P16" s="502"/>
      <c r="Q16" s="490"/>
      <c r="R16" s="399"/>
      <c r="S16" s="391"/>
      <c r="T16" s="462">
        <f t="shared" si="8"/>
        <v>0</v>
      </c>
      <c r="W16" s="496"/>
      <c r="X16" s="835">
        <v>9</v>
      </c>
      <c r="Y16" s="497">
        <v>975.22</v>
      </c>
      <c r="Z16" s="498"/>
      <c r="AA16" s="497"/>
      <c r="AB16" s="499"/>
      <c r="AC16" s="500"/>
      <c r="AD16" s="462">
        <f t="shared" si="9"/>
        <v>0</v>
      </c>
      <c r="AE16" s="444"/>
      <c r="AG16" s="488"/>
      <c r="AH16" s="489">
        <v>9</v>
      </c>
      <c r="AI16" s="521">
        <v>927.6</v>
      </c>
      <c r="AJ16" s="502"/>
      <c r="AK16" s="521"/>
      <c r="AL16" s="399"/>
      <c r="AM16" s="391"/>
      <c r="AN16" s="391">
        <f t="shared" si="10"/>
        <v>0</v>
      </c>
      <c r="AQ16" s="515"/>
      <c r="AR16" s="489">
        <v>9</v>
      </c>
      <c r="AS16" s="497">
        <v>962.52</v>
      </c>
      <c r="AT16" s="498"/>
      <c r="AU16" s="497"/>
      <c r="AV16" s="499"/>
      <c r="AW16" s="500"/>
      <c r="AX16" s="5">
        <f t="shared" si="11"/>
        <v>0</v>
      </c>
      <c r="BA16" s="488"/>
      <c r="BB16" s="489">
        <v>9</v>
      </c>
      <c r="BC16" s="879">
        <v>918.1</v>
      </c>
      <c r="BD16" s="502"/>
      <c r="BE16" s="490"/>
      <c r="BF16" s="399"/>
      <c r="BG16" s="391"/>
      <c r="BH16" s="391">
        <f t="shared" si="12"/>
        <v>0</v>
      </c>
      <c r="BK16" s="488"/>
      <c r="BL16" s="489">
        <v>9</v>
      </c>
      <c r="BM16" s="490">
        <v>939.84</v>
      </c>
      <c r="BN16" s="502"/>
      <c r="BO16" s="497"/>
      <c r="BP16" s="399"/>
      <c r="BQ16" s="391"/>
      <c r="BR16" s="504">
        <f t="shared" si="13"/>
        <v>0</v>
      </c>
      <c r="BS16" s="5"/>
      <c r="BU16" s="488"/>
      <c r="BV16" s="489">
        <v>9</v>
      </c>
      <c r="BW16" s="490">
        <v>868.2</v>
      </c>
      <c r="BX16" s="502"/>
      <c r="BY16" s="497"/>
      <c r="BZ16" s="399"/>
      <c r="CA16" s="391"/>
      <c r="CB16" s="504">
        <f t="shared" si="14"/>
        <v>0</v>
      </c>
      <c r="CE16" s="488"/>
      <c r="CF16" s="489">
        <v>9</v>
      </c>
      <c r="CG16" s="490">
        <v>901.7</v>
      </c>
      <c r="CH16" s="505"/>
      <c r="CI16" s="490"/>
      <c r="CJ16" s="506"/>
      <c r="CK16" s="507"/>
      <c r="CL16" s="5">
        <f t="shared" si="5"/>
        <v>0</v>
      </c>
      <c r="CO16" s="515"/>
      <c r="CP16" s="489">
        <v>9</v>
      </c>
      <c r="CQ16" s="249">
        <v>878.26</v>
      </c>
      <c r="CR16" s="512"/>
      <c r="CS16" s="249"/>
      <c r="CT16" s="514"/>
      <c r="CU16" s="391"/>
      <c r="CV16" s="5">
        <f t="shared" si="6"/>
        <v>0</v>
      </c>
      <c r="CY16" s="510"/>
      <c r="CZ16" s="489">
        <v>9</v>
      </c>
      <c r="DA16" s="490"/>
      <c r="DB16" s="502"/>
      <c r="DC16" s="490"/>
      <c r="DD16" s="399"/>
      <c r="DE16" s="391"/>
      <c r="DF16" s="5">
        <f t="shared" si="15"/>
        <v>0</v>
      </c>
      <c r="DI16" s="510"/>
      <c r="DJ16" s="489">
        <v>9</v>
      </c>
      <c r="DK16" s="490"/>
      <c r="DL16" s="502"/>
      <c r="DM16" s="490"/>
      <c r="DN16" s="399"/>
      <c r="DO16" s="391"/>
      <c r="DP16" s="5">
        <f t="shared" si="16"/>
        <v>0</v>
      </c>
      <c r="DS16" s="488"/>
      <c r="DT16" s="489">
        <v>9</v>
      </c>
      <c r="DU16" s="490"/>
      <c r="DV16" s="505"/>
      <c r="DW16" s="490"/>
      <c r="DX16" s="508"/>
      <c r="DY16" s="507"/>
      <c r="DZ16" s="5">
        <f t="shared" si="17"/>
        <v>0</v>
      </c>
      <c r="EC16" s="488"/>
      <c r="ED16" s="489">
        <v>9</v>
      </c>
      <c r="EE16" s="249"/>
      <c r="EF16" s="512"/>
      <c r="EG16" s="249"/>
      <c r="EH16" s="513"/>
      <c r="EI16" s="391"/>
      <c r="EJ16" s="5">
        <f t="shared" si="18"/>
        <v>0</v>
      </c>
      <c r="EM16" s="488"/>
      <c r="EN16" s="489">
        <v>9</v>
      </c>
      <c r="EO16" s="249"/>
      <c r="EP16" s="512"/>
      <c r="EQ16" s="249"/>
      <c r="ER16" s="514"/>
      <c r="ES16" s="391"/>
      <c r="ET16" s="5">
        <f t="shared" si="19"/>
        <v>0</v>
      </c>
      <c r="EW16" s="515"/>
      <c r="EX16" s="489">
        <v>9</v>
      </c>
      <c r="EY16" s="490"/>
      <c r="EZ16" s="502"/>
      <c r="FA16" s="490"/>
      <c r="FB16" s="514"/>
      <c r="FC16" s="391"/>
      <c r="FD16" s="5">
        <f t="shared" si="20"/>
        <v>0</v>
      </c>
      <c r="FG16" s="515"/>
      <c r="FH16" s="489">
        <v>9</v>
      </c>
      <c r="FI16" s="497"/>
      <c r="FJ16" s="498"/>
      <c r="FK16" s="497"/>
      <c r="FL16" s="513"/>
      <c r="FM16" s="500"/>
      <c r="FN16" s="462">
        <f t="shared" si="21"/>
        <v>0</v>
      </c>
      <c r="FQ16" s="516"/>
      <c r="FR16" s="489">
        <v>9</v>
      </c>
      <c r="FS16" s="490"/>
      <c r="FT16" s="502"/>
      <c r="FU16" s="490"/>
      <c r="FV16" s="514"/>
      <c r="FW16" s="391"/>
      <c r="FX16" s="462">
        <f t="shared" si="22"/>
        <v>0</v>
      </c>
      <c r="GA16" s="515"/>
      <c r="GB16" s="517">
        <v>9</v>
      </c>
      <c r="GC16" s="490"/>
      <c r="GD16" s="502"/>
      <c r="GE16" s="490"/>
      <c r="GF16" s="514"/>
      <c r="GG16" s="391"/>
      <c r="GH16" s="5">
        <f t="shared" si="23"/>
        <v>0</v>
      </c>
      <c r="GK16" s="488"/>
      <c r="GL16" s="489">
        <v>9</v>
      </c>
      <c r="GM16" s="522"/>
      <c r="GN16" s="502"/>
      <c r="GO16" s="522"/>
      <c r="GP16" s="399"/>
      <c r="GQ16" s="391"/>
      <c r="GR16" s="5">
        <f t="shared" si="24"/>
        <v>0</v>
      </c>
      <c r="GU16" s="488"/>
      <c r="GV16" s="489">
        <v>9</v>
      </c>
      <c r="GW16" s="490"/>
      <c r="GX16" s="502"/>
      <c r="GY16" s="490"/>
      <c r="GZ16" s="399"/>
      <c r="HA16" s="391"/>
      <c r="HB16" s="5">
        <f t="shared" si="25"/>
        <v>0</v>
      </c>
    </row>
    <row r="17" spans="1:210" x14ac:dyDescent="0.25">
      <c r="A17" s="417">
        <v>14</v>
      </c>
      <c r="B17" s="283">
        <f>EL5</f>
        <v>0</v>
      </c>
      <c r="C17" s="283">
        <f t="shared" ref="C17:I17" si="33">EM5</f>
        <v>0</v>
      </c>
      <c r="D17" s="431">
        <f t="shared" si="33"/>
        <v>0</v>
      </c>
      <c r="E17" s="432">
        <f t="shared" si="33"/>
        <v>0</v>
      </c>
      <c r="F17" s="215">
        <f t="shared" si="33"/>
        <v>0</v>
      </c>
      <c r="G17" s="6">
        <f t="shared" si="33"/>
        <v>0</v>
      </c>
      <c r="H17" s="233">
        <f t="shared" si="33"/>
        <v>0</v>
      </c>
      <c r="I17" s="433">
        <f t="shared" si="33"/>
        <v>0</v>
      </c>
      <c r="M17" s="488"/>
      <c r="N17" s="517">
        <v>10</v>
      </c>
      <c r="O17" s="490">
        <v>868.2</v>
      </c>
      <c r="P17" s="491"/>
      <c r="Q17" s="492"/>
      <c r="R17" s="493"/>
      <c r="S17" s="494"/>
      <c r="T17" s="520">
        <f t="shared" si="8"/>
        <v>0</v>
      </c>
      <c r="W17" s="496"/>
      <c r="X17" s="835">
        <v>10</v>
      </c>
      <c r="Y17" s="497">
        <v>916.25</v>
      </c>
      <c r="Z17" s="498"/>
      <c r="AA17" s="497"/>
      <c r="AB17" s="499"/>
      <c r="AC17" s="500"/>
      <c r="AD17" s="462">
        <f t="shared" si="9"/>
        <v>0</v>
      </c>
      <c r="AE17" s="444"/>
      <c r="AG17" s="488"/>
      <c r="AH17" s="489">
        <v>10</v>
      </c>
      <c r="AI17" s="521">
        <v>909</v>
      </c>
      <c r="AJ17" s="502"/>
      <c r="AK17" s="521"/>
      <c r="AL17" s="399"/>
      <c r="AM17" s="391"/>
      <c r="AN17" s="391">
        <f t="shared" si="10"/>
        <v>0</v>
      </c>
      <c r="AQ17" s="515"/>
      <c r="AR17" s="489">
        <v>10</v>
      </c>
      <c r="AS17" s="497">
        <v>958.07</v>
      </c>
      <c r="AT17" s="498"/>
      <c r="AU17" s="497"/>
      <c r="AV17" s="499"/>
      <c r="AW17" s="500"/>
      <c r="AX17" s="5">
        <f t="shared" si="11"/>
        <v>0</v>
      </c>
      <c r="BA17" s="488"/>
      <c r="BB17" s="489">
        <v>10</v>
      </c>
      <c r="BC17" s="880">
        <v>924.4</v>
      </c>
      <c r="BD17" s="502"/>
      <c r="BE17" s="249"/>
      <c r="BF17" s="399"/>
      <c r="BG17" s="391"/>
      <c r="BH17" s="391">
        <f t="shared" si="12"/>
        <v>0</v>
      </c>
      <c r="BK17" s="488"/>
      <c r="BL17" s="489">
        <v>10</v>
      </c>
      <c r="BM17" s="490">
        <v>931.67</v>
      </c>
      <c r="BN17" s="502"/>
      <c r="BO17" s="497"/>
      <c r="BP17" s="399"/>
      <c r="BQ17" s="391"/>
      <c r="BR17" s="504">
        <f t="shared" si="13"/>
        <v>0</v>
      </c>
      <c r="BS17" s="5"/>
      <c r="BU17" s="488"/>
      <c r="BV17" s="489">
        <v>10</v>
      </c>
      <c r="BW17" s="490">
        <v>921.7</v>
      </c>
      <c r="BX17" s="502"/>
      <c r="BY17" s="497"/>
      <c r="BZ17" s="399"/>
      <c r="CA17" s="391"/>
      <c r="CB17" s="504">
        <f t="shared" si="14"/>
        <v>0</v>
      </c>
      <c r="CE17" s="488"/>
      <c r="CF17" s="489">
        <v>10</v>
      </c>
      <c r="CG17" s="490">
        <v>875.4</v>
      </c>
      <c r="CH17" s="505"/>
      <c r="CI17" s="490"/>
      <c r="CJ17" s="506"/>
      <c r="CK17" s="507"/>
      <c r="CL17" s="5">
        <f t="shared" si="5"/>
        <v>0</v>
      </c>
      <c r="CO17" s="515"/>
      <c r="CP17" s="489">
        <v>10</v>
      </c>
      <c r="CQ17" s="249">
        <v>875.99</v>
      </c>
      <c r="CR17" s="512"/>
      <c r="CS17" s="249"/>
      <c r="CT17" s="514"/>
      <c r="CU17" s="391"/>
      <c r="CV17" s="5">
        <f t="shared" si="6"/>
        <v>0</v>
      </c>
      <c r="CY17" s="488"/>
      <c r="CZ17" s="489">
        <v>10</v>
      </c>
      <c r="DA17" s="490"/>
      <c r="DB17" s="502"/>
      <c r="DC17" s="490"/>
      <c r="DD17" s="399"/>
      <c r="DE17" s="391"/>
      <c r="DF17" s="5">
        <f t="shared" si="15"/>
        <v>0</v>
      </c>
      <c r="DI17" s="488"/>
      <c r="DJ17" s="489">
        <v>10</v>
      </c>
      <c r="DK17" s="490"/>
      <c r="DL17" s="502"/>
      <c r="DM17" s="490"/>
      <c r="DN17" s="399"/>
      <c r="DO17" s="391"/>
      <c r="DP17" s="5">
        <f t="shared" si="16"/>
        <v>0</v>
      </c>
      <c r="DS17" s="488"/>
      <c r="DT17" s="489">
        <v>10</v>
      </c>
      <c r="DU17" s="490"/>
      <c r="DV17" s="505"/>
      <c r="DW17" s="490"/>
      <c r="DX17" s="508"/>
      <c r="DY17" s="507"/>
      <c r="DZ17" s="5">
        <f t="shared" si="17"/>
        <v>0</v>
      </c>
      <c r="EC17" s="488"/>
      <c r="ED17" s="489">
        <v>10</v>
      </c>
      <c r="EE17" s="249"/>
      <c r="EF17" s="512"/>
      <c r="EG17" s="249"/>
      <c r="EH17" s="513"/>
      <c r="EI17" s="391"/>
      <c r="EJ17" s="5">
        <f t="shared" si="18"/>
        <v>0</v>
      </c>
      <c r="EM17" s="488"/>
      <c r="EN17" s="489">
        <v>10</v>
      </c>
      <c r="EO17" s="249"/>
      <c r="EP17" s="512"/>
      <c r="EQ17" s="249"/>
      <c r="ER17" s="514"/>
      <c r="ES17" s="391"/>
      <c r="ET17" s="5">
        <f t="shared" si="19"/>
        <v>0</v>
      </c>
      <c r="EW17" s="515"/>
      <c r="EX17" s="489">
        <v>10</v>
      </c>
      <c r="EY17" s="490"/>
      <c r="EZ17" s="502"/>
      <c r="FA17" s="490"/>
      <c r="FB17" s="514"/>
      <c r="FC17" s="391"/>
      <c r="FD17" s="5">
        <f t="shared" si="20"/>
        <v>0</v>
      </c>
      <c r="FG17" s="515"/>
      <c r="FH17" s="489">
        <v>10</v>
      </c>
      <c r="FI17" s="497"/>
      <c r="FJ17" s="498"/>
      <c r="FK17" s="497"/>
      <c r="FL17" s="513"/>
      <c r="FM17" s="500"/>
      <c r="FN17" s="462">
        <f t="shared" si="21"/>
        <v>0</v>
      </c>
      <c r="FQ17" s="488"/>
      <c r="FR17" s="489">
        <v>10</v>
      </c>
      <c r="FS17" s="490"/>
      <c r="FT17" s="502"/>
      <c r="FU17" s="490"/>
      <c r="FV17" s="514"/>
      <c r="FW17" s="391"/>
      <c r="FX17" s="462">
        <f t="shared" si="22"/>
        <v>0</v>
      </c>
      <c r="GA17" s="515"/>
      <c r="GB17" s="517">
        <v>10</v>
      </c>
      <c r="GC17" s="490"/>
      <c r="GD17" s="502"/>
      <c r="GE17" s="490"/>
      <c r="GF17" s="514"/>
      <c r="GG17" s="391"/>
      <c r="GH17" s="5">
        <f t="shared" si="23"/>
        <v>0</v>
      </c>
      <c r="GK17" s="488"/>
      <c r="GL17" s="489">
        <v>10</v>
      </c>
      <c r="GM17" s="522"/>
      <c r="GN17" s="502"/>
      <c r="GO17" s="522"/>
      <c r="GP17" s="399"/>
      <c r="GQ17" s="391"/>
      <c r="GR17" s="5">
        <f t="shared" si="24"/>
        <v>0</v>
      </c>
      <c r="GU17" s="488"/>
      <c r="GV17" s="489">
        <v>10</v>
      </c>
      <c r="GW17" s="490"/>
      <c r="GX17" s="502"/>
      <c r="GY17" s="490"/>
      <c r="GZ17" s="399"/>
      <c r="HA17" s="391"/>
      <c r="HB17" s="5">
        <f t="shared" si="25"/>
        <v>0</v>
      </c>
    </row>
    <row r="18" spans="1:210" x14ac:dyDescent="0.25">
      <c r="A18" s="417">
        <v>15</v>
      </c>
      <c r="B18" s="283">
        <f t="shared" ref="B18:I18" si="34">EV5</f>
        <v>0</v>
      </c>
      <c r="C18" s="283">
        <f t="shared" si="34"/>
        <v>0</v>
      </c>
      <c r="D18" s="431">
        <f t="shared" si="34"/>
        <v>0</v>
      </c>
      <c r="E18" s="432">
        <f t="shared" si="34"/>
        <v>0</v>
      </c>
      <c r="F18" s="215">
        <f t="shared" si="34"/>
        <v>0</v>
      </c>
      <c r="G18" s="6">
        <f t="shared" si="34"/>
        <v>0</v>
      </c>
      <c r="H18" s="233">
        <f t="shared" si="34"/>
        <v>0</v>
      </c>
      <c r="I18" s="433">
        <f t="shared" si="34"/>
        <v>0</v>
      </c>
      <c r="M18" s="488"/>
      <c r="N18" s="517">
        <v>11</v>
      </c>
      <c r="O18" s="490">
        <v>899</v>
      </c>
      <c r="P18" s="491"/>
      <c r="Q18" s="492"/>
      <c r="R18" s="493"/>
      <c r="S18" s="494"/>
      <c r="T18" s="520">
        <f t="shared" si="8"/>
        <v>0</v>
      </c>
      <c r="W18" s="488"/>
      <c r="X18" s="835">
        <v>11</v>
      </c>
      <c r="Y18" s="497">
        <v>959.8</v>
      </c>
      <c r="Z18" s="498"/>
      <c r="AA18" s="497"/>
      <c r="AB18" s="499"/>
      <c r="AC18" s="500"/>
      <c r="AD18" s="462">
        <f t="shared" si="9"/>
        <v>0</v>
      </c>
      <c r="AE18" s="444"/>
      <c r="AG18" s="488"/>
      <c r="AH18" s="489">
        <v>11</v>
      </c>
      <c r="AI18" s="521">
        <v>894.5</v>
      </c>
      <c r="AJ18" s="502"/>
      <c r="AK18" s="521"/>
      <c r="AL18" s="399"/>
      <c r="AM18" s="391"/>
      <c r="AN18" s="391">
        <f t="shared" si="10"/>
        <v>0</v>
      </c>
      <c r="AQ18" s="515"/>
      <c r="AR18" s="489">
        <v>11</v>
      </c>
      <c r="AS18" s="497">
        <v>922.6</v>
      </c>
      <c r="AT18" s="498"/>
      <c r="AU18" s="497"/>
      <c r="AV18" s="499"/>
      <c r="AW18" s="500"/>
      <c r="AX18" s="5">
        <f t="shared" si="11"/>
        <v>0</v>
      </c>
      <c r="BA18" s="488"/>
      <c r="BB18" s="489">
        <v>11</v>
      </c>
      <c r="BC18" s="879">
        <v>916.7</v>
      </c>
      <c r="BD18" s="502"/>
      <c r="BE18" s="490"/>
      <c r="BF18" s="399"/>
      <c r="BG18" s="391"/>
      <c r="BH18" s="391">
        <f t="shared" si="12"/>
        <v>0</v>
      </c>
      <c r="BK18" s="488"/>
      <c r="BL18" s="489">
        <v>11</v>
      </c>
      <c r="BM18" s="490">
        <v>974.31</v>
      </c>
      <c r="BN18" s="502"/>
      <c r="BO18" s="497"/>
      <c r="BP18" s="399"/>
      <c r="BQ18" s="391"/>
      <c r="BR18" s="504">
        <f t="shared" si="13"/>
        <v>0</v>
      </c>
      <c r="BS18" s="5"/>
      <c r="BU18" s="488"/>
      <c r="BV18" s="489">
        <v>11</v>
      </c>
      <c r="BW18" s="490">
        <v>916.3</v>
      </c>
      <c r="BX18" s="502"/>
      <c r="BY18" s="497"/>
      <c r="BZ18" s="399"/>
      <c r="CA18" s="391"/>
      <c r="CB18" s="504">
        <f t="shared" si="14"/>
        <v>0</v>
      </c>
      <c r="CE18" s="488"/>
      <c r="CF18" s="489">
        <v>11</v>
      </c>
      <c r="CG18" s="490">
        <v>898.1</v>
      </c>
      <c r="CH18" s="505"/>
      <c r="CI18" s="490"/>
      <c r="CJ18" s="506"/>
      <c r="CK18" s="507"/>
      <c r="CL18" s="5">
        <f t="shared" si="5"/>
        <v>0</v>
      </c>
      <c r="CO18" s="515"/>
      <c r="CP18" s="489">
        <v>11</v>
      </c>
      <c r="CQ18" s="249">
        <v>865.1</v>
      </c>
      <c r="CR18" s="512"/>
      <c r="CS18" s="249"/>
      <c r="CT18" s="514"/>
      <c r="CU18" s="391"/>
      <c r="CV18" s="5">
        <f t="shared" si="6"/>
        <v>0</v>
      </c>
      <c r="CY18" s="488"/>
      <c r="CZ18" s="489">
        <v>11</v>
      </c>
      <c r="DA18" s="490"/>
      <c r="DB18" s="502"/>
      <c r="DC18" s="490"/>
      <c r="DD18" s="399"/>
      <c r="DE18" s="391"/>
      <c r="DF18" s="5">
        <f t="shared" si="15"/>
        <v>0</v>
      </c>
      <c r="DI18" s="488"/>
      <c r="DJ18" s="489">
        <v>11</v>
      </c>
      <c r="DK18" s="490"/>
      <c r="DL18" s="502"/>
      <c r="DM18" s="490"/>
      <c r="DN18" s="399"/>
      <c r="DO18" s="391"/>
      <c r="DP18" s="5">
        <f t="shared" si="16"/>
        <v>0</v>
      </c>
      <c r="DS18" s="488"/>
      <c r="DT18" s="489">
        <v>11</v>
      </c>
      <c r="DU18" s="249"/>
      <c r="DV18" s="505"/>
      <c r="DW18" s="249"/>
      <c r="DX18" s="508"/>
      <c r="DY18" s="507"/>
      <c r="DZ18" s="5">
        <f t="shared" si="17"/>
        <v>0</v>
      </c>
      <c r="EC18" s="488"/>
      <c r="ED18" s="489">
        <v>11</v>
      </c>
      <c r="EE18" s="249"/>
      <c r="EF18" s="512"/>
      <c r="EG18" s="249"/>
      <c r="EH18" s="513"/>
      <c r="EI18" s="391"/>
      <c r="EJ18" s="5">
        <f t="shared" si="18"/>
        <v>0</v>
      </c>
      <c r="EM18" s="488"/>
      <c r="EN18" s="489">
        <v>11</v>
      </c>
      <c r="EO18" s="249"/>
      <c r="EP18" s="512"/>
      <c r="EQ18" s="249"/>
      <c r="ER18" s="514"/>
      <c r="ES18" s="391"/>
      <c r="ET18" s="5">
        <f t="shared" si="19"/>
        <v>0</v>
      </c>
      <c r="EW18" s="515"/>
      <c r="EX18" s="489">
        <v>11</v>
      </c>
      <c r="EY18" s="490"/>
      <c r="EZ18" s="502"/>
      <c r="FA18" s="490"/>
      <c r="FB18" s="514"/>
      <c r="FC18" s="391"/>
      <c r="FD18" s="5">
        <f t="shared" si="20"/>
        <v>0</v>
      </c>
      <c r="FG18" s="515"/>
      <c r="FH18" s="489">
        <v>11</v>
      </c>
      <c r="FI18" s="497"/>
      <c r="FJ18" s="498"/>
      <c r="FK18" s="497"/>
      <c r="FL18" s="513"/>
      <c r="FM18" s="500"/>
      <c r="FN18" s="462">
        <f t="shared" si="21"/>
        <v>0</v>
      </c>
      <c r="FQ18" s="488"/>
      <c r="FR18" s="489">
        <v>11</v>
      </c>
      <c r="FS18" s="490"/>
      <c r="FT18" s="502"/>
      <c r="FU18" s="490"/>
      <c r="FV18" s="514"/>
      <c r="FW18" s="391"/>
      <c r="FX18" s="462">
        <f t="shared" si="22"/>
        <v>0</v>
      </c>
      <c r="FY18" s="391"/>
      <c r="GA18" s="515"/>
      <c r="GB18" s="517">
        <v>11</v>
      </c>
      <c r="GC18" s="490"/>
      <c r="GD18" s="502"/>
      <c r="GE18" s="490"/>
      <c r="GF18" s="514"/>
      <c r="GG18" s="391"/>
      <c r="GH18" s="5">
        <f t="shared" si="23"/>
        <v>0</v>
      </c>
      <c r="GK18" s="488"/>
      <c r="GL18" s="489">
        <v>11</v>
      </c>
      <c r="GM18" s="522"/>
      <c r="GN18" s="502"/>
      <c r="GO18" s="522"/>
      <c r="GP18" s="399"/>
      <c r="GQ18" s="391"/>
      <c r="GR18" s="5">
        <f t="shared" si="24"/>
        <v>0</v>
      </c>
      <c r="GU18" s="488"/>
      <c r="GV18" s="489">
        <v>11</v>
      </c>
      <c r="GW18" s="490"/>
      <c r="GX18" s="502"/>
      <c r="GY18" s="490"/>
      <c r="GZ18" s="399"/>
      <c r="HA18" s="391"/>
      <c r="HB18" s="5">
        <f t="shared" si="25"/>
        <v>0</v>
      </c>
    </row>
    <row r="19" spans="1:210" x14ac:dyDescent="0.25">
      <c r="A19" s="417">
        <v>16</v>
      </c>
      <c r="B19" s="283">
        <f t="shared" ref="B19:I19" si="35">FF5</f>
        <v>0</v>
      </c>
      <c r="C19" s="283">
        <f t="shared" si="35"/>
        <v>0</v>
      </c>
      <c r="D19" s="431">
        <f t="shared" si="35"/>
        <v>0</v>
      </c>
      <c r="E19" s="432">
        <f t="shared" si="35"/>
        <v>0</v>
      </c>
      <c r="F19" s="215">
        <f t="shared" si="35"/>
        <v>0</v>
      </c>
      <c r="G19" s="6">
        <f t="shared" si="35"/>
        <v>0</v>
      </c>
      <c r="H19" s="233">
        <f t="shared" si="35"/>
        <v>0</v>
      </c>
      <c r="I19" s="433">
        <f t="shared" si="35"/>
        <v>0</v>
      </c>
      <c r="M19" s="488"/>
      <c r="N19" s="517">
        <v>12</v>
      </c>
      <c r="O19" s="490">
        <v>920.3</v>
      </c>
      <c r="P19" s="502"/>
      <c r="Q19" s="490"/>
      <c r="R19" s="399"/>
      <c r="S19" s="391"/>
      <c r="T19" s="462">
        <f t="shared" si="8"/>
        <v>0</v>
      </c>
      <c r="W19" s="488"/>
      <c r="X19" s="835">
        <v>12</v>
      </c>
      <c r="Y19" s="497">
        <v>917.16</v>
      </c>
      <c r="Z19" s="498"/>
      <c r="AA19" s="497"/>
      <c r="AB19" s="499"/>
      <c r="AC19" s="500"/>
      <c r="AD19" s="462">
        <f t="shared" si="9"/>
        <v>0</v>
      </c>
      <c r="AE19" s="444"/>
      <c r="AG19" s="488"/>
      <c r="AH19" s="489">
        <v>12</v>
      </c>
      <c r="AI19" s="521">
        <v>874.1</v>
      </c>
      <c r="AJ19" s="502"/>
      <c r="AK19" s="521"/>
      <c r="AL19" s="399"/>
      <c r="AM19" s="391"/>
      <c r="AN19" s="391">
        <f t="shared" si="10"/>
        <v>0</v>
      </c>
      <c r="AQ19" s="515"/>
      <c r="AR19" s="489">
        <v>12</v>
      </c>
      <c r="AS19" s="497">
        <v>922.6</v>
      </c>
      <c r="AT19" s="498"/>
      <c r="AU19" s="497"/>
      <c r="AV19" s="499"/>
      <c r="AW19" s="500"/>
      <c r="AX19" s="5">
        <f t="shared" si="11"/>
        <v>0</v>
      </c>
      <c r="BA19" s="488"/>
      <c r="BB19" s="489">
        <v>12</v>
      </c>
      <c r="BC19" s="879">
        <v>900.8</v>
      </c>
      <c r="BD19" s="502"/>
      <c r="BE19" s="490"/>
      <c r="BF19" s="399"/>
      <c r="BG19" s="391"/>
      <c r="BH19" s="391">
        <f t="shared" si="12"/>
        <v>0</v>
      </c>
      <c r="BK19" s="488"/>
      <c r="BL19" s="489">
        <v>12</v>
      </c>
      <c r="BM19" s="490">
        <v>941.65</v>
      </c>
      <c r="BN19" s="502"/>
      <c r="BO19" s="497"/>
      <c r="BP19" s="399"/>
      <c r="BQ19" s="391"/>
      <c r="BR19" s="504">
        <f t="shared" si="13"/>
        <v>0</v>
      </c>
      <c r="BS19" s="5"/>
      <c r="BU19" s="488"/>
      <c r="BV19" s="489">
        <v>12</v>
      </c>
      <c r="BW19" s="490">
        <v>907.6</v>
      </c>
      <c r="BX19" s="502"/>
      <c r="BY19" s="497"/>
      <c r="BZ19" s="399"/>
      <c r="CA19" s="391"/>
      <c r="CB19" s="504">
        <f t="shared" si="14"/>
        <v>0</v>
      </c>
      <c r="CE19" s="488"/>
      <c r="CF19" s="489">
        <v>12</v>
      </c>
      <c r="CG19" s="490">
        <v>889</v>
      </c>
      <c r="CH19" s="505"/>
      <c r="CI19" s="490"/>
      <c r="CJ19" s="506"/>
      <c r="CK19" s="507"/>
      <c r="CL19" s="5">
        <f t="shared" si="5"/>
        <v>0</v>
      </c>
      <c r="CO19" s="515"/>
      <c r="CP19" s="489">
        <v>12</v>
      </c>
      <c r="CQ19" s="249">
        <v>863.74</v>
      </c>
      <c r="CR19" s="512"/>
      <c r="CS19" s="249"/>
      <c r="CT19" s="514"/>
      <c r="CU19" s="391"/>
      <c r="CV19" s="5">
        <f t="shared" si="6"/>
        <v>0</v>
      </c>
      <c r="CY19" s="488"/>
      <c r="CZ19" s="489">
        <v>12</v>
      </c>
      <c r="DA19" s="490"/>
      <c r="DB19" s="502"/>
      <c r="DC19" s="490"/>
      <c r="DD19" s="399"/>
      <c r="DE19" s="391"/>
      <c r="DF19" s="5">
        <f t="shared" si="15"/>
        <v>0</v>
      </c>
      <c r="DI19" s="488"/>
      <c r="DJ19" s="489">
        <v>12</v>
      </c>
      <c r="DK19" s="490"/>
      <c r="DL19" s="502"/>
      <c r="DM19" s="490"/>
      <c r="DN19" s="399"/>
      <c r="DO19" s="391"/>
      <c r="DP19" s="5">
        <f t="shared" si="16"/>
        <v>0</v>
      </c>
      <c r="DS19" s="488"/>
      <c r="DT19" s="489">
        <v>12</v>
      </c>
      <c r="DU19" s="490"/>
      <c r="DV19" s="505"/>
      <c r="DW19" s="490"/>
      <c r="DX19" s="508"/>
      <c r="DY19" s="507"/>
      <c r="DZ19" s="5">
        <f t="shared" si="17"/>
        <v>0</v>
      </c>
      <c r="EC19" s="488"/>
      <c r="ED19" s="489">
        <v>12</v>
      </c>
      <c r="EE19" s="249"/>
      <c r="EF19" s="512"/>
      <c r="EG19" s="249"/>
      <c r="EH19" s="513"/>
      <c r="EI19" s="391"/>
      <c r="EJ19" s="5">
        <f t="shared" si="18"/>
        <v>0</v>
      </c>
      <c r="EM19" s="488"/>
      <c r="EN19" s="489">
        <v>12</v>
      </c>
      <c r="EO19" s="249"/>
      <c r="EP19" s="512"/>
      <c r="EQ19" s="249"/>
      <c r="ER19" s="514"/>
      <c r="ES19" s="391"/>
      <c r="ET19" s="5">
        <f t="shared" si="19"/>
        <v>0</v>
      </c>
      <c r="EW19" s="526"/>
      <c r="EX19" s="489">
        <v>12</v>
      </c>
      <c r="EY19" s="490"/>
      <c r="EZ19" s="502"/>
      <c r="FA19" s="490"/>
      <c r="FB19" s="514"/>
      <c r="FC19" s="391"/>
      <c r="FD19" s="5">
        <f t="shared" si="20"/>
        <v>0</v>
      </c>
      <c r="FG19" s="515"/>
      <c r="FH19" s="489">
        <v>12</v>
      </c>
      <c r="FI19" s="497"/>
      <c r="FJ19" s="498"/>
      <c r="FK19" s="497"/>
      <c r="FL19" s="513"/>
      <c r="FM19" s="500"/>
      <c r="FN19" s="462">
        <f t="shared" si="21"/>
        <v>0</v>
      </c>
      <c r="FQ19" s="488"/>
      <c r="FR19" s="489">
        <v>12</v>
      </c>
      <c r="FS19" s="490"/>
      <c r="FT19" s="502"/>
      <c r="FU19" s="490"/>
      <c r="FV19" s="514"/>
      <c r="FW19" s="391"/>
      <c r="FX19" s="462">
        <f t="shared" si="22"/>
        <v>0</v>
      </c>
      <c r="FY19" s="391"/>
      <c r="GA19" s="515"/>
      <c r="GB19" s="517">
        <v>12</v>
      </c>
      <c r="GC19" s="490"/>
      <c r="GD19" s="502"/>
      <c r="GE19" s="490"/>
      <c r="GF19" s="514"/>
      <c r="GG19" s="391"/>
      <c r="GH19" s="5">
        <f t="shared" si="23"/>
        <v>0</v>
      </c>
      <c r="GK19" s="488"/>
      <c r="GL19" s="489">
        <v>12</v>
      </c>
      <c r="GM19" s="522"/>
      <c r="GN19" s="502"/>
      <c r="GO19" s="522"/>
      <c r="GP19" s="399"/>
      <c r="GQ19" s="391"/>
      <c r="GR19" s="5">
        <f t="shared" si="24"/>
        <v>0</v>
      </c>
      <c r="GU19" s="488"/>
      <c r="GV19" s="489">
        <v>12</v>
      </c>
      <c r="GW19" s="490"/>
      <c r="GX19" s="502"/>
      <c r="GY19" s="490"/>
      <c r="GZ19" s="399"/>
      <c r="HA19" s="391"/>
      <c r="HB19" s="5">
        <f t="shared" si="25"/>
        <v>0</v>
      </c>
    </row>
    <row r="20" spans="1:210" x14ac:dyDescent="0.25">
      <c r="A20" s="417">
        <v>17</v>
      </c>
      <c r="B20" s="201">
        <f t="shared" ref="B20:I20" si="36">FP5</f>
        <v>0</v>
      </c>
      <c r="C20" s="283">
        <f t="shared" si="36"/>
        <v>0</v>
      </c>
      <c r="D20" s="431">
        <f t="shared" si="36"/>
        <v>0</v>
      </c>
      <c r="E20" s="432">
        <f t="shared" si="36"/>
        <v>0</v>
      </c>
      <c r="F20" s="215">
        <f t="shared" si="36"/>
        <v>0</v>
      </c>
      <c r="G20" s="6">
        <f t="shared" si="36"/>
        <v>0</v>
      </c>
      <c r="H20" s="233">
        <f t="shared" si="36"/>
        <v>0</v>
      </c>
      <c r="I20" s="433">
        <f t="shared" si="36"/>
        <v>0</v>
      </c>
      <c r="M20" s="488"/>
      <c r="N20" s="517">
        <v>13</v>
      </c>
      <c r="O20" s="490">
        <v>925.3</v>
      </c>
      <c r="P20" s="502"/>
      <c r="Q20" s="490"/>
      <c r="R20" s="399"/>
      <c r="S20" s="391"/>
      <c r="T20" s="462">
        <f t="shared" si="8"/>
        <v>0</v>
      </c>
      <c r="W20" s="488"/>
      <c r="X20" s="835">
        <v>13</v>
      </c>
      <c r="Y20" s="497">
        <v>944.37</v>
      </c>
      <c r="Z20" s="498"/>
      <c r="AA20" s="497"/>
      <c r="AB20" s="499"/>
      <c r="AC20" s="500"/>
      <c r="AD20" s="462">
        <f t="shared" si="9"/>
        <v>0</v>
      </c>
      <c r="AE20" s="444"/>
      <c r="AG20" s="488"/>
      <c r="AH20" s="489">
        <v>13</v>
      </c>
      <c r="AI20" s="521">
        <v>912.6</v>
      </c>
      <c r="AJ20" s="502"/>
      <c r="AK20" s="521"/>
      <c r="AL20" s="399"/>
      <c r="AM20" s="391"/>
      <c r="AN20" s="391">
        <f t="shared" si="10"/>
        <v>0</v>
      </c>
      <c r="AQ20" s="515"/>
      <c r="AR20" s="489">
        <v>13</v>
      </c>
      <c r="AS20" s="497">
        <v>964.33</v>
      </c>
      <c r="AT20" s="498"/>
      <c r="AU20" s="497"/>
      <c r="AV20" s="499"/>
      <c r="AW20" s="500"/>
      <c r="AX20" s="5">
        <f t="shared" si="11"/>
        <v>0</v>
      </c>
      <c r="BA20" s="488"/>
      <c r="BB20" s="489">
        <v>13</v>
      </c>
      <c r="BC20" s="879">
        <v>902.6</v>
      </c>
      <c r="BD20" s="502"/>
      <c r="BE20" s="490"/>
      <c r="BF20" s="399"/>
      <c r="BG20" s="391"/>
      <c r="BH20" s="391">
        <f t="shared" si="12"/>
        <v>0</v>
      </c>
      <c r="BK20" s="488"/>
      <c r="BL20" s="489">
        <v>13</v>
      </c>
      <c r="BM20" s="490">
        <v>926.23</v>
      </c>
      <c r="BN20" s="502"/>
      <c r="BO20" s="497"/>
      <c r="BP20" s="399"/>
      <c r="BQ20" s="391"/>
      <c r="BR20" s="504">
        <f t="shared" si="13"/>
        <v>0</v>
      </c>
      <c r="BS20" s="5"/>
      <c r="BU20" s="488"/>
      <c r="BV20" s="489">
        <v>13</v>
      </c>
      <c r="BW20" s="490">
        <v>924.9</v>
      </c>
      <c r="BX20" s="502"/>
      <c r="BY20" s="497"/>
      <c r="BZ20" s="399"/>
      <c r="CA20" s="391"/>
      <c r="CB20" s="504">
        <f t="shared" si="14"/>
        <v>0</v>
      </c>
      <c r="CE20" s="488"/>
      <c r="CF20" s="489">
        <v>13</v>
      </c>
      <c r="CG20" s="490">
        <v>876.3</v>
      </c>
      <c r="CH20" s="505"/>
      <c r="CI20" s="490"/>
      <c r="CJ20" s="506"/>
      <c r="CK20" s="507"/>
      <c r="CL20" s="5">
        <f t="shared" si="5"/>
        <v>0</v>
      </c>
      <c r="CO20" s="515"/>
      <c r="CP20" s="489">
        <v>13</v>
      </c>
      <c r="CQ20" s="249">
        <v>859.65</v>
      </c>
      <c r="CR20" s="512"/>
      <c r="CS20" s="249"/>
      <c r="CT20" s="514"/>
      <c r="CU20" s="391"/>
      <c r="CV20" s="5">
        <f t="shared" si="6"/>
        <v>0</v>
      </c>
      <c r="CY20" s="488"/>
      <c r="CZ20" s="489">
        <v>13</v>
      </c>
      <c r="DA20" s="490"/>
      <c r="DB20" s="502"/>
      <c r="DC20" s="490"/>
      <c r="DD20" s="399"/>
      <c r="DE20" s="391"/>
      <c r="DF20" s="5">
        <f t="shared" si="15"/>
        <v>0</v>
      </c>
      <c r="DI20" s="488"/>
      <c r="DJ20" s="489">
        <v>13</v>
      </c>
      <c r="DK20" s="490"/>
      <c r="DL20" s="502"/>
      <c r="DM20" s="490"/>
      <c r="DN20" s="399"/>
      <c r="DO20" s="391"/>
      <c r="DP20" s="5">
        <f t="shared" si="16"/>
        <v>0</v>
      </c>
      <c r="DS20" s="488"/>
      <c r="DT20" s="489">
        <v>13</v>
      </c>
      <c r="DU20" s="490"/>
      <c r="DV20" s="505"/>
      <c r="DW20" s="490"/>
      <c r="DX20" s="508"/>
      <c r="DY20" s="507"/>
      <c r="DZ20" s="5">
        <f t="shared" si="17"/>
        <v>0</v>
      </c>
      <c r="EC20" s="488"/>
      <c r="ED20" s="489">
        <v>13</v>
      </c>
      <c r="EE20" s="249"/>
      <c r="EF20" s="512"/>
      <c r="EG20" s="249"/>
      <c r="EH20" s="513"/>
      <c r="EI20" s="391"/>
      <c r="EJ20" s="5">
        <f t="shared" si="18"/>
        <v>0</v>
      </c>
      <c r="EM20" s="488"/>
      <c r="EN20" s="489">
        <v>13</v>
      </c>
      <c r="EO20" s="249"/>
      <c r="EP20" s="512"/>
      <c r="EQ20" s="249"/>
      <c r="ER20" s="514"/>
      <c r="ES20" s="391"/>
      <c r="ET20" s="5">
        <f t="shared" si="19"/>
        <v>0</v>
      </c>
      <c r="EW20" s="526"/>
      <c r="EX20" s="489">
        <v>13</v>
      </c>
      <c r="EY20" s="490"/>
      <c r="EZ20" s="502"/>
      <c r="FA20" s="490"/>
      <c r="FB20" s="514"/>
      <c r="FC20" s="391"/>
      <c r="FD20" s="5">
        <f t="shared" si="20"/>
        <v>0</v>
      </c>
      <c r="FG20" s="515"/>
      <c r="FH20" s="489">
        <v>13</v>
      </c>
      <c r="FI20" s="497"/>
      <c r="FJ20" s="498"/>
      <c r="FK20" s="497"/>
      <c r="FL20" s="513"/>
      <c r="FM20" s="500"/>
      <c r="FN20" s="462">
        <f t="shared" si="21"/>
        <v>0</v>
      </c>
      <c r="FQ20" s="488"/>
      <c r="FR20" s="489">
        <v>13</v>
      </c>
      <c r="FS20" s="490"/>
      <c r="FT20" s="502"/>
      <c r="FU20" s="490"/>
      <c r="FV20" s="514"/>
      <c r="FW20" s="391"/>
      <c r="FX20" s="462">
        <f t="shared" si="22"/>
        <v>0</v>
      </c>
      <c r="FY20" s="391"/>
      <c r="GA20" s="488"/>
      <c r="GB20" s="517">
        <v>13</v>
      </c>
      <c r="GC20" s="490"/>
      <c r="GD20" s="502"/>
      <c r="GE20" s="490"/>
      <c r="GF20" s="514"/>
      <c r="GG20" s="391"/>
      <c r="GH20" s="5">
        <f t="shared" si="23"/>
        <v>0</v>
      </c>
      <c r="GK20" s="488"/>
      <c r="GL20" s="489">
        <v>13</v>
      </c>
      <c r="GM20" s="522"/>
      <c r="GN20" s="502"/>
      <c r="GO20" s="522"/>
      <c r="GP20" s="399"/>
      <c r="GQ20" s="391"/>
      <c r="GR20" s="5">
        <f t="shared" si="24"/>
        <v>0</v>
      </c>
      <c r="GU20" s="488"/>
      <c r="GV20" s="489">
        <v>13</v>
      </c>
      <c r="GW20" s="490"/>
      <c r="GX20" s="502"/>
      <c r="GY20" s="490"/>
      <c r="GZ20" s="399"/>
      <c r="HA20" s="391"/>
      <c r="HB20" s="5">
        <f t="shared" si="25"/>
        <v>0</v>
      </c>
    </row>
    <row r="21" spans="1:210" x14ac:dyDescent="0.25">
      <c r="A21" s="417">
        <v>18</v>
      </c>
      <c r="B21" s="283">
        <f t="shared" ref="B21:I21" si="37">FZ5</f>
        <v>0</v>
      </c>
      <c r="C21" s="283">
        <f t="shared" si="37"/>
        <v>0</v>
      </c>
      <c r="D21" s="286">
        <f>GB5</f>
        <v>0</v>
      </c>
      <c r="E21" s="432">
        <f t="shared" si="37"/>
        <v>0</v>
      </c>
      <c r="F21" s="215">
        <f t="shared" si="37"/>
        <v>0</v>
      </c>
      <c r="G21" s="6">
        <f t="shared" si="37"/>
        <v>0</v>
      </c>
      <c r="H21" s="233">
        <f t="shared" si="37"/>
        <v>0</v>
      </c>
      <c r="I21" s="433">
        <f t="shared" si="37"/>
        <v>0</v>
      </c>
      <c r="M21" s="488"/>
      <c r="N21" s="517">
        <v>14</v>
      </c>
      <c r="O21" s="490">
        <v>911.7</v>
      </c>
      <c r="P21" s="491"/>
      <c r="Q21" s="492"/>
      <c r="R21" s="493"/>
      <c r="S21" s="494"/>
      <c r="T21" s="520">
        <f t="shared" si="8"/>
        <v>0</v>
      </c>
      <c r="W21" s="488"/>
      <c r="X21" s="835">
        <v>14</v>
      </c>
      <c r="Y21" s="497">
        <v>933.49</v>
      </c>
      <c r="Z21" s="498"/>
      <c r="AA21" s="497"/>
      <c r="AB21" s="499"/>
      <c r="AC21" s="500"/>
      <c r="AD21" s="462">
        <f t="shared" si="9"/>
        <v>0</v>
      </c>
      <c r="AE21" s="444"/>
      <c r="AG21" s="488"/>
      <c r="AH21" s="489">
        <v>14</v>
      </c>
      <c r="AI21" s="521">
        <v>877.7</v>
      </c>
      <c r="AJ21" s="502"/>
      <c r="AK21" s="521"/>
      <c r="AL21" s="399"/>
      <c r="AM21" s="391"/>
      <c r="AN21" s="391">
        <f t="shared" si="10"/>
        <v>0</v>
      </c>
      <c r="AQ21" s="515"/>
      <c r="AR21" s="489">
        <v>14</v>
      </c>
      <c r="AS21" s="497">
        <v>928.04</v>
      </c>
      <c r="AT21" s="498"/>
      <c r="AU21" s="497"/>
      <c r="AV21" s="499"/>
      <c r="AW21" s="500"/>
      <c r="AX21" s="5">
        <f t="shared" si="11"/>
        <v>0</v>
      </c>
      <c r="BA21" s="488"/>
      <c r="BB21" s="489">
        <v>14</v>
      </c>
      <c r="BC21" s="879">
        <v>869.5</v>
      </c>
      <c r="BD21" s="502"/>
      <c r="BE21" s="490"/>
      <c r="BF21" s="399"/>
      <c r="BG21" s="391"/>
      <c r="BH21" s="391">
        <f t="shared" si="12"/>
        <v>0</v>
      </c>
      <c r="BK21" s="488"/>
      <c r="BL21" s="489">
        <v>14</v>
      </c>
      <c r="BM21" s="490">
        <v>957.07</v>
      </c>
      <c r="BN21" s="502"/>
      <c r="BO21" s="490"/>
      <c r="BP21" s="399"/>
      <c r="BQ21" s="391"/>
      <c r="BR21" s="504">
        <f t="shared" si="13"/>
        <v>0</v>
      </c>
      <c r="BS21" s="5"/>
      <c r="BU21" s="488"/>
      <c r="BV21" s="489">
        <v>14</v>
      </c>
      <c r="BW21" s="490">
        <v>917.6</v>
      </c>
      <c r="BX21" s="502"/>
      <c r="BY21" s="490"/>
      <c r="BZ21" s="399"/>
      <c r="CA21" s="391"/>
      <c r="CB21" s="504">
        <f t="shared" si="14"/>
        <v>0</v>
      </c>
      <c r="CE21" s="488"/>
      <c r="CF21" s="489">
        <v>14</v>
      </c>
      <c r="CG21" s="490">
        <v>889</v>
      </c>
      <c r="CH21" s="505"/>
      <c r="CI21" s="490"/>
      <c r="CJ21" s="506"/>
      <c r="CK21" s="507"/>
      <c r="CL21" s="5">
        <f t="shared" si="5"/>
        <v>0</v>
      </c>
      <c r="CO21" s="515"/>
      <c r="CP21" s="489">
        <v>14</v>
      </c>
      <c r="CQ21" s="249">
        <v>851.7</v>
      </c>
      <c r="CR21" s="512"/>
      <c r="CS21" s="249"/>
      <c r="CT21" s="514"/>
      <c r="CU21" s="391"/>
      <c r="CV21" s="5">
        <f t="shared" si="6"/>
        <v>0</v>
      </c>
      <c r="CY21" s="488"/>
      <c r="CZ21" s="489">
        <v>14</v>
      </c>
      <c r="DA21" s="490"/>
      <c r="DB21" s="502"/>
      <c r="DC21" s="490"/>
      <c r="DD21" s="399"/>
      <c r="DE21" s="391"/>
      <c r="DF21" s="5">
        <f t="shared" si="15"/>
        <v>0</v>
      </c>
      <c r="DI21" s="488"/>
      <c r="DJ21" s="489">
        <v>14</v>
      </c>
      <c r="DK21" s="490"/>
      <c r="DL21" s="502"/>
      <c r="DM21" s="490"/>
      <c r="DN21" s="399"/>
      <c r="DO21" s="391"/>
      <c r="DP21" s="5">
        <f t="shared" si="16"/>
        <v>0</v>
      </c>
      <c r="DS21" s="488"/>
      <c r="DT21" s="489">
        <v>14</v>
      </c>
      <c r="DU21" s="490"/>
      <c r="DV21" s="505"/>
      <c r="DW21" s="490"/>
      <c r="DX21" s="508"/>
      <c r="DY21" s="507"/>
      <c r="DZ21" s="5">
        <f t="shared" si="17"/>
        <v>0</v>
      </c>
      <c r="EC21" s="488"/>
      <c r="ED21" s="489">
        <v>14</v>
      </c>
      <c r="EE21" s="249"/>
      <c r="EF21" s="512"/>
      <c r="EG21" s="249"/>
      <c r="EH21" s="513"/>
      <c r="EI21" s="391"/>
      <c r="EJ21" s="5">
        <f t="shared" si="18"/>
        <v>0</v>
      </c>
      <c r="EM21" s="488"/>
      <c r="EN21" s="489">
        <v>14</v>
      </c>
      <c r="EO21" s="249"/>
      <c r="EP21" s="512"/>
      <c r="EQ21" s="249"/>
      <c r="ER21" s="514"/>
      <c r="ES21" s="391"/>
      <c r="ET21" s="5">
        <f t="shared" si="19"/>
        <v>0</v>
      </c>
      <c r="EW21" s="526"/>
      <c r="EX21" s="489">
        <v>14</v>
      </c>
      <c r="EY21" s="490"/>
      <c r="EZ21" s="502"/>
      <c r="FA21" s="490"/>
      <c r="FB21" s="514"/>
      <c r="FC21" s="391"/>
      <c r="FD21" s="5">
        <f t="shared" si="20"/>
        <v>0</v>
      </c>
      <c r="FG21" s="515"/>
      <c r="FH21" s="489">
        <v>14</v>
      </c>
      <c r="FI21" s="497"/>
      <c r="FJ21" s="498"/>
      <c r="FK21" s="497"/>
      <c r="FL21" s="513"/>
      <c r="FM21" s="500"/>
      <c r="FN21" s="462">
        <f t="shared" si="21"/>
        <v>0</v>
      </c>
      <c r="FQ21" s="488"/>
      <c r="FR21" s="489">
        <v>14</v>
      </c>
      <c r="FS21" s="490"/>
      <c r="FT21" s="502"/>
      <c r="FU21" s="490"/>
      <c r="FV21" s="514"/>
      <c r="FW21" s="391"/>
      <c r="FX21" s="462">
        <f t="shared" si="22"/>
        <v>0</v>
      </c>
      <c r="FY21" s="391"/>
      <c r="GA21" s="488"/>
      <c r="GB21" s="517">
        <v>14</v>
      </c>
      <c r="GC21" s="490"/>
      <c r="GD21" s="502"/>
      <c r="GE21" s="490"/>
      <c r="GF21" s="514"/>
      <c r="GG21" s="391"/>
      <c r="GH21" s="5">
        <f t="shared" si="23"/>
        <v>0</v>
      </c>
      <c r="GK21" s="488"/>
      <c r="GL21" s="489">
        <v>14</v>
      </c>
      <c r="GM21" s="522"/>
      <c r="GN21" s="502"/>
      <c r="GO21" s="522"/>
      <c r="GP21" s="399"/>
      <c r="GQ21" s="391"/>
      <c r="GR21" s="5">
        <f t="shared" si="24"/>
        <v>0</v>
      </c>
      <c r="GU21" s="488"/>
      <c r="GV21" s="489">
        <v>14</v>
      </c>
      <c r="GW21" s="490"/>
      <c r="GX21" s="502"/>
      <c r="GY21" s="490"/>
      <c r="GZ21" s="399"/>
      <c r="HA21" s="391"/>
      <c r="HB21" s="5">
        <f t="shared" si="25"/>
        <v>0</v>
      </c>
    </row>
    <row r="22" spans="1:210" x14ac:dyDescent="0.25">
      <c r="A22" s="417">
        <v>19</v>
      </c>
      <c r="B22" s="283">
        <f t="shared" ref="B22:H22" si="38">GJ5</f>
        <v>0</v>
      </c>
      <c r="C22" s="283">
        <f t="shared" si="38"/>
        <v>0</v>
      </c>
      <c r="D22" s="431">
        <f t="shared" si="38"/>
        <v>0</v>
      </c>
      <c r="E22" s="432">
        <f t="shared" si="38"/>
        <v>0</v>
      </c>
      <c r="F22" s="215">
        <f t="shared" si="38"/>
        <v>0</v>
      </c>
      <c r="G22" s="6">
        <f t="shared" si="38"/>
        <v>0</v>
      </c>
      <c r="H22" s="233">
        <f t="shared" si="38"/>
        <v>0</v>
      </c>
      <c r="I22" s="433">
        <f>GQ5</f>
        <v>0</v>
      </c>
      <c r="M22" s="488"/>
      <c r="N22" s="517">
        <v>15</v>
      </c>
      <c r="O22" s="490">
        <v>930.3</v>
      </c>
      <c r="P22" s="502"/>
      <c r="Q22" s="490"/>
      <c r="R22" s="399"/>
      <c r="S22" s="391"/>
      <c r="T22" s="462">
        <f t="shared" si="8"/>
        <v>0</v>
      </c>
      <c r="W22" s="488"/>
      <c r="X22" s="835">
        <v>15</v>
      </c>
      <c r="Y22" s="497">
        <v>938.93</v>
      </c>
      <c r="Z22" s="498"/>
      <c r="AA22" s="497"/>
      <c r="AB22" s="499"/>
      <c r="AC22" s="500"/>
      <c r="AD22" s="462">
        <f t="shared" si="9"/>
        <v>0</v>
      </c>
      <c r="AE22" s="444"/>
      <c r="AG22" s="488"/>
      <c r="AH22" s="489">
        <v>15</v>
      </c>
      <c r="AI22" s="521">
        <v>872.7</v>
      </c>
      <c r="AJ22" s="502"/>
      <c r="AK22" s="521"/>
      <c r="AL22" s="399"/>
      <c r="AM22" s="391"/>
      <c r="AN22" s="391">
        <f t="shared" si="10"/>
        <v>0</v>
      </c>
      <c r="AQ22" s="515"/>
      <c r="AR22" s="489">
        <v>15</v>
      </c>
      <c r="AS22" s="497">
        <v>938.93</v>
      </c>
      <c r="AT22" s="498"/>
      <c r="AU22" s="497"/>
      <c r="AV22" s="499"/>
      <c r="AW22" s="500"/>
      <c r="AX22" s="5">
        <f t="shared" si="11"/>
        <v>0</v>
      </c>
      <c r="BA22" s="488"/>
      <c r="BB22" s="489">
        <v>15</v>
      </c>
      <c r="BC22" s="879">
        <v>924</v>
      </c>
      <c r="BD22" s="502"/>
      <c r="BE22" s="490"/>
      <c r="BF22" s="399"/>
      <c r="BG22" s="391"/>
      <c r="BH22" s="391">
        <f t="shared" si="12"/>
        <v>0</v>
      </c>
      <c r="BK22" s="488"/>
      <c r="BL22" s="489">
        <v>15</v>
      </c>
      <c r="BM22" s="490">
        <v>951.63</v>
      </c>
      <c r="BN22" s="502"/>
      <c r="BO22" s="490"/>
      <c r="BP22" s="399"/>
      <c r="BQ22" s="391"/>
      <c r="BR22" s="504">
        <f t="shared" si="13"/>
        <v>0</v>
      </c>
      <c r="BS22" s="5"/>
      <c r="BU22" s="488"/>
      <c r="BV22" s="489">
        <v>15</v>
      </c>
      <c r="BW22" s="490">
        <v>933.5</v>
      </c>
      <c r="BX22" s="502"/>
      <c r="BY22" s="490"/>
      <c r="BZ22" s="399"/>
      <c r="CA22" s="391"/>
      <c r="CB22" s="504">
        <f t="shared" si="14"/>
        <v>0</v>
      </c>
      <c r="CE22" s="488"/>
      <c r="CF22" s="489">
        <v>15</v>
      </c>
      <c r="CG22" s="490">
        <v>907.2</v>
      </c>
      <c r="CH22" s="505"/>
      <c r="CI22" s="490"/>
      <c r="CJ22" s="506"/>
      <c r="CK22" s="507"/>
      <c r="CL22" s="5">
        <f t="shared" si="5"/>
        <v>0</v>
      </c>
      <c r="CO22" s="515"/>
      <c r="CP22" s="489">
        <v>15</v>
      </c>
      <c r="CQ22" s="249">
        <v>855.11</v>
      </c>
      <c r="CR22" s="512"/>
      <c r="CS22" s="249"/>
      <c r="CT22" s="514"/>
      <c r="CU22" s="391"/>
      <c r="CV22" s="5">
        <f t="shared" si="6"/>
        <v>0</v>
      </c>
      <c r="CY22" s="488"/>
      <c r="CZ22" s="489">
        <v>15</v>
      </c>
      <c r="DA22" s="490"/>
      <c r="DB22" s="502"/>
      <c r="DC22" s="490"/>
      <c r="DD22" s="399"/>
      <c r="DE22" s="391"/>
      <c r="DF22" s="5">
        <f t="shared" si="15"/>
        <v>0</v>
      </c>
      <c r="DI22" s="488"/>
      <c r="DJ22" s="489">
        <v>15</v>
      </c>
      <c r="DK22" s="490"/>
      <c r="DL22" s="502"/>
      <c r="DM22" s="490"/>
      <c r="DN22" s="399"/>
      <c r="DO22" s="391"/>
      <c r="DP22" s="5">
        <f t="shared" si="16"/>
        <v>0</v>
      </c>
      <c r="DS22" s="488"/>
      <c r="DT22" s="489">
        <v>15</v>
      </c>
      <c r="DU22" s="490"/>
      <c r="DV22" s="505"/>
      <c r="DW22" s="490"/>
      <c r="DX22" s="508"/>
      <c r="DY22" s="507"/>
      <c r="DZ22" s="5">
        <f t="shared" si="17"/>
        <v>0</v>
      </c>
      <c r="EC22" s="488"/>
      <c r="ED22" s="489">
        <v>15</v>
      </c>
      <c r="EE22" s="249"/>
      <c r="EF22" s="512"/>
      <c r="EG22" s="249"/>
      <c r="EH22" s="513"/>
      <c r="EI22" s="391"/>
      <c r="EJ22" s="5">
        <f t="shared" si="18"/>
        <v>0</v>
      </c>
      <c r="EM22" s="488"/>
      <c r="EN22" s="489">
        <v>15</v>
      </c>
      <c r="EO22" s="249"/>
      <c r="EP22" s="512"/>
      <c r="EQ22" s="249"/>
      <c r="ER22" s="514"/>
      <c r="ES22" s="391"/>
      <c r="ET22" s="5">
        <f t="shared" si="19"/>
        <v>0</v>
      </c>
      <c r="EW22" s="526"/>
      <c r="EX22" s="489">
        <v>15</v>
      </c>
      <c r="EY22" s="490"/>
      <c r="EZ22" s="502"/>
      <c r="FA22" s="490"/>
      <c r="FB22" s="514"/>
      <c r="FC22" s="391"/>
      <c r="FD22" s="5">
        <f t="shared" si="20"/>
        <v>0</v>
      </c>
      <c r="FG22" s="515"/>
      <c r="FH22" s="489">
        <v>15</v>
      </c>
      <c r="FI22" s="497"/>
      <c r="FJ22" s="498"/>
      <c r="FK22" s="497"/>
      <c r="FL22" s="513"/>
      <c r="FM22" s="500"/>
      <c r="FN22" s="462">
        <f t="shared" si="21"/>
        <v>0</v>
      </c>
      <c r="FQ22" s="488"/>
      <c r="FR22" s="489">
        <v>15</v>
      </c>
      <c r="FS22" s="490"/>
      <c r="FT22" s="502"/>
      <c r="FU22" s="490"/>
      <c r="FV22" s="514"/>
      <c r="FW22" s="391"/>
      <c r="FX22" s="462">
        <f t="shared" si="22"/>
        <v>0</v>
      </c>
      <c r="FY22" s="391"/>
      <c r="GA22" s="488"/>
      <c r="GB22" s="517">
        <v>15</v>
      </c>
      <c r="GC22" s="490"/>
      <c r="GD22" s="502"/>
      <c r="GE22" s="490"/>
      <c r="GF22" s="514"/>
      <c r="GG22" s="391"/>
      <c r="GH22" s="5">
        <f t="shared" si="23"/>
        <v>0</v>
      </c>
      <c r="GK22" s="488"/>
      <c r="GL22" s="489">
        <v>15</v>
      </c>
      <c r="GM22" s="522"/>
      <c r="GN22" s="502"/>
      <c r="GO22" s="522"/>
      <c r="GP22" s="399"/>
      <c r="GQ22" s="391"/>
      <c r="GR22" s="5">
        <f t="shared" si="24"/>
        <v>0</v>
      </c>
      <c r="GU22" s="488"/>
      <c r="GV22" s="489">
        <v>15</v>
      </c>
      <c r="GW22" s="490"/>
      <c r="GX22" s="502"/>
      <c r="GY22" s="490"/>
      <c r="GZ22" s="399"/>
      <c r="HA22" s="391"/>
      <c r="HB22" s="5">
        <f t="shared" si="25"/>
        <v>0</v>
      </c>
    </row>
    <row r="23" spans="1:210" x14ac:dyDescent="0.25">
      <c r="A23" s="417">
        <v>20</v>
      </c>
      <c r="B23" s="283">
        <f t="shared" ref="B23:H23" si="39">GT5</f>
        <v>0</v>
      </c>
      <c r="C23" s="283">
        <f>GU5</f>
        <v>0</v>
      </c>
      <c r="D23" s="431">
        <f>GV5</f>
        <v>0</v>
      </c>
      <c r="E23" s="432">
        <f t="shared" si="39"/>
        <v>0</v>
      </c>
      <c r="F23" s="215">
        <f t="shared" si="39"/>
        <v>0</v>
      </c>
      <c r="G23" s="6">
        <f t="shared" si="39"/>
        <v>0</v>
      </c>
      <c r="H23" s="233">
        <f t="shared" si="39"/>
        <v>0</v>
      </c>
      <c r="I23" s="433">
        <f>F23-H23</f>
        <v>0</v>
      </c>
      <c r="M23" s="488"/>
      <c r="N23" s="517">
        <v>16</v>
      </c>
      <c r="O23" s="490">
        <v>914.9</v>
      </c>
      <c r="P23" s="502"/>
      <c r="Q23" s="490"/>
      <c r="R23" s="399"/>
      <c r="S23" s="391"/>
      <c r="T23" s="462">
        <f t="shared" si="8"/>
        <v>0</v>
      </c>
      <c r="W23" s="488"/>
      <c r="X23" s="835">
        <v>16</v>
      </c>
      <c r="Y23" s="497">
        <v>949.82</v>
      </c>
      <c r="Z23" s="498"/>
      <c r="AA23" s="497"/>
      <c r="AB23" s="499"/>
      <c r="AC23" s="500"/>
      <c r="AD23" s="462">
        <f t="shared" si="9"/>
        <v>0</v>
      </c>
      <c r="AE23" s="444"/>
      <c r="AG23" s="488"/>
      <c r="AH23" s="489">
        <v>16</v>
      </c>
      <c r="AI23" s="521">
        <v>880.4</v>
      </c>
      <c r="AJ23" s="502"/>
      <c r="AK23" s="521"/>
      <c r="AL23" s="399"/>
      <c r="AM23" s="391"/>
      <c r="AN23" s="391">
        <f t="shared" si="10"/>
        <v>0</v>
      </c>
      <c r="AQ23" s="515"/>
      <c r="AR23" s="489">
        <v>16</v>
      </c>
      <c r="AS23" s="497">
        <v>956.17</v>
      </c>
      <c r="AT23" s="498"/>
      <c r="AU23" s="497"/>
      <c r="AV23" s="499"/>
      <c r="AW23" s="500"/>
      <c r="AX23" s="5">
        <f t="shared" si="11"/>
        <v>0</v>
      </c>
      <c r="BA23" s="488"/>
      <c r="BB23" s="489">
        <v>16</v>
      </c>
      <c r="BC23" s="879">
        <v>913.1</v>
      </c>
      <c r="BD23" s="502"/>
      <c r="BE23" s="490"/>
      <c r="BF23" s="399"/>
      <c r="BG23" s="391"/>
      <c r="BH23" s="391">
        <f t="shared" si="12"/>
        <v>0</v>
      </c>
      <c r="BK23" s="488"/>
      <c r="BL23" s="489">
        <v>16</v>
      </c>
      <c r="BM23" s="490">
        <v>944.37</v>
      </c>
      <c r="BN23" s="502"/>
      <c r="BO23" s="490"/>
      <c r="BP23" s="399"/>
      <c r="BQ23" s="391"/>
      <c r="BR23" s="504">
        <f t="shared" si="13"/>
        <v>0</v>
      </c>
      <c r="BS23" s="5"/>
      <c r="BU23" s="488"/>
      <c r="BV23" s="489">
        <v>16</v>
      </c>
      <c r="BW23" s="490">
        <v>875</v>
      </c>
      <c r="BX23" s="502"/>
      <c r="BY23" s="490"/>
      <c r="BZ23" s="399"/>
      <c r="CA23" s="391"/>
      <c r="CB23" s="504">
        <f t="shared" si="14"/>
        <v>0</v>
      </c>
      <c r="CE23" s="488"/>
      <c r="CF23" s="489">
        <v>16</v>
      </c>
      <c r="CG23" s="490">
        <v>909.9</v>
      </c>
      <c r="CH23" s="505"/>
      <c r="CI23" s="490"/>
      <c r="CJ23" s="506"/>
      <c r="CK23" s="507"/>
      <c r="CL23" s="5">
        <f t="shared" si="5"/>
        <v>0</v>
      </c>
      <c r="CO23" s="515"/>
      <c r="CP23" s="489">
        <v>16</v>
      </c>
      <c r="CQ23" s="249">
        <v>845.58</v>
      </c>
      <c r="CR23" s="512"/>
      <c r="CS23" s="249"/>
      <c r="CT23" s="514"/>
      <c r="CU23" s="391"/>
      <c r="CV23" s="5">
        <f t="shared" si="6"/>
        <v>0</v>
      </c>
      <c r="CY23" s="488"/>
      <c r="CZ23" s="489">
        <v>16</v>
      </c>
      <c r="DA23" s="490"/>
      <c r="DB23" s="502"/>
      <c r="DC23" s="490"/>
      <c r="DD23" s="399"/>
      <c r="DE23" s="391"/>
      <c r="DF23" s="5">
        <f t="shared" si="15"/>
        <v>0</v>
      </c>
      <c r="DI23" s="488"/>
      <c r="DJ23" s="489">
        <v>16</v>
      </c>
      <c r="DK23" s="490"/>
      <c r="DL23" s="502"/>
      <c r="DM23" s="490"/>
      <c r="DN23" s="399"/>
      <c r="DO23" s="391"/>
      <c r="DP23" s="5">
        <f t="shared" si="16"/>
        <v>0</v>
      </c>
      <c r="DS23" s="488"/>
      <c r="DT23" s="489">
        <v>16</v>
      </c>
      <c r="DU23" s="490"/>
      <c r="DV23" s="505"/>
      <c r="DW23" s="490"/>
      <c r="DX23" s="508"/>
      <c r="DY23" s="507"/>
      <c r="DZ23" s="5">
        <f t="shared" si="17"/>
        <v>0</v>
      </c>
      <c r="EC23" s="488"/>
      <c r="ED23" s="489">
        <v>16</v>
      </c>
      <c r="EE23" s="249"/>
      <c r="EF23" s="512"/>
      <c r="EG23" s="249"/>
      <c r="EH23" s="513"/>
      <c r="EI23" s="391"/>
      <c r="EJ23" s="5">
        <f t="shared" si="18"/>
        <v>0</v>
      </c>
      <c r="EM23" s="488"/>
      <c r="EN23" s="489">
        <v>16</v>
      </c>
      <c r="EO23" s="249"/>
      <c r="EP23" s="512"/>
      <c r="EQ23" s="249"/>
      <c r="ER23" s="514"/>
      <c r="ES23" s="391"/>
      <c r="ET23" s="5">
        <f t="shared" si="19"/>
        <v>0</v>
      </c>
      <c r="EW23" s="526"/>
      <c r="EX23" s="489">
        <v>16</v>
      </c>
      <c r="EY23" s="490"/>
      <c r="EZ23" s="502"/>
      <c r="FA23" s="490"/>
      <c r="FB23" s="514"/>
      <c r="FC23" s="391"/>
      <c r="FD23" s="5">
        <f t="shared" si="20"/>
        <v>0</v>
      </c>
      <c r="FG23" s="515"/>
      <c r="FH23" s="489">
        <v>16</v>
      </c>
      <c r="FI23" s="497"/>
      <c r="FJ23" s="498"/>
      <c r="FK23" s="497"/>
      <c r="FL23" s="513"/>
      <c r="FM23" s="500"/>
      <c r="FN23" s="462">
        <f t="shared" si="21"/>
        <v>0</v>
      </c>
      <c r="FQ23" s="488"/>
      <c r="FR23" s="489">
        <v>16</v>
      </c>
      <c r="FS23" s="490"/>
      <c r="FT23" s="502"/>
      <c r="FU23" s="490"/>
      <c r="FV23" s="514"/>
      <c r="FW23" s="391"/>
      <c r="FX23" s="462">
        <f t="shared" si="22"/>
        <v>0</v>
      </c>
      <c r="FY23" s="391"/>
      <c r="GA23" s="488"/>
      <c r="GB23" s="517">
        <v>16</v>
      </c>
      <c r="GC23" s="490"/>
      <c r="GD23" s="502"/>
      <c r="GE23" s="490"/>
      <c r="GF23" s="514"/>
      <c r="GG23" s="391"/>
      <c r="GH23" s="5">
        <f t="shared" si="23"/>
        <v>0</v>
      </c>
      <c r="GK23" s="488"/>
      <c r="GL23" s="489">
        <v>16</v>
      </c>
      <c r="GM23" s="522"/>
      <c r="GN23" s="502"/>
      <c r="GO23" s="522"/>
      <c r="GP23" s="399"/>
      <c r="GQ23" s="391"/>
      <c r="GR23" s="5">
        <f t="shared" si="24"/>
        <v>0</v>
      </c>
      <c r="GU23" s="488"/>
      <c r="GV23" s="489">
        <v>16</v>
      </c>
      <c r="GW23" s="490"/>
      <c r="GX23" s="502"/>
      <c r="GY23" s="490"/>
      <c r="GZ23" s="399"/>
      <c r="HA23" s="391"/>
      <c r="HB23" s="5">
        <f t="shared" si="25"/>
        <v>0</v>
      </c>
    </row>
    <row r="24" spans="1:210" x14ac:dyDescent="0.25">
      <c r="A24" s="417">
        <v>21</v>
      </c>
      <c r="D24" s="431"/>
      <c r="F24" s="215"/>
      <c r="G24" s="6"/>
      <c r="H24" s="233"/>
      <c r="I24" s="433"/>
      <c r="M24" s="488"/>
      <c r="N24" s="517">
        <v>17</v>
      </c>
      <c r="O24" s="490">
        <v>933.9</v>
      </c>
      <c r="P24" s="502"/>
      <c r="Q24" s="490"/>
      <c r="R24" s="399"/>
      <c r="S24" s="391"/>
      <c r="T24" s="462">
        <f t="shared" si="8"/>
        <v>0</v>
      </c>
      <c r="W24" s="488"/>
      <c r="X24" s="835">
        <v>17</v>
      </c>
      <c r="Y24" s="497">
        <v>960.7</v>
      </c>
      <c r="Z24" s="498"/>
      <c r="AA24" s="497"/>
      <c r="AB24" s="499"/>
      <c r="AC24" s="500"/>
      <c r="AD24" s="462">
        <f t="shared" si="9"/>
        <v>0</v>
      </c>
      <c r="AE24" s="444"/>
      <c r="AG24" s="488"/>
      <c r="AH24" s="489">
        <v>17</v>
      </c>
      <c r="AI24" s="521">
        <v>935.8</v>
      </c>
      <c r="AJ24" s="502"/>
      <c r="AK24" s="521"/>
      <c r="AL24" s="399"/>
      <c r="AM24" s="391"/>
      <c r="AN24" s="391">
        <f t="shared" si="10"/>
        <v>0</v>
      </c>
      <c r="AQ24" s="515"/>
      <c r="AR24" s="489">
        <v>17</v>
      </c>
      <c r="AS24" s="497">
        <v>966.15</v>
      </c>
      <c r="AT24" s="498"/>
      <c r="AU24" s="497"/>
      <c r="AV24" s="499"/>
      <c r="AW24" s="500"/>
      <c r="AX24" s="5">
        <f t="shared" si="11"/>
        <v>0</v>
      </c>
      <c r="BA24" s="488"/>
      <c r="BB24" s="489">
        <v>17</v>
      </c>
      <c r="BC24" s="879">
        <v>911.7</v>
      </c>
      <c r="BD24" s="502"/>
      <c r="BE24" s="490"/>
      <c r="BF24" s="399"/>
      <c r="BG24" s="391"/>
      <c r="BH24" s="391">
        <f t="shared" si="12"/>
        <v>0</v>
      </c>
      <c r="BK24" s="488"/>
      <c r="BL24" s="489">
        <v>17</v>
      </c>
      <c r="BM24" s="490">
        <v>925.32</v>
      </c>
      <c r="BN24" s="502"/>
      <c r="BO24" s="490"/>
      <c r="BP24" s="399"/>
      <c r="BQ24" s="391"/>
      <c r="BR24" s="504">
        <f t="shared" si="13"/>
        <v>0</v>
      </c>
      <c r="BS24" s="5"/>
      <c r="BU24" s="488"/>
      <c r="BV24" s="489">
        <v>17</v>
      </c>
      <c r="BW24" s="490">
        <v>910.8</v>
      </c>
      <c r="BX24" s="502"/>
      <c r="BY24" s="490"/>
      <c r="BZ24" s="399"/>
      <c r="CA24" s="391"/>
      <c r="CB24" s="504">
        <f t="shared" si="14"/>
        <v>0</v>
      </c>
      <c r="CE24" s="488"/>
      <c r="CF24" s="489">
        <v>17</v>
      </c>
      <c r="CG24" s="490">
        <v>907.2</v>
      </c>
      <c r="CH24" s="505"/>
      <c r="CI24" s="490"/>
      <c r="CJ24" s="506"/>
      <c r="CK24" s="507"/>
      <c r="CL24" s="5">
        <f t="shared" si="5"/>
        <v>0</v>
      </c>
      <c r="CO24" s="488"/>
      <c r="CP24" s="489">
        <v>17</v>
      </c>
      <c r="CQ24" s="249">
        <v>898.92</v>
      </c>
      <c r="CR24" s="512"/>
      <c r="CS24" s="249"/>
      <c r="CT24" s="514"/>
      <c r="CU24" s="391"/>
      <c r="CV24" s="5">
        <f t="shared" si="6"/>
        <v>0</v>
      </c>
      <c r="CY24" s="488"/>
      <c r="CZ24" s="489">
        <v>17</v>
      </c>
      <c r="DA24" s="490"/>
      <c r="DB24" s="502"/>
      <c r="DC24" s="490"/>
      <c r="DD24" s="399"/>
      <c r="DE24" s="391"/>
      <c r="DF24" s="5">
        <f t="shared" si="15"/>
        <v>0</v>
      </c>
      <c r="DI24" s="488"/>
      <c r="DJ24" s="489">
        <v>17</v>
      </c>
      <c r="DK24" s="490"/>
      <c r="DL24" s="502"/>
      <c r="DM24" s="490"/>
      <c r="DN24" s="399"/>
      <c r="DO24" s="391"/>
      <c r="DP24" s="5">
        <f t="shared" si="16"/>
        <v>0</v>
      </c>
      <c r="DS24" s="488"/>
      <c r="DT24" s="489">
        <v>17</v>
      </c>
      <c r="DU24" s="490"/>
      <c r="DV24" s="505"/>
      <c r="DW24" s="490"/>
      <c r="DX24" s="508"/>
      <c r="DY24" s="507"/>
      <c r="DZ24" s="5">
        <f t="shared" si="17"/>
        <v>0</v>
      </c>
      <c r="EC24" s="488"/>
      <c r="ED24" s="489">
        <v>17</v>
      </c>
      <c r="EE24" s="249"/>
      <c r="EF24" s="512"/>
      <c r="EG24" s="249"/>
      <c r="EH24" s="513"/>
      <c r="EI24" s="391"/>
      <c r="EJ24" s="5">
        <f t="shared" si="18"/>
        <v>0</v>
      </c>
      <c r="EM24" s="488"/>
      <c r="EN24" s="489">
        <v>17</v>
      </c>
      <c r="EO24" s="249"/>
      <c r="EP24" s="512"/>
      <c r="EQ24" s="249"/>
      <c r="ER24" s="514"/>
      <c r="ES24" s="391"/>
      <c r="ET24" s="5">
        <f t="shared" si="19"/>
        <v>0</v>
      </c>
      <c r="EW24" s="526"/>
      <c r="EX24" s="489">
        <v>17</v>
      </c>
      <c r="EY24" s="490"/>
      <c r="EZ24" s="502"/>
      <c r="FA24" s="490"/>
      <c r="FB24" s="514"/>
      <c r="FC24" s="391"/>
      <c r="FD24" s="5">
        <f t="shared" si="20"/>
        <v>0</v>
      </c>
      <c r="FG24" s="515"/>
      <c r="FH24" s="489">
        <v>17</v>
      </c>
      <c r="FI24" s="497"/>
      <c r="FJ24" s="498"/>
      <c r="FK24" s="497"/>
      <c r="FL24" s="513"/>
      <c r="FM24" s="500"/>
      <c r="FN24" s="462">
        <f t="shared" si="21"/>
        <v>0</v>
      </c>
      <c r="FQ24" s="488"/>
      <c r="FR24" s="489">
        <v>17</v>
      </c>
      <c r="FS24" s="490"/>
      <c r="FT24" s="502"/>
      <c r="FU24" s="490"/>
      <c r="FV24" s="514"/>
      <c r="FW24" s="391"/>
      <c r="FX24" s="462">
        <f t="shared" si="22"/>
        <v>0</v>
      </c>
      <c r="FY24" s="391"/>
      <c r="GA24" s="488"/>
      <c r="GB24" s="517">
        <v>17</v>
      </c>
      <c r="GC24" s="490"/>
      <c r="GD24" s="502"/>
      <c r="GE24" s="490"/>
      <c r="GF24" s="514"/>
      <c r="GG24" s="391"/>
      <c r="GH24" s="5">
        <f t="shared" si="23"/>
        <v>0</v>
      </c>
      <c r="GK24" s="488"/>
      <c r="GL24" s="489">
        <v>17</v>
      </c>
      <c r="GM24" s="522"/>
      <c r="GN24" s="502"/>
      <c r="GO24" s="522"/>
      <c r="GP24" s="399"/>
      <c r="GQ24" s="391"/>
      <c r="GR24" s="5">
        <f t="shared" si="24"/>
        <v>0</v>
      </c>
      <c r="GU24" s="488"/>
      <c r="GV24" s="489">
        <v>17</v>
      </c>
      <c r="GW24" s="490"/>
      <c r="GX24" s="502"/>
      <c r="GY24" s="490"/>
      <c r="GZ24" s="399"/>
      <c r="HA24" s="391"/>
      <c r="HB24" s="5">
        <f t="shared" si="25"/>
        <v>0</v>
      </c>
    </row>
    <row r="25" spans="1:210" x14ac:dyDescent="0.25">
      <c r="A25" s="417">
        <v>22</v>
      </c>
      <c r="C25" s="391"/>
      <c r="D25" s="431"/>
      <c r="F25" s="215"/>
      <c r="G25" s="6"/>
      <c r="H25" s="233"/>
      <c r="I25" s="433"/>
      <c r="M25" s="515"/>
      <c r="N25" s="517">
        <v>18</v>
      </c>
      <c r="O25" s="490">
        <v>894</v>
      </c>
      <c r="P25" s="502"/>
      <c r="Q25" s="490"/>
      <c r="R25" s="399"/>
      <c r="S25" s="391"/>
      <c r="T25" s="462">
        <f t="shared" si="8"/>
        <v>0</v>
      </c>
      <c r="W25" s="511"/>
      <c r="X25" s="835">
        <v>18</v>
      </c>
      <c r="Y25" s="497">
        <v>956.17</v>
      </c>
      <c r="Z25" s="498"/>
      <c r="AA25" s="497"/>
      <c r="AB25" s="499"/>
      <c r="AC25" s="500"/>
      <c r="AD25" s="462">
        <f t="shared" si="9"/>
        <v>0</v>
      </c>
      <c r="AE25" s="444"/>
      <c r="AG25" s="515"/>
      <c r="AH25" s="489">
        <v>18</v>
      </c>
      <c r="AI25" s="521">
        <v>888.6</v>
      </c>
      <c r="AJ25" s="502"/>
      <c r="AK25" s="521"/>
      <c r="AL25" s="399"/>
      <c r="AM25" s="391"/>
      <c r="AN25" s="391">
        <f t="shared" si="10"/>
        <v>0</v>
      </c>
      <c r="AQ25" s="515"/>
      <c r="AR25" s="489">
        <v>18</v>
      </c>
      <c r="AS25" s="497">
        <v>925.04</v>
      </c>
      <c r="AT25" s="498"/>
      <c r="AU25" s="497"/>
      <c r="AV25" s="499"/>
      <c r="AW25" s="500"/>
      <c r="AX25" s="5">
        <f t="shared" si="11"/>
        <v>0</v>
      </c>
      <c r="BA25" s="515"/>
      <c r="BB25" s="489">
        <v>18</v>
      </c>
      <c r="BC25" s="879">
        <v>894.5</v>
      </c>
      <c r="BD25" s="502"/>
      <c r="BE25" s="490"/>
      <c r="BF25" s="399"/>
      <c r="BG25" s="391"/>
      <c r="BH25" s="391">
        <f t="shared" si="12"/>
        <v>0</v>
      </c>
      <c r="BK25" s="515"/>
      <c r="BL25" s="489">
        <v>18</v>
      </c>
      <c r="BM25" s="490">
        <v>968.87</v>
      </c>
      <c r="BN25" s="502"/>
      <c r="BO25" s="490"/>
      <c r="BP25" s="399"/>
      <c r="BQ25" s="391"/>
      <c r="BR25" s="504">
        <f t="shared" si="13"/>
        <v>0</v>
      </c>
      <c r="BS25" s="5"/>
      <c r="BU25" s="515"/>
      <c r="BV25" s="489">
        <v>18</v>
      </c>
      <c r="BW25" s="490">
        <v>933</v>
      </c>
      <c r="BX25" s="502"/>
      <c r="BY25" s="490"/>
      <c r="BZ25" s="399"/>
      <c r="CA25" s="391"/>
      <c r="CB25" s="504">
        <f t="shared" si="14"/>
        <v>0</v>
      </c>
      <c r="CE25" s="488"/>
      <c r="CF25" s="489">
        <v>18</v>
      </c>
      <c r="CG25" s="521">
        <v>934.4</v>
      </c>
      <c r="CH25" s="505"/>
      <c r="CI25" s="521"/>
      <c r="CJ25" s="506"/>
      <c r="CK25" s="507"/>
      <c r="CL25" s="5">
        <f t="shared" si="5"/>
        <v>0</v>
      </c>
      <c r="CO25" s="488"/>
      <c r="CP25" s="489">
        <v>18</v>
      </c>
      <c r="CQ25" s="249">
        <v>904.6</v>
      </c>
      <c r="CR25" s="512"/>
      <c r="CS25" s="249"/>
      <c r="CT25" s="514"/>
      <c r="CU25" s="391"/>
      <c r="CV25" s="5">
        <f t="shared" si="6"/>
        <v>0</v>
      </c>
      <c r="CY25" s="488"/>
      <c r="CZ25" s="489">
        <v>18</v>
      </c>
      <c r="DA25" s="490"/>
      <c r="DB25" s="502"/>
      <c r="DC25" s="490"/>
      <c r="DD25" s="399"/>
      <c r="DE25" s="391"/>
      <c r="DF25" s="5">
        <f t="shared" si="15"/>
        <v>0</v>
      </c>
      <c r="DI25" s="488"/>
      <c r="DJ25" s="489">
        <v>18</v>
      </c>
      <c r="DK25" s="490"/>
      <c r="DL25" s="502"/>
      <c r="DM25" s="490"/>
      <c r="DN25" s="399"/>
      <c r="DO25" s="391"/>
      <c r="DP25" s="5">
        <f t="shared" si="16"/>
        <v>0</v>
      </c>
      <c r="DS25" s="488"/>
      <c r="DT25" s="489">
        <v>18</v>
      </c>
      <c r="DU25" s="490"/>
      <c r="DV25" s="505"/>
      <c r="DW25" s="490"/>
      <c r="DX25" s="508"/>
      <c r="DY25" s="507"/>
      <c r="DZ25" s="5">
        <f t="shared" si="17"/>
        <v>0</v>
      </c>
      <c r="EC25" s="515"/>
      <c r="ED25" s="489">
        <v>18</v>
      </c>
      <c r="EE25" s="249"/>
      <c r="EF25" s="512"/>
      <c r="EG25" s="249"/>
      <c r="EH25" s="513"/>
      <c r="EI25" s="391"/>
      <c r="EJ25" s="5">
        <f t="shared" si="18"/>
        <v>0</v>
      </c>
      <c r="EM25" s="515"/>
      <c r="EN25" s="489">
        <v>18</v>
      </c>
      <c r="EO25" s="249"/>
      <c r="EP25" s="512"/>
      <c r="EQ25" s="249"/>
      <c r="ER25" s="514"/>
      <c r="ES25" s="391"/>
      <c r="ET25" s="5">
        <f t="shared" si="19"/>
        <v>0</v>
      </c>
      <c r="EW25" s="526"/>
      <c r="EX25" s="489">
        <v>18</v>
      </c>
      <c r="EY25" s="490"/>
      <c r="EZ25" s="502"/>
      <c r="FA25" s="490"/>
      <c r="FB25" s="514"/>
      <c r="FC25" s="391"/>
      <c r="FD25" s="5">
        <f t="shared" si="20"/>
        <v>0</v>
      </c>
      <c r="FG25" s="515"/>
      <c r="FH25" s="489">
        <v>18</v>
      </c>
      <c r="FI25" s="497"/>
      <c r="FJ25" s="498"/>
      <c r="FK25" s="497"/>
      <c r="FL25" s="513"/>
      <c r="FM25" s="500"/>
      <c r="FN25" s="462">
        <f t="shared" si="21"/>
        <v>0</v>
      </c>
      <c r="FQ25" s="515"/>
      <c r="FR25" s="489">
        <v>18</v>
      </c>
      <c r="FS25" s="490"/>
      <c r="FT25" s="502"/>
      <c r="FU25" s="490"/>
      <c r="FV25" s="514"/>
      <c r="FW25" s="391"/>
      <c r="FX25" s="462">
        <f t="shared" si="22"/>
        <v>0</v>
      </c>
      <c r="FY25" s="391"/>
      <c r="GA25" s="488"/>
      <c r="GB25" s="517">
        <v>18</v>
      </c>
      <c r="GC25" s="490"/>
      <c r="GD25" s="502"/>
      <c r="GE25" s="490"/>
      <c r="GF25" s="514"/>
      <c r="GG25" s="391"/>
      <c r="GH25" s="5">
        <f t="shared" si="23"/>
        <v>0</v>
      </c>
      <c r="GK25" s="515"/>
      <c r="GL25" s="489">
        <v>18</v>
      </c>
      <c r="GM25" s="522"/>
      <c r="GN25" s="502"/>
      <c r="GO25" s="522"/>
      <c r="GP25" s="399"/>
      <c r="GQ25" s="391"/>
      <c r="GR25" s="5">
        <f t="shared" si="24"/>
        <v>0</v>
      </c>
      <c r="GU25" s="515"/>
      <c r="GV25" s="489">
        <v>18</v>
      </c>
      <c r="GW25" s="490"/>
      <c r="GX25" s="502"/>
      <c r="GY25" s="490"/>
      <c r="GZ25" s="399"/>
      <c r="HA25" s="391"/>
      <c r="HB25" s="5">
        <f t="shared" si="25"/>
        <v>0</v>
      </c>
    </row>
    <row r="26" spans="1:210" x14ac:dyDescent="0.25">
      <c r="A26" s="417">
        <v>23</v>
      </c>
      <c r="D26" s="431"/>
      <c r="F26" s="215"/>
      <c r="G26" s="6"/>
      <c r="H26" s="233"/>
      <c r="I26" s="433"/>
      <c r="M26" s="488"/>
      <c r="N26" s="517">
        <v>19</v>
      </c>
      <c r="O26" s="490">
        <v>905.4</v>
      </c>
      <c r="P26" s="491"/>
      <c r="Q26" s="492"/>
      <c r="R26" s="493"/>
      <c r="S26" s="494"/>
      <c r="T26" s="495">
        <f t="shared" si="8"/>
        <v>0</v>
      </c>
      <c r="W26" s="488"/>
      <c r="X26" s="835">
        <v>19</v>
      </c>
      <c r="Y26" s="497">
        <v>966.15</v>
      </c>
      <c r="Z26" s="498"/>
      <c r="AA26" s="497"/>
      <c r="AB26" s="499"/>
      <c r="AC26" s="500"/>
      <c r="AD26" s="5">
        <f t="shared" si="9"/>
        <v>0</v>
      </c>
      <c r="AG26" s="488"/>
      <c r="AH26" s="489">
        <v>19</v>
      </c>
      <c r="AI26" s="521">
        <v>873.2</v>
      </c>
      <c r="AJ26" s="502"/>
      <c r="AK26" s="521"/>
      <c r="AL26" s="399"/>
      <c r="AM26" s="391"/>
      <c r="AN26" s="391">
        <f t="shared" si="10"/>
        <v>0</v>
      </c>
      <c r="AQ26" s="515"/>
      <c r="AR26" s="489">
        <v>19</v>
      </c>
      <c r="AS26" s="497">
        <v>926.33</v>
      </c>
      <c r="AT26" s="498"/>
      <c r="AU26" s="497"/>
      <c r="AV26" s="499"/>
      <c r="AW26" s="500"/>
      <c r="AX26" s="5">
        <f t="shared" si="11"/>
        <v>0</v>
      </c>
      <c r="BA26" s="488"/>
      <c r="BB26" s="489">
        <v>19</v>
      </c>
      <c r="BC26" s="879">
        <v>908.5</v>
      </c>
      <c r="BD26" s="502"/>
      <c r="BE26" s="490"/>
      <c r="BF26" s="399"/>
      <c r="BG26" s="391"/>
      <c r="BH26" s="391">
        <f t="shared" si="12"/>
        <v>0</v>
      </c>
      <c r="BK26" s="488"/>
      <c r="BL26" s="489">
        <v>19</v>
      </c>
      <c r="BM26" s="490">
        <v>948.91</v>
      </c>
      <c r="BN26" s="502"/>
      <c r="BO26" s="490"/>
      <c r="BP26" s="399"/>
      <c r="BQ26" s="391"/>
      <c r="BR26" s="504">
        <f t="shared" si="13"/>
        <v>0</v>
      </c>
      <c r="BS26" s="5"/>
      <c r="BU26" s="488"/>
      <c r="BV26" s="489">
        <v>19</v>
      </c>
      <c r="BW26" s="490">
        <v>941.2</v>
      </c>
      <c r="BX26" s="502"/>
      <c r="BY26" s="490"/>
      <c r="BZ26" s="399"/>
      <c r="CA26" s="391"/>
      <c r="CB26" s="504">
        <f t="shared" si="14"/>
        <v>0</v>
      </c>
      <c r="CE26" s="488"/>
      <c r="CF26" s="489">
        <v>19</v>
      </c>
      <c r="CG26" s="521">
        <v>866.4</v>
      </c>
      <c r="CH26" s="505"/>
      <c r="CI26" s="521"/>
      <c r="CJ26" s="506"/>
      <c r="CK26" s="507"/>
      <c r="CL26" s="5">
        <f t="shared" si="5"/>
        <v>0</v>
      </c>
      <c r="CO26" s="488"/>
      <c r="CP26" s="489">
        <v>19</v>
      </c>
      <c r="CQ26" s="249">
        <v>892.34</v>
      </c>
      <c r="CR26" s="512"/>
      <c r="CS26" s="249"/>
      <c r="CT26" s="514"/>
      <c r="CU26" s="391"/>
      <c r="CV26" s="5">
        <f t="shared" si="6"/>
        <v>0</v>
      </c>
      <c r="CY26" s="488"/>
      <c r="CZ26" s="489">
        <v>19</v>
      </c>
      <c r="DA26" s="490"/>
      <c r="DB26" s="502"/>
      <c r="DC26" s="490"/>
      <c r="DD26" s="399"/>
      <c r="DE26" s="391"/>
      <c r="DF26" s="5">
        <f t="shared" si="15"/>
        <v>0</v>
      </c>
      <c r="DI26" s="488"/>
      <c r="DJ26" s="489">
        <v>19</v>
      </c>
      <c r="DK26" s="490"/>
      <c r="DL26" s="502"/>
      <c r="DM26" s="490"/>
      <c r="DN26" s="399"/>
      <c r="DO26" s="391"/>
      <c r="DP26" s="5">
        <f t="shared" si="16"/>
        <v>0</v>
      </c>
      <c r="DS26" s="488"/>
      <c r="DT26" s="489">
        <v>19</v>
      </c>
      <c r="DU26" s="490"/>
      <c r="DV26" s="505"/>
      <c r="DW26" s="490"/>
      <c r="DX26" s="508"/>
      <c r="DY26" s="507"/>
      <c r="DZ26" s="5">
        <f t="shared" si="17"/>
        <v>0</v>
      </c>
      <c r="EC26" s="488"/>
      <c r="ED26" s="489">
        <v>19</v>
      </c>
      <c r="EE26" s="249"/>
      <c r="EF26" s="512"/>
      <c r="EG26" s="249"/>
      <c r="EH26" s="513"/>
      <c r="EI26" s="391"/>
      <c r="EJ26" s="5">
        <f t="shared" si="18"/>
        <v>0</v>
      </c>
      <c r="EM26" s="488"/>
      <c r="EN26" s="489">
        <v>19</v>
      </c>
      <c r="EO26" s="249"/>
      <c r="EP26" s="512"/>
      <c r="EQ26" s="249"/>
      <c r="ER26" s="514"/>
      <c r="ES26" s="391"/>
      <c r="ET26" s="5">
        <f t="shared" si="19"/>
        <v>0</v>
      </c>
      <c r="EW26" s="526"/>
      <c r="EX26" s="489">
        <v>19</v>
      </c>
      <c r="EY26" s="490"/>
      <c r="EZ26" s="502"/>
      <c r="FA26" s="490"/>
      <c r="FB26" s="514"/>
      <c r="FC26" s="391"/>
      <c r="FD26" s="5">
        <f t="shared" si="20"/>
        <v>0</v>
      </c>
      <c r="FG26" s="515"/>
      <c r="FH26" s="489">
        <v>19</v>
      </c>
      <c r="FI26" s="497"/>
      <c r="FJ26" s="498"/>
      <c r="FK26" s="497"/>
      <c r="FL26" s="513"/>
      <c r="FM26" s="500"/>
      <c r="FN26" s="462">
        <f t="shared" si="21"/>
        <v>0</v>
      </c>
      <c r="FQ26" s="515"/>
      <c r="FR26" s="489">
        <v>19</v>
      </c>
      <c r="FS26" s="490"/>
      <c r="FT26" s="502"/>
      <c r="FU26" s="490"/>
      <c r="FV26" s="514"/>
      <c r="FW26" s="391"/>
      <c r="FX26" s="462">
        <f t="shared" si="22"/>
        <v>0</v>
      </c>
      <c r="FY26" s="391"/>
      <c r="GA26" s="488"/>
      <c r="GB26" s="517">
        <v>19</v>
      </c>
      <c r="GC26" s="490"/>
      <c r="GD26" s="502"/>
      <c r="GE26" s="490"/>
      <c r="GF26" s="514"/>
      <c r="GG26" s="391"/>
      <c r="GH26" s="5">
        <f t="shared" si="23"/>
        <v>0</v>
      </c>
      <c r="GK26" s="488"/>
      <c r="GL26" s="489">
        <v>19</v>
      </c>
      <c r="GM26" s="522"/>
      <c r="GN26" s="502"/>
      <c r="GO26" s="522"/>
      <c r="GP26" s="399"/>
      <c r="GQ26" s="391"/>
      <c r="GR26" s="5">
        <f t="shared" si="24"/>
        <v>0</v>
      </c>
      <c r="GU26" s="488"/>
      <c r="GV26" s="489">
        <v>19</v>
      </c>
      <c r="GW26" s="490"/>
      <c r="GX26" s="502"/>
      <c r="GY26" s="490"/>
      <c r="GZ26" s="399"/>
      <c r="HA26" s="391"/>
      <c r="HB26" s="5">
        <f t="shared" si="25"/>
        <v>0</v>
      </c>
    </row>
    <row r="27" spans="1:210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M27" s="488"/>
      <c r="N27" s="517">
        <v>20</v>
      </c>
      <c r="O27" s="490">
        <v>935</v>
      </c>
      <c r="P27" s="491"/>
      <c r="Q27" s="492"/>
      <c r="R27" s="493"/>
      <c r="S27" s="494"/>
      <c r="T27" s="495">
        <f t="shared" si="8"/>
        <v>0</v>
      </c>
      <c r="W27" s="488"/>
      <c r="X27" s="835">
        <v>20</v>
      </c>
      <c r="Y27" s="497">
        <v>944.37</v>
      </c>
      <c r="Z27" s="498"/>
      <c r="AA27" s="497"/>
      <c r="AB27" s="499"/>
      <c r="AC27" s="500"/>
      <c r="AD27" s="5">
        <f t="shared" si="9"/>
        <v>0</v>
      </c>
      <c r="AG27" s="488"/>
      <c r="AH27" s="489">
        <v>20</v>
      </c>
      <c r="AI27" s="521">
        <v>882.7</v>
      </c>
      <c r="AJ27" s="502"/>
      <c r="AK27" s="521"/>
      <c r="AL27" s="399"/>
      <c r="AM27" s="391"/>
      <c r="AN27" s="391">
        <f t="shared" si="10"/>
        <v>0</v>
      </c>
      <c r="AQ27" s="515"/>
      <c r="AR27" s="489">
        <v>20</v>
      </c>
      <c r="AS27" s="497">
        <v>928.95</v>
      </c>
      <c r="AT27" s="498"/>
      <c r="AU27" s="497"/>
      <c r="AV27" s="499"/>
      <c r="AW27" s="500"/>
      <c r="AX27" s="5">
        <f t="shared" si="11"/>
        <v>0</v>
      </c>
      <c r="BA27" s="488"/>
      <c r="BB27" s="489">
        <v>20</v>
      </c>
      <c r="BC27" s="879">
        <v>905.8</v>
      </c>
      <c r="BD27" s="502"/>
      <c r="BE27" s="490"/>
      <c r="BF27" s="399"/>
      <c r="BG27" s="391"/>
      <c r="BH27" s="391">
        <f t="shared" si="12"/>
        <v>0</v>
      </c>
      <c r="BK27" s="488"/>
      <c r="BL27" s="489">
        <v>20</v>
      </c>
      <c r="BM27" s="490">
        <v>929.86</v>
      </c>
      <c r="BN27" s="502"/>
      <c r="BO27" s="490"/>
      <c r="BP27" s="399"/>
      <c r="BQ27" s="391"/>
      <c r="BR27" s="504">
        <f t="shared" si="13"/>
        <v>0</v>
      </c>
      <c r="BS27" s="5"/>
      <c r="BU27" s="488"/>
      <c r="BV27" s="489">
        <v>20</v>
      </c>
      <c r="BW27" s="490"/>
      <c r="BX27" s="502"/>
      <c r="BY27" s="490"/>
      <c r="BZ27" s="399"/>
      <c r="CA27" s="391"/>
      <c r="CB27" s="504">
        <f t="shared" si="14"/>
        <v>0</v>
      </c>
      <c r="CE27" s="488"/>
      <c r="CF27" s="489">
        <v>20</v>
      </c>
      <c r="CG27" s="521">
        <v>938</v>
      </c>
      <c r="CH27" s="505"/>
      <c r="CI27" s="521"/>
      <c r="CJ27" s="506"/>
      <c r="CK27" s="507"/>
      <c r="CL27" s="5">
        <f t="shared" si="5"/>
        <v>0</v>
      </c>
      <c r="CO27" s="488"/>
      <c r="CP27" s="489">
        <v>20</v>
      </c>
      <c r="CQ27" s="249">
        <v>876.67</v>
      </c>
      <c r="CR27" s="512"/>
      <c r="CS27" s="249"/>
      <c r="CT27" s="514"/>
      <c r="CU27" s="391"/>
      <c r="CV27" s="5">
        <f t="shared" si="6"/>
        <v>0</v>
      </c>
      <c r="CY27" s="488"/>
      <c r="CZ27" s="489">
        <v>20</v>
      </c>
      <c r="DA27" s="490"/>
      <c r="DB27" s="502"/>
      <c r="DC27" s="490"/>
      <c r="DD27" s="399"/>
      <c r="DE27" s="391"/>
      <c r="DF27" s="5">
        <f t="shared" si="15"/>
        <v>0</v>
      </c>
      <c r="DI27" s="488"/>
      <c r="DJ27" s="489">
        <v>20</v>
      </c>
      <c r="DK27" s="490"/>
      <c r="DL27" s="502"/>
      <c r="DM27" s="490"/>
      <c r="DN27" s="399"/>
      <c r="DO27" s="391"/>
      <c r="DP27" s="5">
        <f t="shared" si="16"/>
        <v>0</v>
      </c>
      <c r="DS27" s="488"/>
      <c r="DT27" s="489">
        <v>20</v>
      </c>
      <c r="DU27" s="490"/>
      <c r="DV27" s="505"/>
      <c r="DW27" s="490"/>
      <c r="DX27" s="508"/>
      <c r="DY27" s="507"/>
      <c r="DZ27" s="5">
        <f t="shared" si="17"/>
        <v>0</v>
      </c>
      <c r="EC27" s="488"/>
      <c r="ED27" s="489">
        <v>20</v>
      </c>
      <c r="EE27" s="249"/>
      <c r="EF27" s="512"/>
      <c r="EG27" s="249"/>
      <c r="EH27" s="513"/>
      <c r="EI27" s="391"/>
      <c r="EJ27" s="5">
        <f t="shared" si="18"/>
        <v>0</v>
      </c>
      <c r="EM27" s="488"/>
      <c r="EN27" s="489">
        <v>20</v>
      </c>
      <c r="EO27" s="249"/>
      <c r="EP27" s="512"/>
      <c r="EQ27" s="249"/>
      <c r="ER27" s="514"/>
      <c r="ES27" s="391"/>
      <c r="ET27" s="5">
        <f t="shared" si="19"/>
        <v>0</v>
      </c>
      <c r="EW27" s="526"/>
      <c r="EX27" s="489">
        <v>20</v>
      </c>
      <c r="EY27" s="490"/>
      <c r="EZ27" s="502"/>
      <c r="FA27" s="490"/>
      <c r="FB27" s="514"/>
      <c r="FC27" s="391"/>
      <c r="FD27" s="5">
        <f t="shared" si="20"/>
        <v>0</v>
      </c>
      <c r="FG27" s="515"/>
      <c r="FH27" s="489">
        <v>20</v>
      </c>
      <c r="FI27" s="497"/>
      <c r="FJ27" s="498"/>
      <c r="FK27" s="497"/>
      <c r="FL27" s="513"/>
      <c r="FM27" s="500"/>
      <c r="FN27" s="462">
        <f t="shared" si="21"/>
        <v>0</v>
      </c>
      <c r="FQ27" s="515"/>
      <c r="FR27" s="489">
        <v>20</v>
      </c>
      <c r="FS27" s="490"/>
      <c r="FT27" s="502"/>
      <c r="FU27" s="490"/>
      <c r="FV27" s="514"/>
      <c r="FW27" s="391"/>
      <c r="FX27" s="462">
        <f t="shared" si="22"/>
        <v>0</v>
      </c>
      <c r="FY27" s="391"/>
      <c r="GA27" s="488"/>
      <c r="GB27" s="517">
        <v>20</v>
      </c>
      <c r="GC27" s="490"/>
      <c r="GD27" s="502"/>
      <c r="GE27" s="490"/>
      <c r="GF27" s="514"/>
      <c r="GG27" s="391"/>
      <c r="GH27" s="5">
        <f t="shared" si="23"/>
        <v>0</v>
      </c>
      <c r="GK27" s="488"/>
      <c r="GL27" s="489">
        <v>20</v>
      </c>
      <c r="GM27" s="522"/>
      <c r="GN27" s="502"/>
      <c r="GO27" s="522"/>
      <c r="GP27" s="399"/>
      <c r="GQ27" s="391"/>
      <c r="GR27" s="5">
        <f t="shared" si="24"/>
        <v>0</v>
      </c>
      <c r="GU27" s="488"/>
      <c r="GV27" s="489">
        <v>20</v>
      </c>
      <c r="GW27" s="490"/>
      <c r="GX27" s="502"/>
      <c r="GY27" s="490"/>
      <c r="GZ27" s="399"/>
      <c r="HA27" s="391"/>
      <c r="HB27" s="5">
        <f t="shared" si="25"/>
        <v>0</v>
      </c>
    </row>
    <row r="28" spans="1:210" x14ac:dyDescent="0.25">
      <c r="A28" s="417">
        <v>25</v>
      </c>
      <c r="D28" s="431"/>
      <c r="F28" s="215"/>
      <c r="G28" s="6"/>
      <c r="H28" s="233"/>
      <c r="I28" s="433"/>
      <c r="M28" s="488"/>
      <c r="N28" s="517">
        <v>21</v>
      </c>
      <c r="O28" s="490">
        <v>909.4</v>
      </c>
      <c r="P28" s="502"/>
      <c r="Q28" s="490"/>
      <c r="R28" s="399"/>
      <c r="S28" s="391"/>
      <c r="T28" s="5">
        <f t="shared" si="8"/>
        <v>0</v>
      </c>
      <c r="W28" s="488"/>
      <c r="X28" s="835">
        <v>21</v>
      </c>
      <c r="Y28" s="497"/>
      <c r="Z28" s="498"/>
      <c r="AA28" s="497"/>
      <c r="AB28" s="499"/>
      <c r="AC28" s="500"/>
      <c r="AD28" s="5">
        <f t="shared" si="9"/>
        <v>0</v>
      </c>
      <c r="AG28" s="488"/>
      <c r="AH28" s="489">
        <v>21</v>
      </c>
      <c r="AI28" s="521">
        <v>932.1</v>
      </c>
      <c r="AJ28" s="502"/>
      <c r="AK28" s="521"/>
      <c r="AL28" s="399"/>
      <c r="AM28" s="391"/>
      <c r="AN28" s="391">
        <f t="shared" si="10"/>
        <v>0</v>
      </c>
      <c r="AQ28" s="515"/>
      <c r="AR28" s="489">
        <v>21</v>
      </c>
      <c r="AS28" s="497"/>
      <c r="AT28" s="498"/>
      <c r="AU28" s="497"/>
      <c r="AV28" s="499"/>
      <c r="AW28" s="500"/>
      <c r="AX28" s="5">
        <f t="shared" si="11"/>
        <v>0</v>
      </c>
      <c r="BA28" s="488"/>
      <c r="BB28" s="489">
        <v>21</v>
      </c>
      <c r="BC28" s="879">
        <v>919.4</v>
      </c>
      <c r="BD28" s="502"/>
      <c r="BE28" s="490"/>
      <c r="BF28" s="399"/>
      <c r="BG28" s="391"/>
      <c r="BH28" s="391">
        <f t="shared" si="12"/>
        <v>0</v>
      </c>
      <c r="BK28" s="488"/>
      <c r="BL28" s="489">
        <v>21</v>
      </c>
      <c r="BM28" s="490"/>
      <c r="BN28" s="502"/>
      <c r="BO28" s="490"/>
      <c r="BP28" s="399"/>
      <c r="BQ28" s="391"/>
      <c r="BR28" s="290">
        <f t="shared" si="13"/>
        <v>0</v>
      </c>
      <c r="BS28" s="5"/>
      <c r="BU28" s="488"/>
      <c r="BV28" s="489">
        <v>21</v>
      </c>
      <c r="BW28" s="490"/>
      <c r="BX28" s="502"/>
      <c r="BY28" s="490"/>
      <c r="BZ28" s="399"/>
      <c r="CA28" s="391"/>
      <c r="CB28" s="290">
        <f t="shared" si="14"/>
        <v>0</v>
      </c>
      <c r="CE28" s="488"/>
      <c r="CF28" s="489">
        <v>21</v>
      </c>
      <c r="CG28" s="529">
        <v>911.7</v>
      </c>
      <c r="CH28" s="505"/>
      <c r="CI28" s="529"/>
      <c r="CJ28" s="506"/>
      <c r="CK28" s="507"/>
      <c r="CL28" s="5">
        <f t="shared" si="5"/>
        <v>0</v>
      </c>
      <c r="CO28" s="488"/>
      <c r="CP28" s="489">
        <v>21</v>
      </c>
      <c r="CQ28" s="249">
        <v>879.85</v>
      </c>
      <c r="CR28" s="512"/>
      <c r="CS28" s="249"/>
      <c r="CT28" s="514"/>
      <c r="CU28" s="391"/>
      <c r="CV28" s="5">
        <f t="shared" si="6"/>
        <v>0</v>
      </c>
      <c r="CY28" s="488"/>
      <c r="CZ28" s="489">
        <v>21</v>
      </c>
      <c r="DA28" s="490"/>
      <c r="DB28" s="502"/>
      <c r="DC28" s="490"/>
      <c r="DD28" s="399"/>
      <c r="DE28" s="391"/>
      <c r="DF28" s="5">
        <f t="shared" si="15"/>
        <v>0</v>
      </c>
      <c r="DI28" s="488"/>
      <c r="DJ28" s="489">
        <v>21</v>
      </c>
      <c r="DK28" s="490"/>
      <c r="DL28" s="502"/>
      <c r="DM28" s="490"/>
      <c r="DN28" s="399"/>
      <c r="DO28" s="391"/>
      <c r="DP28" s="5">
        <f t="shared" si="16"/>
        <v>0</v>
      </c>
      <c r="DS28" s="488"/>
      <c r="DT28" s="489">
        <v>21</v>
      </c>
      <c r="DU28" s="490"/>
      <c r="DV28" s="505"/>
      <c r="DW28" s="490"/>
      <c r="DX28" s="508"/>
      <c r="DY28" s="507"/>
      <c r="DZ28" s="5">
        <f t="shared" si="17"/>
        <v>0</v>
      </c>
      <c r="EC28" s="488"/>
      <c r="ED28" s="489">
        <v>21</v>
      </c>
      <c r="EE28" s="249"/>
      <c r="EF28" s="512"/>
      <c r="EG28" s="249"/>
      <c r="EH28" s="513"/>
      <c r="EI28" s="391"/>
      <c r="EJ28" s="5">
        <f t="shared" si="18"/>
        <v>0</v>
      </c>
      <c r="EM28" s="488"/>
      <c r="EN28" s="489">
        <v>21</v>
      </c>
      <c r="EO28" s="249"/>
      <c r="EP28" s="512"/>
      <c r="EQ28" s="249"/>
      <c r="ER28" s="514"/>
      <c r="ES28" s="391"/>
      <c r="ET28" s="5">
        <f t="shared" si="19"/>
        <v>0</v>
      </c>
      <c r="EW28" s="515"/>
      <c r="EX28" s="489">
        <v>21</v>
      </c>
      <c r="EY28" s="490"/>
      <c r="EZ28" s="502"/>
      <c r="FA28" s="490"/>
      <c r="FB28" s="514"/>
      <c r="FC28" s="391"/>
      <c r="FD28" s="5">
        <f t="shared" si="20"/>
        <v>0</v>
      </c>
      <c r="FG28" s="515"/>
      <c r="FH28" s="489">
        <v>21</v>
      </c>
      <c r="FI28" s="497"/>
      <c r="FJ28" s="498"/>
      <c r="FK28" s="497"/>
      <c r="FL28" s="513"/>
      <c r="FM28" s="500"/>
      <c r="FN28" s="462">
        <f t="shared" si="21"/>
        <v>0</v>
      </c>
      <c r="FQ28" s="515"/>
      <c r="FR28" s="489">
        <v>21</v>
      </c>
      <c r="FS28" s="490"/>
      <c r="FT28" s="502"/>
      <c r="FU28" s="490"/>
      <c r="FV28" s="514"/>
      <c r="FW28" s="391"/>
      <c r="FX28" s="462">
        <f t="shared" si="22"/>
        <v>0</v>
      </c>
      <c r="FY28" s="391"/>
      <c r="GA28" s="488"/>
      <c r="GB28" s="517">
        <v>21</v>
      </c>
      <c r="GC28" s="490"/>
      <c r="GD28" s="502"/>
      <c r="GE28" s="490"/>
      <c r="GF28" s="514"/>
      <c r="GG28" s="391"/>
      <c r="GH28" s="5">
        <f t="shared" si="23"/>
        <v>0</v>
      </c>
      <c r="GK28" s="488"/>
      <c r="GL28" s="489">
        <v>21</v>
      </c>
      <c r="GM28" s="522"/>
      <c r="GN28" s="502"/>
      <c r="GO28" s="522"/>
      <c r="GP28" s="399"/>
      <c r="GQ28" s="391"/>
      <c r="GR28" s="5">
        <f t="shared" si="24"/>
        <v>0</v>
      </c>
      <c r="GU28" s="488"/>
      <c r="GV28" s="489">
        <v>21</v>
      </c>
      <c r="GW28" s="490"/>
      <c r="GX28" s="502"/>
      <c r="GY28" s="490"/>
      <c r="GZ28" s="399"/>
      <c r="HA28" s="391"/>
      <c r="HB28" s="5">
        <f t="shared" si="25"/>
        <v>0</v>
      </c>
    </row>
    <row r="29" spans="1:210" x14ac:dyDescent="0.25">
      <c r="A29" s="417">
        <v>26</v>
      </c>
      <c r="D29" s="431"/>
      <c r="F29" s="215"/>
      <c r="G29" s="6"/>
      <c r="H29" s="233"/>
      <c r="I29" s="433"/>
      <c r="M29" s="488"/>
      <c r="N29" s="517"/>
      <c r="O29" s="490"/>
      <c r="P29" s="502"/>
      <c r="Q29" s="490"/>
      <c r="R29" s="399"/>
      <c r="S29" s="391"/>
      <c r="T29" s="5">
        <f t="shared" si="8"/>
        <v>0</v>
      </c>
      <c r="W29" s="488"/>
      <c r="X29" s="835"/>
      <c r="Y29" s="497"/>
      <c r="Z29" s="498"/>
      <c r="AA29" s="497"/>
      <c r="AB29" s="499"/>
      <c r="AC29" s="500"/>
      <c r="AD29" s="5">
        <f t="shared" si="9"/>
        <v>0</v>
      </c>
      <c r="AG29" s="488"/>
      <c r="AH29" s="489">
        <v>22</v>
      </c>
      <c r="AI29" s="521"/>
      <c r="AJ29" s="502"/>
      <c r="AK29" s="521"/>
      <c r="AL29" s="399"/>
      <c r="AM29" s="391"/>
      <c r="AN29" s="391">
        <f>SUM(AN8:AN28)</f>
        <v>0</v>
      </c>
      <c r="AQ29" s="515"/>
      <c r="AR29" s="489">
        <v>22</v>
      </c>
      <c r="AS29" s="497"/>
      <c r="AT29" s="498"/>
      <c r="AU29" s="497"/>
      <c r="AV29" s="499"/>
      <c r="AW29" s="500"/>
      <c r="AX29" s="5">
        <f t="shared" si="11"/>
        <v>0</v>
      </c>
      <c r="BA29" s="515"/>
      <c r="BB29" s="489"/>
      <c r="BC29" s="879"/>
      <c r="BD29" s="502"/>
      <c r="BE29" s="490"/>
      <c r="BF29" s="399"/>
      <c r="BG29" s="391"/>
      <c r="BH29" s="391">
        <f>SUM(BH8:BH28)</f>
        <v>0</v>
      </c>
      <c r="BK29" s="488"/>
      <c r="BL29" s="489"/>
      <c r="BM29" s="490"/>
      <c r="BN29" s="502"/>
      <c r="BO29" s="490"/>
      <c r="BP29" s="399"/>
      <c r="BQ29" s="391"/>
      <c r="BR29" s="290">
        <f t="shared" si="13"/>
        <v>0</v>
      </c>
      <c r="BU29" s="488"/>
      <c r="BV29" s="489"/>
      <c r="BW29" s="490"/>
      <c r="BX29" s="502"/>
      <c r="BY29" s="490"/>
      <c r="BZ29" s="399"/>
      <c r="CA29" s="391"/>
      <c r="CB29" s="290">
        <f t="shared" si="14"/>
        <v>0</v>
      </c>
      <c r="CC29" s="283"/>
      <c r="CE29" s="488"/>
      <c r="CF29" s="489">
        <v>22</v>
      </c>
      <c r="CG29" s="521"/>
      <c r="CH29" s="531"/>
      <c r="CI29" s="490"/>
      <c r="CJ29" s="399"/>
      <c r="CK29" s="391"/>
      <c r="CL29" s="5">
        <v>0</v>
      </c>
      <c r="CO29" s="488"/>
      <c r="CP29" s="489">
        <v>22</v>
      </c>
      <c r="CQ29" s="249"/>
      <c r="CR29" s="512"/>
      <c r="CS29" s="249"/>
      <c r="CT29" s="514"/>
      <c r="CU29" s="391"/>
      <c r="CV29" s="5">
        <f>CU29*CS29</f>
        <v>0</v>
      </c>
      <c r="CY29" s="488"/>
      <c r="CZ29" s="489">
        <v>22</v>
      </c>
      <c r="DA29" s="490"/>
      <c r="DB29" s="502"/>
      <c r="DC29" s="490"/>
      <c r="DD29" s="399"/>
      <c r="DE29" s="391"/>
      <c r="DF29" s="5">
        <f t="shared" si="15"/>
        <v>0</v>
      </c>
      <c r="DI29" s="488"/>
      <c r="DJ29" s="489">
        <v>22</v>
      </c>
      <c r="DK29" s="490"/>
      <c r="DL29" s="502"/>
      <c r="DM29" s="490"/>
      <c r="DN29" s="399"/>
      <c r="DO29" s="391"/>
      <c r="DP29" s="5">
        <f t="shared" si="16"/>
        <v>0</v>
      </c>
      <c r="DS29" s="515"/>
      <c r="DT29" s="489">
        <v>22</v>
      </c>
      <c r="DU29" s="490"/>
      <c r="DV29" s="502"/>
      <c r="DW29" s="490"/>
      <c r="DX29" s="399"/>
      <c r="DY29" s="391"/>
      <c r="DZ29" s="5">
        <f t="shared" si="17"/>
        <v>0</v>
      </c>
      <c r="EC29" s="488"/>
      <c r="ED29" s="489">
        <v>22</v>
      </c>
      <c r="EE29" s="249"/>
      <c r="EF29" s="512"/>
      <c r="EG29" s="249"/>
      <c r="EH29" s="513"/>
      <c r="EI29" s="391"/>
      <c r="EJ29" s="5">
        <f>SUM(EJ8:EJ28)</f>
        <v>0</v>
      </c>
      <c r="EM29" s="488"/>
      <c r="EN29" s="489">
        <v>22</v>
      </c>
      <c r="EO29" s="249"/>
      <c r="EP29" s="512"/>
      <c r="EQ29" s="249"/>
      <c r="ER29" s="514"/>
      <c r="ES29" s="391"/>
      <c r="ET29" s="5">
        <f>SUM(ET8:ET28)</f>
        <v>0</v>
      </c>
      <c r="EW29" s="515"/>
      <c r="EX29" s="489">
        <v>22</v>
      </c>
      <c r="EY29" s="490"/>
      <c r="EZ29" s="502"/>
      <c r="FA29" s="490"/>
      <c r="FB29" s="514"/>
      <c r="FC29" s="391"/>
      <c r="FD29" s="5">
        <f t="shared" si="20"/>
        <v>0</v>
      </c>
      <c r="FG29" s="515"/>
      <c r="FH29" s="489">
        <v>22</v>
      </c>
      <c r="FI29" s="497"/>
      <c r="FJ29" s="498"/>
      <c r="FK29" s="497"/>
      <c r="FL29" s="513"/>
      <c r="FM29" s="500"/>
      <c r="FN29" s="5">
        <f t="shared" si="21"/>
        <v>0</v>
      </c>
      <c r="FQ29" s="515"/>
      <c r="FR29" s="489">
        <v>22</v>
      </c>
      <c r="FS29" s="490"/>
      <c r="FT29" s="502"/>
      <c r="FU29" s="490"/>
      <c r="FV29" s="514"/>
      <c r="FW29" s="391"/>
      <c r="FX29" s="5">
        <f t="shared" si="22"/>
        <v>0</v>
      </c>
      <c r="GA29" s="488"/>
      <c r="GB29" s="517">
        <v>22</v>
      </c>
      <c r="GC29" s="490"/>
      <c r="GD29" s="502"/>
      <c r="GE29" s="490"/>
      <c r="GF29" s="514"/>
      <c r="GG29" s="391"/>
      <c r="GH29" s="5">
        <f t="shared" si="23"/>
        <v>0</v>
      </c>
      <c r="GK29" s="488"/>
      <c r="GL29" s="489"/>
      <c r="GM29" s="522"/>
      <c r="GN29" s="502"/>
      <c r="GO29" s="490"/>
      <c r="GP29" s="399"/>
      <c r="GQ29" s="391"/>
      <c r="GR29" s="5">
        <f t="shared" si="24"/>
        <v>0</v>
      </c>
      <c r="GU29" s="488" t="s">
        <v>53</v>
      </c>
      <c r="GV29" s="489">
        <v>22</v>
      </c>
      <c r="GW29" s="490"/>
      <c r="GX29" s="502"/>
      <c r="GY29" s="490"/>
      <c r="GZ29" s="399"/>
      <c r="HA29" s="391"/>
      <c r="HB29" s="5">
        <f>SUM(HB8:HB28)</f>
        <v>0</v>
      </c>
    </row>
    <row r="30" spans="1:210" x14ac:dyDescent="0.25">
      <c r="A30" s="417">
        <v>27</v>
      </c>
      <c r="D30" s="431"/>
      <c r="F30" s="215"/>
      <c r="G30" s="6"/>
      <c r="H30" s="233"/>
      <c r="I30" s="433"/>
      <c r="M30" s="488"/>
      <c r="N30" s="517"/>
      <c r="O30" s="490"/>
      <c r="P30" s="502"/>
      <c r="Q30" s="490"/>
      <c r="R30" s="399"/>
      <c r="S30" s="391"/>
      <c r="T30" s="5">
        <f>SUM(T8:T29)</f>
        <v>0</v>
      </c>
      <c r="W30" s="488"/>
      <c r="X30" s="489"/>
      <c r="Y30" s="490"/>
      <c r="Z30" s="502"/>
      <c r="AA30" s="490"/>
      <c r="AB30" s="399"/>
      <c r="AC30" s="391"/>
      <c r="AD30" s="5">
        <f>SUM(AD8:AD29)</f>
        <v>0</v>
      </c>
      <c r="AG30" s="488"/>
      <c r="AH30" s="489">
        <v>23</v>
      </c>
      <c r="AI30" s="521"/>
      <c r="AJ30" s="502"/>
      <c r="AK30" s="249"/>
      <c r="AL30" s="399"/>
      <c r="AM30" s="391"/>
      <c r="AN30" s="391"/>
      <c r="AQ30" s="488"/>
      <c r="AR30" s="489">
        <v>23</v>
      </c>
      <c r="AS30" s="890"/>
      <c r="AT30" s="498"/>
      <c r="AU30" s="890"/>
      <c r="AV30" s="499"/>
      <c r="AW30" s="500"/>
      <c r="AX30" s="5">
        <f t="shared" si="11"/>
        <v>0</v>
      </c>
      <c r="BA30" s="488"/>
      <c r="BB30" s="489"/>
      <c r="BC30" s="880"/>
      <c r="BD30" s="502"/>
      <c r="BE30" s="249"/>
      <c r="BF30" s="399"/>
      <c r="BG30" s="391"/>
      <c r="BH30" s="391"/>
      <c r="BK30" s="488"/>
      <c r="BL30" s="489"/>
      <c r="BM30" s="490"/>
      <c r="BN30" s="502"/>
      <c r="BO30" s="490"/>
      <c r="BP30" s="399"/>
      <c r="BQ30" s="391"/>
      <c r="BR30" s="5">
        <f>SUM(BR8:BR29)</f>
        <v>0</v>
      </c>
      <c r="BU30" s="488"/>
      <c r="BV30" s="489"/>
      <c r="BW30" s="490"/>
      <c r="BX30" s="502"/>
      <c r="BY30" s="490"/>
      <c r="BZ30" s="399"/>
      <c r="CA30" s="391"/>
      <c r="CB30" s="5">
        <f>SUM(CB8:CB29)</f>
        <v>0</v>
      </c>
      <c r="CC30" s="283"/>
      <c r="CE30" s="488"/>
      <c r="CF30" s="489"/>
      <c r="CG30" s="521"/>
      <c r="CH30" s="531"/>
      <c r="CI30" s="249"/>
      <c r="CJ30" s="399"/>
      <c r="CK30" s="391"/>
      <c r="CL30" s="5">
        <f>SUM(CL8:CL29)</f>
        <v>0</v>
      </c>
      <c r="CO30" s="488"/>
      <c r="CP30" s="489"/>
      <c r="CQ30" s="249"/>
      <c r="CR30" s="512"/>
      <c r="CS30" s="433"/>
      <c r="CT30" s="514"/>
      <c r="CU30" s="391"/>
      <c r="CV30" s="5">
        <f>SUM(CV8:CV29)</f>
        <v>0</v>
      </c>
      <c r="CY30" s="488"/>
      <c r="CZ30" s="489">
        <v>23</v>
      </c>
      <c r="DA30" s="249"/>
      <c r="DB30" s="502"/>
      <c r="DC30" s="249"/>
      <c r="DD30" s="399"/>
      <c r="DE30" s="391"/>
      <c r="DF30" s="5">
        <f t="shared" si="15"/>
        <v>0</v>
      </c>
      <c r="DI30" s="488"/>
      <c r="DJ30" s="489">
        <v>23</v>
      </c>
      <c r="DK30" s="249"/>
      <c r="DL30" s="502"/>
      <c r="DM30" s="249"/>
      <c r="DN30" s="399"/>
      <c r="DO30" s="391"/>
      <c r="DP30" s="5">
        <f t="shared" si="16"/>
        <v>0</v>
      </c>
      <c r="DS30" s="488"/>
      <c r="DT30" s="489"/>
      <c r="DU30" s="249"/>
      <c r="DV30" s="502"/>
      <c r="DW30" s="249"/>
      <c r="DX30" s="399"/>
      <c r="DY30" s="391"/>
      <c r="DZ30" s="5">
        <f>SUM(DZ8:DZ29)</f>
        <v>0</v>
      </c>
      <c r="EC30" s="488"/>
      <c r="ED30" s="489"/>
      <c r="EE30" s="249"/>
      <c r="EF30" s="512"/>
      <c r="EG30" s="433"/>
      <c r="EH30" s="514"/>
      <c r="EI30" s="391"/>
      <c r="EM30" s="488"/>
      <c r="EN30" s="489"/>
      <c r="EO30" s="249"/>
      <c r="EP30" s="512"/>
      <c r="EQ30" s="433"/>
      <c r="ER30" s="514"/>
      <c r="ES30" s="391"/>
      <c r="EW30" s="488"/>
      <c r="EX30" s="489"/>
      <c r="EY30" s="249"/>
      <c r="EZ30" s="512"/>
      <c r="FA30" s="433"/>
      <c r="FB30" s="514"/>
      <c r="FC30" s="391"/>
      <c r="FD30" s="5">
        <f>SUM(FD8:FD29)</f>
        <v>0</v>
      </c>
      <c r="FG30" s="515"/>
      <c r="FH30" s="489"/>
      <c r="FI30" s="490"/>
      <c r="FJ30" s="502"/>
      <c r="FK30" s="433"/>
      <c r="FL30" s="514"/>
      <c r="FM30" s="391"/>
      <c r="FN30" s="5">
        <f>SUM(FN8:FN29)</f>
        <v>0</v>
      </c>
      <c r="FQ30" s="515"/>
      <c r="FR30" s="489"/>
      <c r="FS30" s="490"/>
      <c r="FT30" s="502"/>
      <c r="FU30" s="433"/>
      <c r="FV30" s="514"/>
      <c r="FW30" s="391"/>
      <c r="FX30" s="5">
        <f>SUM(FX8:FX29)</f>
        <v>0</v>
      </c>
      <c r="GA30" s="488"/>
      <c r="GB30" s="489"/>
      <c r="GC30" s="490"/>
      <c r="GD30" s="502"/>
      <c r="GE30" s="490"/>
      <c r="GF30" s="514"/>
      <c r="GG30" s="391"/>
      <c r="GH30" s="5">
        <f>SUM(GH8:GH29)</f>
        <v>0</v>
      </c>
      <c r="GK30" s="488"/>
      <c r="GL30" s="489"/>
      <c r="GM30" s="522"/>
      <c r="GN30" s="502"/>
      <c r="GO30" s="249"/>
      <c r="GP30" s="399"/>
      <c r="GQ30" s="391"/>
      <c r="GR30" s="5">
        <f>SUM(GR8:GR29)</f>
        <v>0</v>
      </c>
      <c r="GU30" s="488"/>
      <c r="GV30" s="489">
        <v>23</v>
      </c>
      <c r="GW30" s="490"/>
      <c r="GX30" s="502"/>
      <c r="GY30" s="490"/>
      <c r="GZ30" s="399"/>
      <c r="HA30" s="391"/>
    </row>
    <row r="31" spans="1:210" ht="16.5" thickBot="1" x14ac:dyDescent="0.3">
      <c r="A31" s="417">
        <v>28</v>
      </c>
      <c r="D31" s="431"/>
      <c r="F31" s="215"/>
      <c r="G31" s="6"/>
      <c r="H31" s="233"/>
      <c r="I31" s="433"/>
      <c r="M31" s="532"/>
      <c r="N31" s="800"/>
      <c r="O31" s="534"/>
      <c r="P31" s="535"/>
      <c r="Q31" s="534"/>
      <c r="R31" s="536"/>
      <c r="S31" s="537"/>
      <c r="T31" s="487"/>
      <c r="W31" s="532"/>
      <c r="X31" s="533"/>
      <c r="Y31" s="534"/>
      <c r="Z31" s="535"/>
      <c r="AA31" s="534"/>
      <c r="AB31" s="536"/>
      <c r="AC31" s="537"/>
      <c r="AD31" s="487"/>
      <c r="AG31" s="532"/>
      <c r="AH31" s="533"/>
      <c r="AI31" s="538"/>
      <c r="AJ31" s="539"/>
      <c r="AK31" s="540"/>
      <c r="AL31" s="399"/>
      <c r="AM31" s="391"/>
      <c r="AN31" s="391"/>
      <c r="AQ31" s="532"/>
      <c r="AR31" s="533">
        <v>24</v>
      </c>
      <c r="AS31" s="891"/>
      <c r="AT31" s="892"/>
      <c r="AU31" s="891"/>
      <c r="AV31" s="893"/>
      <c r="AW31" s="894"/>
      <c r="AX31" s="545">
        <f t="shared" si="11"/>
        <v>0</v>
      </c>
      <c r="BA31" s="532"/>
      <c r="BB31" s="533"/>
      <c r="BC31" s="881"/>
      <c r="BD31" s="541"/>
      <c r="BE31" s="542"/>
      <c r="BF31" s="543"/>
      <c r="BG31" s="507"/>
      <c r="BH31" s="507"/>
      <c r="BK31" s="532"/>
      <c r="BL31" s="533"/>
      <c r="BM31" s="534"/>
      <c r="BN31" s="535"/>
      <c r="BO31" s="534"/>
      <c r="BP31" s="536"/>
      <c r="BQ31" s="537"/>
      <c r="BU31" s="532"/>
      <c r="BV31" s="533"/>
      <c r="BW31" s="534"/>
      <c r="BX31" s="535"/>
      <c r="BY31" s="534"/>
      <c r="BZ31" s="536"/>
      <c r="CA31" s="537"/>
      <c r="CC31" s="283"/>
      <c r="CE31" s="532"/>
      <c r="CF31" s="533"/>
      <c r="CG31" s="538"/>
      <c r="CH31" s="539"/>
      <c r="CI31" s="540"/>
      <c r="CJ31" s="486"/>
      <c r="CK31" s="537"/>
      <c r="CO31" s="532"/>
      <c r="CP31" s="533"/>
      <c r="CQ31" s="540"/>
      <c r="CR31" s="535"/>
      <c r="CS31" s="546"/>
      <c r="CT31" s="547"/>
      <c r="CU31" s="537"/>
      <c r="CV31" s="487"/>
      <c r="CY31" s="532"/>
      <c r="CZ31" s="533">
        <v>24</v>
      </c>
      <c r="DA31" s="540"/>
      <c r="DB31" s="544"/>
      <c r="DC31" s="540"/>
      <c r="DD31" s="536"/>
      <c r="DE31" s="537"/>
      <c r="DF31" s="545">
        <f t="shared" si="15"/>
        <v>0</v>
      </c>
      <c r="DI31" s="532"/>
      <c r="DJ31" s="533">
        <v>24</v>
      </c>
      <c r="DK31" s="540"/>
      <c r="DL31" s="544"/>
      <c r="DM31" s="540"/>
      <c r="DN31" s="536"/>
      <c r="DO31" s="537"/>
      <c r="DP31" s="545">
        <f t="shared" si="16"/>
        <v>0</v>
      </c>
      <c r="DS31" s="532"/>
      <c r="DT31" s="533"/>
      <c r="DU31" s="540"/>
      <c r="DV31" s="544"/>
      <c r="DW31" s="540"/>
      <c r="DX31" s="486"/>
      <c r="DY31" s="537"/>
      <c r="EC31" s="532"/>
      <c r="ED31" s="533"/>
      <c r="EE31" s="540"/>
      <c r="EF31" s="535"/>
      <c r="EG31" s="546"/>
      <c r="EH31" s="547"/>
      <c r="EI31" s="537"/>
      <c r="EJ31" s="487"/>
      <c r="EM31" s="532"/>
      <c r="EN31" s="533"/>
      <c r="EO31" s="540"/>
      <c r="EP31" s="535"/>
      <c r="EQ31" s="546"/>
      <c r="ER31" s="547"/>
      <c r="ES31" s="537"/>
      <c r="ET31" s="487"/>
      <c r="EW31" s="532"/>
      <c r="EX31" s="533"/>
      <c r="EY31" s="540"/>
      <c r="EZ31" s="535"/>
      <c r="FA31" s="546"/>
      <c r="FB31" s="547"/>
      <c r="FC31" s="537"/>
      <c r="FD31" s="487"/>
      <c r="FG31" s="548"/>
      <c r="FH31" s="533"/>
      <c r="FI31" s="540"/>
      <c r="FJ31" s="539"/>
      <c r="FK31" s="540"/>
      <c r="FL31" s="547"/>
      <c r="FM31" s="537"/>
      <c r="FN31" s="487"/>
      <c r="FQ31" s="548"/>
      <c r="FR31" s="533"/>
      <c r="FS31" s="540"/>
      <c r="FT31" s="539"/>
      <c r="FU31" s="540"/>
      <c r="FV31" s="547"/>
      <c r="FW31" s="537"/>
      <c r="FX31" s="487"/>
      <c r="GA31" s="532"/>
      <c r="GB31" s="533"/>
      <c r="GC31" s="534"/>
      <c r="GD31" s="535"/>
      <c r="GE31" s="534"/>
      <c r="GF31" s="547"/>
      <c r="GG31" s="537"/>
      <c r="GH31" s="487"/>
      <c r="GK31" s="532"/>
      <c r="GL31" s="549"/>
      <c r="GM31" s="550"/>
      <c r="GN31" s="551"/>
      <c r="GO31" s="540"/>
      <c r="GP31" s="486"/>
      <c r="GU31" s="552"/>
      <c r="GV31" s="553"/>
      <c r="GW31" s="554"/>
      <c r="GX31" s="555"/>
      <c r="GY31" s="556"/>
      <c r="GZ31" s="557"/>
      <c r="HA31" s="558"/>
      <c r="HB31" s="559"/>
    </row>
    <row r="32" spans="1:210" ht="18.75" customHeight="1" thickTop="1" thickBot="1" x14ac:dyDescent="0.3">
      <c r="A32" s="417">
        <v>29</v>
      </c>
      <c r="D32" s="431"/>
      <c r="F32" s="215"/>
      <c r="G32" s="6"/>
      <c r="H32" s="233"/>
      <c r="I32" s="433"/>
      <c r="O32" s="215">
        <f>SUM(O8:O31)</f>
        <v>19148</v>
      </c>
      <c r="Q32" s="433">
        <f>SUM(Q8:Q31)</f>
        <v>0</v>
      </c>
      <c r="T32" s="5"/>
      <c r="Y32" s="215">
        <f>SUM(Y8:Y31)</f>
        <v>18977.310000000001</v>
      </c>
      <c r="AA32" s="433">
        <f>SUM(AA8:AA31)</f>
        <v>0</v>
      </c>
      <c r="AI32" s="433">
        <f>SUM(AI8:AI31)</f>
        <v>18808.600000000002</v>
      </c>
      <c r="AK32" s="433">
        <f>SUM(AK8:AK31)</f>
        <v>0</v>
      </c>
      <c r="AS32" s="433">
        <f>SUM(AS8:AS31)</f>
        <v>18821.150000000005</v>
      </c>
      <c r="AU32" s="433">
        <f>SUM(AU8:AU31)</f>
        <v>0</v>
      </c>
      <c r="AX32" s="5">
        <f>SUM(AX8:AX31)</f>
        <v>0</v>
      </c>
      <c r="BA32" s="283"/>
      <c r="BC32" s="215">
        <f>SUM(BC8:BC31)</f>
        <v>18965.000000000004</v>
      </c>
      <c r="BE32" s="215">
        <f>SUM(BE8:BE31)</f>
        <v>0</v>
      </c>
      <c r="BH32" s="283"/>
      <c r="BM32" s="215">
        <f>SUM(BM8:BM31)</f>
        <v>18831.219999999998</v>
      </c>
      <c r="BO32" s="433">
        <f>SUM(BO8:BO31)</f>
        <v>0</v>
      </c>
      <c r="BW32" s="215">
        <f>SUM(BW8:BW31)</f>
        <v>17277.7</v>
      </c>
      <c r="BY32" s="433">
        <f>SUM(BY8:BY31)</f>
        <v>0</v>
      </c>
      <c r="CC32" s="283"/>
      <c r="CG32" s="433">
        <f>SUM(CG8:CG31)</f>
        <v>19051.500000000004</v>
      </c>
      <c r="CI32" s="433">
        <f>SUM(CI8:CI31)</f>
        <v>0</v>
      </c>
      <c r="CQ32" s="433">
        <f>SUM(CQ8:CQ31)</f>
        <v>18461.919999999998</v>
      </c>
      <c r="CS32" s="433">
        <f>SUM(CS8:CS31)</f>
        <v>0</v>
      </c>
      <c r="DA32" s="433">
        <f>SUM(DA8:DA31)</f>
        <v>0</v>
      </c>
      <c r="DC32" s="433">
        <f>SUM(DC8:DC31)</f>
        <v>0</v>
      </c>
      <c r="DF32" s="5">
        <f>SUM(DF8:DF31)</f>
        <v>0</v>
      </c>
      <c r="DK32" s="433">
        <f>SUM(DK8:DK31)</f>
        <v>0</v>
      </c>
      <c r="DM32" s="433">
        <f>SUM(DM8:DM31)</f>
        <v>0</v>
      </c>
      <c r="DP32" s="5">
        <f>SUM(DP8:DP31)</f>
        <v>0</v>
      </c>
      <c r="DU32" s="433">
        <f>SUM(DU8:DU31)</f>
        <v>0</v>
      </c>
      <c r="DW32" s="433">
        <f>SUM(DW8:DW31)</f>
        <v>0</v>
      </c>
      <c r="EE32" s="433">
        <f>SUM(EE8:EE31)</f>
        <v>0</v>
      </c>
      <c r="EG32" s="433">
        <f>SUM(EG8:EG31)</f>
        <v>0</v>
      </c>
      <c r="EO32" s="433">
        <f>SUM(EO8:EO31)</f>
        <v>0</v>
      </c>
      <c r="EQ32" s="433">
        <f>SUM(EQ8:EQ31)</f>
        <v>0</v>
      </c>
      <c r="EY32" s="433">
        <f>SUM(EY8:EY31)</f>
        <v>0</v>
      </c>
      <c r="FA32" s="433">
        <f>SUM(FA8:FA31)</f>
        <v>0</v>
      </c>
      <c r="FI32" s="442">
        <f>SUM(FI8:FI31)</f>
        <v>0</v>
      </c>
      <c r="FK32" s="433">
        <f>SUM(FK8:FK31)</f>
        <v>0</v>
      </c>
      <c r="FS32" s="442">
        <f>SUM(FS8:FS31)</f>
        <v>0</v>
      </c>
      <c r="FU32" s="433">
        <f>SUM(FU8:FU31)</f>
        <v>0</v>
      </c>
      <c r="GC32" s="433">
        <f>SUM(GC8:GC31)</f>
        <v>0</v>
      </c>
      <c r="GD32" s="433"/>
      <c r="GE32" s="433">
        <f>SUM(GE8:GE31)</f>
        <v>0</v>
      </c>
      <c r="GF32" s="283" t="s">
        <v>54</v>
      </c>
      <c r="GM32" s="433">
        <f>SUM(GM8:GM31)</f>
        <v>0</v>
      </c>
      <c r="GO32" s="433">
        <f>SUM(GO8:GO31)</f>
        <v>0</v>
      </c>
      <c r="GW32" s="433">
        <f>SUM(GW8:GW31)</f>
        <v>0</v>
      </c>
      <c r="GY32" s="433">
        <f>SUM(GY8:GY31)</f>
        <v>0</v>
      </c>
    </row>
    <row r="33" spans="1:207" ht="18.75" customHeight="1" x14ac:dyDescent="0.25">
      <c r="A33" s="417">
        <v>30</v>
      </c>
      <c r="D33" s="431"/>
      <c r="F33" s="215"/>
      <c r="G33" s="6"/>
      <c r="H33" s="233"/>
      <c r="I33" s="433"/>
      <c r="O33" s="560" t="s">
        <v>55</v>
      </c>
      <c r="P33" s="561"/>
      <c r="Q33" s="562">
        <f>R5-Q32</f>
        <v>19148</v>
      </c>
      <c r="T33" s="5"/>
      <c r="Y33" s="560" t="s">
        <v>55</v>
      </c>
      <c r="Z33" s="561"/>
      <c r="AA33" s="562">
        <f>AB5-AA32</f>
        <v>18977.310000000001</v>
      </c>
      <c r="AI33" s="560" t="s">
        <v>55</v>
      </c>
      <c r="AJ33" s="561"/>
      <c r="AK33" s="562">
        <f>AL5-AK32</f>
        <v>18808.599999999999</v>
      </c>
      <c r="AS33" s="560" t="s">
        <v>55</v>
      </c>
      <c r="AT33" s="561"/>
      <c r="AU33" s="562">
        <f>AS32-AU32</f>
        <v>18821.150000000005</v>
      </c>
      <c r="BA33" s="283"/>
      <c r="BC33" s="560" t="s">
        <v>55</v>
      </c>
      <c r="BD33" s="561"/>
      <c r="BE33" s="562">
        <f>BF5-BE32</f>
        <v>18965</v>
      </c>
      <c r="BH33" s="283"/>
      <c r="BM33" s="560" t="s">
        <v>55</v>
      </c>
      <c r="BN33" s="561"/>
      <c r="BO33" s="562">
        <f>BP5-BO32</f>
        <v>18831.22</v>
      </c>
      <c r="BW33" s="560" t="s">
        <v>55</v>
      </c>
      <c r="BX33" s="561"/>
      <c r="BY33" s="562">
        <f>BZ5-BY32</f>
        <v>17277.7</v>
      </c>
      <c r="CC33" s="283"/>
      <c r="CG33" s="560" t="s">
        <v>55</v>
      </c>
      <c r="CH33" s="561"/>
      <c r="CI33" s="562">
        <f>CG32-CI32</f>
        <v>19051.500000000004</v>
      </c>
      <c r="CQ33" s="560" t="s">
        <v>55</v>
      </c>
      <c r="CR33" s="561"/>
      <c r="CS33" s="562">
        <f>CT5-CS32</f>
        <v>18461.919999999998</v>
      </c>
      <c r="DA33" s="560" t="s">
        <v>55</v>
      </c>
      <c r="DB33" s="561"/>
      <c r="DC33" s="562">
        <f>DA32-DC32</f>
        <v>0</v>
      </c>
      <c r="DK33" s="560" t="s">
        <v>55</v>
      </c>
      <c r="DL33" s="561"/>
      <c r="DM33" s="562">
        <f>DK32-DM32</f>
        <v>0</v>
      </c>
      <c r="DU33" s="560" t="s">
        <v>55</v>
      </c>
      <c r="DV33" s="561"/>
      <c r="DW33" s="562">
        <f>DU32-DW32</f>
        <v>0</v>
      </c>
      <c r="EE33" s="560" t="s">
        <v>55</v>
      </c>
      <c r="EF33" s="561"/>
      <c r="EG33" s="562">
        <f>EE32-EG32</f>
        <v>0</v>
      </c>
      <c r="EO33" s="560" t="s">
        <v>55</v>
      </c>
      <c r="EP33" s="561"/>
      <c r="EQ33" s="562">
        <f>EO32-EQ32</f>
        <v>0</v>
      </c>
      <c r="EY33" s="560" t="s">
        <v>55</v>
      </c>
      <c r="EZ33" s="561"/>
      <c r="FA33" s="563">
        <f>EY32-FA32</f>
        <v>0</v>
      </c>
      <c r="FI33" s="560" t="s">
        <v>55</v>
      </c>
      <c r="FJ33" s="561"/>
      <c r="FK33" s="563">
        <f>FI32-FK32</f>
        <v>0</v>
      </c>
      <c r="FS33" s="560" t="s">
        <v>55</v>
      </c>
      <c r="FT33" s="561"/>
      <c r="FU33" s="563">
        <f>FS32-FU32</f>
        <v>0</v>
      </c>
      <c r="GC33" s="560" t="s">
        <v>55</v>
      </c>
      <c r="GD33" s="561"/>
      <c r="GE33" s="562">
        <f>GC32-GE32</f>
        <v>0</v>
      </c>
      <c r="GM33" s="560" t="s">
        <v>55</v>
      </c>
      <c r="GN33" s="561"/>
      <c r="GO33" s="562">
        <f>GM32-GO32</f>
        <v>0</v>
      </c>
      <c r="GW33" s="560" t="s">
        <v>55</v>
      </c>
      <c r="GX33" s="561"/>
      <c r="GY33" s="562">
        <f>GW32-GY32</f>
        <v>0</v>
      </c>
    </row>
    <row r="34" spans="1:207" ht="16.5" thickBot="1" x14ac:dyDescent="0.3">
      <c r="A34" s="417">
        <v>31</v>
      </c>
      <c r="D34" s="431"/>
      <c r="F34" s="215"/>
      <c r="G34" s="6"/>
      <c r="H34" s="233"/>
      <c r="I34" s="433"/>
      <c r="O34" s="552" t="s">
        <v>9</v>
      </c>
      <c r="P34" s="14"/>
      <c r="Q34" s="564"/>
      <c r="T34" s="5"/>
      <c r="Y34" s="552" t="s">
        <v>9</v>
      </c>
      <c r="Z34" s="14"/>
      <c r="AA34" s="564"/>
      <c r="AI34" s="552" t="s">
        <v>9</v>
      </c>
      <c r="AJ34" s="14"/>
      <c r="AK34" s="564"/>
      <c r="AS34" s="552" t="s">
        <v>9</v>
      </c>
      <c r="AT34" s="14"/>
      <c r="AU34" s="564"/>
      <c r="BA34" s="283"/>
      <c r="BC34" s="552" t="s">
        <v>9</v>
      </c>
      <c r="BD34" s="14"/>
      <c r="BE34" s="564"/>
      <c r="BH34" s="283"/>
      <c r="BM34" s="552" t="s">
        <v>9</v>
      </c>
      <c r="BN34" s="14"/>
      <c r="BO34" s="564"/>
      <c r="BW34" s="552" t="s">
        <v>9</v>
      </c>
      <c r="BX34" s="14"/>
      <c r="BY34" s="564"/>
      <c r="CC34" s="283"/>
      <c r="CG34" s="552" t="s">
        <v>9</v>
      </c>
      <c r="CH34" s="14"/>
      <c r="CI34" s="564"/>
      <c r="CQ34" s="552" t="s">
        <v>9</v>
      </c>
      <c r="CR34" s="14"/>
      <c r="CS34" s="564"/>
      <c r="DA34" s="552" t="s">
        <v>9</v>
      </c>
      <c r="DB34" s="14"/>
      <c r="DC34" s="564"/>
      <c r="DK34" s="552" t="s">
        <v>9</v>
      </c>
      <c r="DL34" s="14"/>
      <c r="DM34" s="564"/>
      <c r="DU34" s="552" t="s">
        <v>9</v>
      </c>
      <c r="DV34" s="14"/>
      <c r="DW34" s="564"/>
      <c r="EE34" s="552" t="s">
        <v>9</v>
      </c>
      <c r="EF34" s="14"/>
      <c r="EG34" s="564"/>
      <c r="EO34" s="552" t="s">
        <v>9</v>
      </c>
      <c r="EP34" s="14"/>
      <c r="EQ34" s="564"/>
      <c r="EY34" s="552" t="s">
        <v>9</v>
      </c>
      <c r="EZ34" s="14"/>
      <c r="FA34" s="564"/>
      <c r="FI34" s="552" t="s">
        <v>9</v>
      </c>
      <c r="FJ34" s="14"/>
      <c r="FK34" s="564"/>
      <c r="FS34" s="552" t="s">
        <v>9</v>
      </c>
      <c r="FT34" s="14"/>
      <c r="FU34" s="564"/>
      <c r="GC34" s="552" t="s">
        <v>9</v>
      </c>
      <c r="GD34" s="14"/>
      <c r="GE34" s="564"/>
      <c r="GM34" s="552" t="s">
        <v>9</v>
      </c>
      <c r="GN34" s="14"/>
      <c r="GO34" s="564"/>
      <c r="GW34" s="552" t="s">
        <v>9</v>
      </c>
      <c r="GX34" s="14"/>
      <c r="GY34" s="564"/>
    </row>
    <row r="35" spans="1:207" x14ac:dyDescent="0.25">
      <c r="A35" s="417">
        <v>32</v>
      </c>
      <c r="D35" s="431"/>
      <c r="F35" s="215"/>
      <c r="G35" s="6"/>
      <c r="H35" s="233"/>
      <c r="I35" s="433"/>
      <c r="T35" s="5"/>
      <c r="AX35" s="283"/>
      <c r="BA35" s="283"/>
      <c r="BH35" s="283"/>
      <c r="CC35" s="283"/>
    </row>
    <row r="36" spans="1:207" x14ac:dyDescent="0.25">
      <c r="A36" s="417">
        <v>33</v>
      </c>
      <c r="D36" s="431"/>
      <c r="F36" s="215"/>
      <c r="G36" s="6"/>
      <c r="H36" s="233"/>
      <c r="I36" s="433"/>
      <c r="T36" s="5"/>
      <c r="AX36" s="283"/>
      <c r="BA36" s="283"/>
      <c r="BH36" s="283"/>
    </row>
    <row r="37" spans="1:207" x14ac:dyDescent="0.25">
      <c r="A37" s="417">
        <v>34</v>
      </c>
      <c r="D37" s="431"/>
      <c r="F37" s="215"/>
      <c r="G37" s="6"/>
      <c r="H37" s="233"/>
      <c r="I37" s="433"/>
      <c r="T37" s="5"/>
      <c r="BA37" s="283"/>
    </row>
    <row r="38" spans="1:207" x14ac:dyDescent="0.25">
      <c r="A38" s="417">
        <v>35</v>
      </c>
      <c r="D38" s="565"/>
      <c r="F38" s="442"/>
      <c r="G38" s="6"/>
      <c r="H38" s="442"/>
      <c r="I38" s="433"/>
      <c r="T38" s="5"/>
      <c r="BA38" s="283"/>
    </row>
    <row r="39" spans="1:207" x14ac:dyDescent="0.25">
      <c r="A39" s="417">
        <v>36</v>
      </c>
      <c r="D39" s="566"/>
      <c r="G39" s="6"/>
      <c r="H39" s="442"/>
      <c r="I39" s="433"/>
      <c r="T39" s="5"/>
      <c r="BA39" s="283"/>
    </row>
    <row r="40" spans="1:207" x14ac:dyDescent="0.25">
      <c r="A40" s="417">
        <v>37</v>
      </c>
      <c r="D40" s="566"/>
      <c r="G40" s="6"/>
      <c r="H40" s="442"/>
      <c r="I40" s="433"/>
      <c r="T40" s="5"/>
      <c r="BA40" s="283"/>
    </row>
    <row r="41" spans="1:207" x14ac:dyDescent="0.25">
      <c r="A41" s="417">
        <v>38</v>
      </c>
      <c r="D41" s="391"/>
      <c r="G41" s="6"/>
      <c r="H41" s="442"/>
      <c r="I41" s="433"/>
      <c r="T41" s="5"/>
      <c r="BA41" s="283"/>
    </row>
    <row r="42" spans="1:207" x14ac:dyDescent="0.25">
      <c r="A42" s="417">
        <v>39</v>
      </c>
      <c r="D42" s="391"/>
      <c r="G42" s="6"/>
      <c r="H42" s="442"/>
      <c r="I42" s="433"/>
      <c r="T42" s="5"/>
      <c r="BA42" s="283"/>
    </row>
    <row r="43" spans="1:207" x14ac:dyDescent="0.25">
      <c r="A43" s="417">
        <v>40</v>
      </c>
      <c r="D43" s="391"/>
      <c r="G43" s="6"/>
      <c r="H43" s="442"/>
      <c r="I43" s="433"/>
      <c r="T43" s="5"/>
      <c r="BA43" s="283"/>
    </row>
  </sheetData>
  <mergeCells count="20">
    <mergeCell ref="DR1:DX1"/>
    <mergeCell ref="L1:R1"/>
    <mergeCell ref="V1:AB1"/>
    <mergeCell ref="AF1:AL1"/>
    <mergeCell ref="AP1:AV1"/>
    <mergeCell ref="AZ1:BF1"/>
    <mergeCell ref="BJ1:BP1"/>
    <mergeCell ref="BT1:BZ1"/>
    <mergeCell ref="CD1:CJ1"/>
    <mergeCell ref="CN1:CT1"/>
    <mergeCell ref="CX1:DD1"/>
    <mergeCell ref="DH1:DN1"/>
    <mergeCell ref="GJ1:GP1"/>
    <mergeCell ref="GT1:GZ1"/>
    <mergeCell ref="EB1:EH1"/>
    <mergeCell ref="EL1:ER1"/>
    <mergeCell ref="EV1:FB1"/>
    <mergeCell ref="FF1:FL1"/>
    <mergeCell ref="FP1:FV1"/>
    <mergeCell ref="FZ1:G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CANALES   ENERO  2024   </vt:lpstr>
      <vt:lpstr>COMPRAS    ENERO       2024    </vt:lpstr>
      <vt:lpstr>  COMBOS     ENERO     2024    </vt:lpstr>
      <vt:lpstr>   CANALES  FEBRERO  2024      </vt:lpstr>
      <vt:lpstr>COMPRAS  COMBOS  FEBRERO 2024  </vt:lpstr>
      <vt:lpstr>  C O M B O S  FEBRERO  2 0 2 4</vt:lpstr>
      <vt:lpstr>CANALES    MARZO   2024   </vt:lpstr>
      <vt:lpstr>COMPRAS  COMBOS  MARZO  2024  </vt:lpstr>
      <vt:lpstr>COMBOS   MARZO   2 0 2 4     </vt:lpstr>
      <vt:lpstr>CANALES  ABRIL    2024      </vt:lpstr>
      <vt:lpstr>COMPRAS COMBOS ABRIL 2024</vt:lpstr>
      <vt:lpstr>COMBOS    ABRIL   2024        </vt:lpstr>
      <vt:lpstr>CANALES    MAYO     2024    </vt:lpstr>
      <vt:lpstr>COMPRAS   COMBOS  MAYO 2024</vt:lpstr>
      <vt:lpstr>   COMBOS     MAYO  2024    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2024-05-09T20:34:38Z</cp:lastPrinted>
  <dcterms:created xsi:type="dcterms:W3CDTF">2024-01-16T14:13:53Z</dcterms:created>
  <dcterms:modified xsi:type="dcterms:W3CDTF">2024-05-10T21:51:24Z</dcterms:modified>
</cp:coreProperties>
</file>