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3690" yWindow="0" windowWidth="16605" windowHeight="10920" firstSheet="26" activeTab="2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Hoja2" sheetId="32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9" l="1"/>
  <c r="M16" i="29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G67" i="31" s="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K69" i="29" l="1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<sst xmlns="http://schemas.openxmlformats.org/spreadsheetml/2006/main" count="2788" uniqueCount="1492">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</sst>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  <xf numFmtId="165" fontId="20" fillId="16" borderId="27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99CCFF"/>
      <color rgb="FFCCFF66"/>
      <color rgb="FFCC99FF"/>
      <color rgb="FF66FFFF"/>
      <color rgb="FF0000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64"/>
      <c r="C1" s="866" t="s">
        <v>25</v>
      </c>
      <c r="D1" s="867"/>
      <c r="E1" s="867"/>
      <c r="F1" s="867"/>
      <c r="G1" s="867"/>
      <c r="H1" s="867"/>
      <c r="I1" s="867"/>
      <c r="J1" s="867"/>
      <c r="K1" s="867"/>
      <c r="L1" s="867"/>
      <c r="M1" s="867"/>
    </row>
    <row r="2" spans="1:19" ht="16.5" thickBot="1" x14ac:dyDescent="0.3">
      <c r="B2" s="865"/>
      <c r="C2" s="3"/>
      <c r="H2" s="5"/>
      <c r="I2" s="6"/>
      <c r="J2" s="7"/>
      <c r="L2" s="8"/>
      <c r="M2" s="6"/>
      <c r="N2" s="9"/>
    </row>
    <row r="3" spans="1:19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880" t="s">
        <v>6</v>
      </c>
      <c r="Q4" s="88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82">
        <f>SUM(M5:M38)</f>
        <v>247061</v>
      </c>
      <c r="N39" s="88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83"/>
      <c r="N40" s="88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86" t="s">
        <v>11</v>
      </c>
      <c r="I52" s="887"/>
      <c r="J52" s="100"/>
      <c r="K52" s="888">
        <f>I50+L50</f>
        <v>53873.49</v>
      </c>
      <c r="L52" s="889"/>
      <c r="M52" s="890">
        <f>N39+M39</f>
        <v>419924</v>
      </c>
      <c r="N52" s="891"/>
      <c r="P52" s="34"/>
      <c r="Q52" s="9"/>
    </row>
    <row r="53" spans="1:17" ht="15.75" x14ac:dyDescent="0.25">
      <c r="D53" s="892" t="s">
        <v>12</v>
      </c>
      <c r="E53" s="89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92" t="s">
        <v>95</v>
      </c>
      <c r="E54" s="892"/>
      <c r="F54" s="96">
        <v>-549976.4</v>
      </c>
      <c r="I54" s="893" t="s">
        <v>13</v>
      </c>
      <c r="J54" s="894"/>
      <c r="K54" s="895">
        <f>F56+F57+F58</f>
        <v>-24577.400000000023</v>
      </c>
      <c r="L54" s="89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97">
        <f>-C4</f>
        <v>0</v>
      </c>
      <c r="L56" s="89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75" t="s">
        <v>18</v>
      </c>
      <c r="E58" s="876"/>
      <c r="F58" s="113">
        <v>567389.35</v>
      </c>
      <c r="I58" s="877" t="s">
        <v>97</v>
      </c>
      <c r="J58" s="878"/>
      <c r="K58" s="879">
        <f>K54+K56</f>
        <v>-24577.400000000023</v>
      </c>
      <c r="L58" s="87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60" t="s">
        <v>597</v>
      </c>
      <c r="J76" s="961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62"/>
      <c r="J77" s="963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26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27"/>
      <c r="K81" s="1"/>
      <c r="L81" s="97"/>
      <c r="M81" s="3"/>
      <c r="N81" s="1"/>
    </row>
    <row r="82" spans="1:14" ht="18.75" x14ac:dyDescent="0.3">
      <c r="A82" s="435"/>
      <c r="B82" s="959" t="s">
        <v>595</v>
      </c>
      <c r="C82" s="959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930" t="s">
        <v>451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322" t="s">
        <v>217</v>
      </c>
      <c r="R4" s="929"/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17"/>
      <c r="X5" s="91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2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2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25"/>
      <c r="X25" s="92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25"/>
      <c r="X26" s="92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18"/>
      <c r="X27" s="919"/>
      <c r="Y27" s="92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19"/>
      <c r="X28" s="919"/>
      <c r="Y28" s="92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09">
        <f>SUM(M5:M35)</f>
        <v>2220612.02</v>
      </c>
      <c r="N36" s="911">
        <f>SUM(N5:N35)</f>
        <v>833865</v>
      </c>
      <c r="O36" s="276"/>
      <c r="P36" s="277">
        <v>0</v>
      </c>
      <c r="Q36" s="955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10"/>
      <c r="N37" s="912"/>
      <c r="O37" s="276"/>
      <c r="P37" s="277">
        <v>0</v>
      </c>
      <c r="Q37" s="956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57">
        <f>M36+N36</f>
        <v>3054477.02</v>
      </c>
      <c r="N39" s="958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86" t="s">
        <v>11</v>
      </c>
      <c r="I68" s="887"/>
      <c r="J68" s="100"/>
      <c r="K68" s="888">
        <f>I66+L66</f>
        <v>314868.39999999997</v>
      </c>
      <c r="L68" s="915"/>
      <c r="M68" s="272"/>
      <c r="N68" s="272"/>
      <c r="P68" s="34"/>
      <c r="Q68" s="13"/>
    </row>
    <row r="69" spans="1:17" x14ac:dyDescent="0.25">
      <c r="D69" s="892" t="s">
        <v>12</v>
      </c>
      <c r="E69" s="892"/>
      <c r="F69" s="312">
        <f>F66-K68-C66</f>
        <v>1594593.8500000003</v>
      </c>
      <c r="I69" s="102"/>
      <c r="J69" s="103"/>
    </row>
    <row r="70" spans="1:17" ht="18.75" x14ac:dyDescent="0.3">
      <c r="D70" s="916" t="s">
        <v>95</v>
      </c>
      <c r="E70" s="916"/>
      <c r="F70" s="111">
        <v>-1360260.32</v>
      </c>
      <c r="I70" s="893" t="s">
        <v>13</v>
      </c>
      <c r="J70" s="894"/>
      <c r="K70" s="895">
        <f>F72+F73+F74</f>
        <v>1938640.11</v>
      </c>
      <c r="L70" s="895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97">
        <f>-C4</f>
        <v>-1266568.45</v>
      </c>
      <c r="L72" s="898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75" t="s">
        <v>18</v>
      </c>
      <c r="E74" s="876"/>
      <c r="F74" s="113">
        <v>1792817.68</v>
      </c>
      <c r="I74" s="877" t="s">
        <v>198</v>
      </c>
      <c r="J74" s="878"/>
      <c r="K74" s="879">
        <f>K70+K72</f>
        <v>672071.66000000015</v>
      </c>
      <c r="L74" s="879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68" t="s">
        <v>594</v>
      </c>
      <c r="J44" s="969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70"/>
      <c r="J45" s="971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72"/>
      <c r="J46" s="973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26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27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64" t="s">
        <v>594</v>
      </c>
      <c r="J83" s="965"/>
    </row>
    <row r="84" spans="1:14" ht="19.5" thickBot="1" x14ac:dyDescent="0.35">
      <c r="A84" s="513" t="s">
        <v>598</v>
      </c>
      <c r="B84" s="514"/>
      <c r="C84" s="515"/>
      <c r="D84" s="491"/>
      <c r="I84" s="966"/>
      <c r="J84" s="967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930" t="s">
        <v>620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322" t="s">
        <v>217</v>
      </c>
      <c r="R4" s="929"/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17"/>
      <c r="X5" s="91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2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2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25"/>
      <c r="X25" s="92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25"/>
      <c r="X26" s="92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18"/>
      <c r="X27" s="919"/>
      <c r="Y27" s="92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19"/>
      <c r="X28" s="919"/>
      <c r="Y28" s="92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09">
        <f>SUM(M5:M40)</f>
        <v>2479367.6100000003</v>
      </c>
      <c r="N41" s="909">
        <f>SUM(N5:N40)</f>
        <v>1195667</v>
      </c>
      <c r="P41" s="505">
        <f>SUM(P5:P40)</f>
        <v>4355326.74</v>
      </c>
      <c r="Q41" s="974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10"/>
      <c r="N42" s="910"/>
      <c r="P42" s="34"/>
      <c r="Q42" s="975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76">
        <f>M41+N41</f>
        <v>3675034.6100000003</v>
      </c>
      <c r="N45" s="977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86" t="s">
        <v>11</v>
      </c>
      <c r="I70" s="887"/>
      <c r="J70" s="100"/>
      <c r="K70" s="888">
        <f>I68+L68</f>
        <v>428155.54000000004</v>
      </c>
      <c r="L70" s="915"/>
      <c r="M70" s="272"/>
      <c r="N70" s="272"/>
      <c r="P70" s="34"/>
      <c r="Q70" s="13"/>
    </row>
    <row r="71" spans="1:17" x14ac:dyDescent="0.25">
      <c r="D71" s="892" t="s">
        <v>12</v>
      </c>
      <c r="E71" s="892"/>
      <c r="F71" s="312">
        <f>F68-K70-C68</f>
        <v>1631087.67</v>
      </c>
      <c r="I71" s="102"/>
      <c r="J71" s="103"/>
      <c r="P71" s="34"/>
    </row>
    <row r="72" spans="1:17" ht="18.75" x14ac:dyDescent="0.3">
      <c r="D72" s="916" t="s">
        <v>95</v>
      </c>
      <c r="E72" s="916"/>
      <c r="F72" s="111">
        <v>-1884975.46</v>
      </c>
      <c r="I72" s="893" t="s">
        <v>13</v>
      </c>
      <c r="J72" s="894"/>
      <c r="K72" s="895">
        <f>F74+F75+F76</f>
        <v>1777829.89</v>
      </c>
      <c r="L72" s="895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97">
        <f>-C4</f>
        <v>-1792817.68</v>
      </c>
      <c r="L74" s="898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75" t="s">
        <v>18</v>
      </c>
      <c r="E76" s="876"/>
      <c r="F76" s="113">
        <v>2112071.92</v>
      </c>
      <c r="I76" s="877" t="s">
        <v>852</v>
      </c>
      <c r="J76" s="878"/>
      <c r="K76" s="879">
        <f>K72+K74</f>
        <v>-14987.790000000037</v>
      </c>
      <c r="L76" s="879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68" t="s">
        <v>594</v>
      </c>
      <c r="J54" s="969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70"/>
      <c r="J55" s="971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72"/>
      <c r="J56" s="973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26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27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64" t="s">
        <v>594</v>
      </c>
      <c r="J93" s="965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66"/>
      <c r="J94" s="967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78">
        <f>SUM(D106:D129)</f>
        <v>759581.99999999988</v>
      </c>
      <c r="D130" s="979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93" t="s">
        <v>1242</v>
      </c>
      <c r="C2" s="994"/>
      <c r="D2" s="995"/>
      <c r="F2" s="981" t="s">
        <v>1241</v>
      </c>
      <c r="G2" s="982"/>
      <c r="H2" s="983"/>
    </row>
    <row r="3" spans="2:8" ht="27.75" customHeight="1" thickBot="1" x14ac:dyDescent="0.3">
      <c r="B3" s="996"/>
      <c r="C3" s="997"/>
      <c r="D3" s="998"/>
      <c r="F3" s="984"/>
      <c r="G3" s="985"/>
      <c r="H3" s="986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87">
        <f>SUM(H5:H10)</f>
        <v>334337</v>
      </c>
      <c r="H11" s="988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91" t="s">
        <v>749</v>
      </c>
      <c r="D15" s="989">
        <f>D11-D13</f>
        <v>-69877</v>
      </c>
      <c r="E15" s="999" t="s">
        <v>1243</v>
      </c>
      <c r="F15" s="1000"/>
      <c r="G15" s="1000"/>
      <c r="H15" s="1001"/>
    </row>
    <row r="16" spans="2:8" ht="18.75" customHeight="1" thickBot="1" x14ac:dyDescent="0.3">
      <c r="C16" s="992"/>
      <c r="D16" s="990"/>
      <c r="E16" s="1002"/>
      <c r="F16" s="1003"/>
      <c r="G16" s="1003"/>
      <c r="H16" s="1004"/>
    </row>
    <row r="17" spans="3:4" ht="18.75" x14ac:dyDescent="0.3">
      <c r="C17" s="980" t="s">
        <v>751</v>
      </c>
      <c r="D17" s="980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930" t="s">
        <v>752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  <c r="U4" s="34"/>
      <c r="V4" s="128"/>
      <c r="W4" s="1005"/>
      <c r="X4" s="1005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05"/>
      <c r="X5" s="1005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06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06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23"/>
      <c r="X21" s="92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24"/>
      <c r="X23" s="924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24"/>
      <c r="X24" s="924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25"/>
      <c r="X25" s="925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25"/>
      <c r="X26" s="925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18"/>
      <c r="X27" s="919"/>
      <c r="Y27" s="920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19"/>
      <c r="X28" s="919"/>
      <c r="Y28" s="920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09">
        <f>SUM(M5:M40)</f>
        <v>1509924.1</v>
      </c>
      <c r="N41" s="909">
        <f>SUM(N5:N40)</f>
        <v>1012291</v>
      </c>
      <c r="P41" s="505">
        <f>SUM(P5:P40)</f>
        <v>3152648.1</v>
      </c>
      <c r="Q41" s="974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10"/>
      <c r="N42" s="910"/>
      <c r="P42" s="34"/>
      <c r="Q42" s="975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76">
        <f>M41+N41</f>
        <v>2522215.1</v>
      </c>
      <c r="N45" s="977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86" t="s">
        <v>11</v>
      </c>
      <c r="I63" s="887"/>
      <c r="J63" s="559"/>
      <c r="K63" s="1011">
        <f>I61+L61</f>
        <v>340912.75</v>
      </c>
      <c r="L63" s="1012"/>
      <c r="M63" s="272"/>
      <c r="N63" s="272"/>
      <c r="P63" s="34"/>
      <c r="Q63" s="13"/>
    </row>
    <row r="64" spans="1:17" x14ac:dyDescent="0.25">
      <c r="D64" s="892" t="s">
        <v>12</v>
      </c>
      <c r="E64" s="892"/>
      <c r="F64" s="312">
        <f>F61-K63-C61</f>
        <v>1458827.53</v>
      </c>
      <c r="I64" s="102"/>
      <c r="J64" s="560"/>
    </row>
    <row r="65" spans="2:17" ht="18.75" x14ac:dyDescent="0.3">
      <c r="D65" s="916" t="s">
        <v>95</v>
      </c>
      <c r="E65" s="916"/>
      <c r="F65" s="111">
        <v>-1572197.3</v>
      </c>
      <c r="I65" s="893" t="s">
        <v>13</v>
      </c>
      <c r="J65" s="894"/>
      <c r="K65" s="895">
        <f>F67+F68+F69</f>
        <v>2392765.5300000003</v>
      </c>
      <c r="L65" s="895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07">
        <f>-C4</f>
        <v>-2112071.92</v>
      </c>
      <c r="L67" s="895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75" t="s">
        <v>18</v>
      </c>
      <c r="E69" s="876"/>
      <c r="F69" s="113">
        <v>2546982.16</v>
      </c>
      <c r="I69" s="1008" t="s">
        <v>198</v>
      </c>
      <c r="J69" s="1009"/>
      <c r="K69" s="1010">
        <f>K65+K67</f>
        <v>280693.61000000034</v>
      </c>
      <c r="L69" s="1010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68" t="s">
        <v>594</v>
      </c>
      <c r="J38" s="969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70"/>
      <c r="J39" s="971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72"/>
      <c r="J40" s="973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26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27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64" t="s">
        <v>594</v>
      </c>
      <c r="J74" s="965"/>
    </row>
    <row r="75" spans="1:14" ht="19.5" thickBot="1" x14ac:dyDescent="0.35">
      <c r="A75" s="456"/>
      <c r="B75" s="649"/>
      <c r="C75" s="233"/>
      <c r="D75" s="650"/>
      <c r="E75" s="519"/>
      <c r="F75" s="111"/>
      <c r="I75" s="966"/>
      <c r="J75" s="967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15" t="s">
        <v>804</v>
      </c>
      <c r="B89" s="1016"/>
      <c r="C89" s="1016"/>
      <c r="E89"/>
      <c r="F89" s="111"/>
      <c r="I89"/>
      <c r="J89" s="194"/>
      <c r="M89"/>
      <c r="N89"/>
    </row>
    <row r="90" spans="1:14" ht="18.75" x14ac:dyDescent="0.3">
      <c r="A90" s="454"/>
      <c r="B90" s="1017" t="s">
        <v>805</v>
      </c>
      <c r="C90" s="1018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13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14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4"/>
      <c r="C1" s="930" t="s">
        <v>882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6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09">
        <f>SUM(M5:M40)</f>
        <v>1737024</v>
      </c>
      <c r="N41" s="909">
        <f>SUM(N5:N40)</f>
        <v>1314313</v>
      </c>
      <c r="P41" s="505">
        <f>SUM(P5:P40)</f>
        <v>3810957.55</v>
      </c>
      <c r="Q41" s="974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10"/>
      <c r="N42" s="910"/>
      <c r="P42" s="34"/>
      <c r="Q42" s="975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76">
        <f>M41+N41</f>
        <v>3051337</v>
      </c>
      <c r="N45" s="977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534683.29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1883028.8699999999</v>
      </c>
      <c r="I70" s="102"/>
      <c r="J70" s="560"/>
    </row>
    <row r="71" spans="1:17" ht="18.75" x14ac:dyDescent="0.3">
      <c r="D71" s="916" t="s">
        <v>95</v>
      </c>
      <c r="E71" s="916"/>
      <c r="F71" s="111">
        <v>-2122394.9</v>
      </c>
      <c r="I71" s="893" t="s">
        <v>13</v>
      </c>
      <c r="J71" s="894"/>
      <c r="K71" s="895">
        <f>F73+F74+F75</f>
        <v>2367293.46</v>
      </c>
      <c r="L71" s="89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07">
        <f>-C4</f>
        <v>-2546982.16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75" t="s">
        <v>18</v>
      </c>
      <c r="E75" s="876"/>
      <c r="F75" s="113">
        <v>2355426.54</v>
      </c>
      <c r="I75" s="877" t="s">
        <v>97</v>
      </c>
      <c r="J75" s="878"/>
      <c r="K75" s="879">
        <f>K71+K73</f>
        <v>-179688.70000000019</v>
      </c>
      <c r="L75" s="87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68" t="s">
        <v>594</v>
      </c>
      <c r="I43" s="96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70"/>
      <c r="I44" s="971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72"/>
      <c r="I45" s="973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64" t="s">
        <v>594</v>
      </c>
      <c r="I67" s="965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6" t="s">
        <v>207</v>
      </c>
      <c r="H68" s="966"/>
      <c r="I68" s="96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9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0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4"/>
      <c r="C1" s="930" t="s">
        <v>1025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6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09">
        <f>SUM(M5:M40)</f>
        <v>2180659.5</v>
      </c>
      <c r="N41" s="909">
        <f>SUM(N5:N40)</f>
        <v>1072718</v>
      </c>
      <c r="P41" s="505">
        <f>SUM(P5:P40)</f>
        <v>4807723.83</v>
      </c>
      <c r="Q41" s="974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10"/>
      <c r="N42" s="910"/>
      <c r="P42" s="34"/>
      <c r="Q42" s="975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76">
        <f>M41+N41</f>
        <v>3253377.5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515778.65000000026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1573910.5599999998</v>
      </c>
      <c r="I70" s="102"/>
      <c r="J70" s="560"/>
    </row>
    <row r="71" spans="1:17" ht="18.75" x14ac:dyDescent="0.3">
      <c r="D71" s="916" t="s">
        <v>95</v>
      </c>
      <c r="E71" s="916"/>
      <c r="F71" s="111">
        <v>-1727771.26</v>
      </c>
      <c r="I71" s="893" t="s">
        <v>13</v>
      </c>
      <c r="J71" s="894"/>
      <c r="K71" s="895">
        <f>F73+F74+F75</f>
        <v>2141254.8899999997</v>
      </c>
      <c r="L71" s="89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07">
        <f>-C4</f>
        <v>-2355426.54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75" t="s">
        <v>18</v>
      </c>
      <c r="E75" s="876"/>
      <c r="F75" s="113">
        <v>2274653.09</v>
      </c>
      <c r="I75" s="1008" t="s">
        <v>97</v>
      </c>
      <c r="J75" s="1009"/>
      <c r="K75" s="1010">
        <f>K71+K73</f>
        <v>-214171.65000000037</v>
      </c>
      <c r="L75" s="101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19" t="s">
        <v>1450</v>
      </c>
      <c r="I33" s="1020"/>
      <c r="J33" s="1020"/>
      <c r="K33" s="1021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19"/>
      <c r="I34" s="1020"/>
      <c r="J34" s="1020"/>
      <c r="K34" s="1021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68" t="s">
        <v>594</v>
      </c>
      <c r="I40" s="969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0"/>
      <c r="I41" s="971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2"/>
      <c r="I42" s="973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64" t="s">
        <v>594</v>
      </c>
      <c r="I67" s="965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6" t="s">
        <v>207</v>
      </c>
      <c r="H68" s="966"/>
      <c r="I68" s="96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64"/>
      <c r="C1" s="930" t="s">
        <v>1142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9" ht="16.5" thickBot="1" x14ac:dyDescent="0.3">
      <c r="B2" s="865"/>
      <c r="C2" s="3"/>
      <c r="H2" s="5"/>
      <c r="I2" s="6"/>
      <c r="J2" s="7"/>
      <c r="L2" s="8"/>
      <c r="M2" s="6"/>
      <c r="N2" s="9"/>
    </row>
    <row r="3" spans="1:19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09">
        <f>SUM(M5:M40)</f>
        <v>1553743.1800000002</v>
      </c>
      <c r="N41" s="909">
        <f>SUM(N5:N40)</f>
        <v>1198132</v>
      </c>
      <c r="P41" s="505">
        <f>SUM(P5:P40)</f>
        <v>3384938.6799999997</v>
      </c>
      <c r="Q41" s="974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10"/>
      <c r="N42" s="910"/>
      <c r="P42" s="34"/>
      <c r="Q42" s="975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76">
        <f>M41+N41</f>
        <v>2751875.18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573073.52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1262114.75</v>
      </c>
      <c r="I70" s="102"/>
      <c r="J70" s="560"/>
    </row>
    <row r="71" spans="1:17" ht="18.75" x14ac:dyDescent="0.3">
      <c r="D71" s="916" t="s">
        <v>95</v>
      </c>
      <c r="E71" s="916"/>
      <c r="F71" s="111">
        <v>-1715125.23</v>
      </c>
      <c r="I71" s="893" t="s">
        <v>13</v>
      </c>
      <c r="J71" s="894"/>
      <c r="K71" s="895">
        <f>F73+F74+F75</f>
        <v>2249865.5500000003</v>
      </c>
      <c r="L71" s="89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07">
        <f>-C4</f>
        <v>-2274653.09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75" t="s">
        <v>18</v>
      </c>
      <c r="E75" s="876"/>
      <c r="F75" s="113">
        <v>2672555.9900000002</v>
      </c>
      <c r="I75" s="877" t="s">
        <v>97</v>
      </c>
      <c r="J75" s="878"/>
      <c r="K75" s="879">
        <f>K71+K73</f>
        <v>-24787.539999999572</v>
      </c>
      <c r="L75" s="87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19" t="s">
        <v>1450</v>
      </c>
      <c r="I37" s="1020"/>
      <c r="J37" s="1020"/>
      <c r="K37" s="1021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19"/>
      <c r="I38" s="1020"/>
      <c r="J38" s="1020"/>
      <c r="K38" s="1021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68" t="s">
        <v>594</v>
      </c>
      <c r="I40" s="969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0"/>
      <c r="I41" s="971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2"/>
      <c r="I42" s="973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64" t="s">
        <v>594</v>
      </c>
      <c r="I67" s="965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6" t="s">
        <v>207</v>
      </c>
      <c r="H68" s="966"/>
      <c r="I68" s="96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28" t="s">
        <v>1376</v>
      </c>
      <c r="I73" s="1029"/>
      <c r="J73" s="1030"/>
      <c r="L73"/>
      <c r="M73"/>
    </row>
    <row r="74" spans="1:13" ht="18.75" customHeight="1" thickBot="1" x14ac:dyDescent="0.3">
      <c r="A74" s="98"/>
      <c r="B74" s="799"/>
      <c r="C74" s="129"/>
      <c r="D74" s="800"/>
      <c r="E74" s="1034" t="s">
        <v>1375</v>
      </c>
      <c r="F74" s="1035"/>
      <c r="H74" s="1031"/>
      <c r="I74" s="1032"/>
      <c r="J74" s="1033"/>
      <c r="L74"/>
      <c r="M74"/>
    </row>
    <row r="75" spans="1:13" ht="17.25" thickTop="1" thickBot="1" x14ac:dyDescent="0.3">
      <c r="A75" s="98"/>
      <c r="B75" s="799"/>
      <c r="C75" s="233"/>
      <c r="D75" s="800"/>
      <c r="E75" s="1036"/>
      <c r="F75" s="1037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23">
        <v>642271.04</v>
      </c>
      <c r="F77" s="1024"/>
      <c r="H77" s="1025">
        <v>584997.29</v>
      </c>
      <c r="I77" s="1026"/>
      <c r="J77" s="1027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22" t="s">
        <v>1377</v>
      </c>
      <c r="G80" s="1022"/>
      <c r="H80" s="1022"/>
      <c r="I80" s="1022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22"/>
      <c r="G81" s="1022"/>
      <c r="H81" s="1022"/>
      <c r="I81" s="1022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64"/>
      <c r="C1" s="930" t="s">
        <v>1244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2" ht="16.5" thickBot="1" x14ac:dyDescent="0.3">
      <c r="B2" s="865"/>
      <c r="C2" s="3"/>
      <c r="H2" s="5"/>
      <c r="I2" s="6"/>
      <c r="J2" s="7"/>
      <c r="L2" s="8"/>
      <c r="M2" s="6"/>
      <c r="N2" s="9"/>
    </row>
    <row r="3" spans="1:22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09">
        <f>SUM(M5:M40)</f>
        <v>2172487.6799999997</v>
      </c>
      <c r="N41" s="909">
        <f>SUM(N5:N40)</f>
        <v>1625219</v>
      </c>
      <c r="P41" s="505">
        <f>SUM(P5:P40)</f>
        <v>4566318.68</v>
      </c>
      <c r="Q41" s="974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10"/>
      <c r="N42" s="910"/>
      <c r="P42" s="34"/>
      <c r="Q42" s="975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76">
        <f>M41+N41</f>
        <v>3797706.6799999997</v>
      </c>
      <c r="N45" s="977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401450.39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1484547.7999999998</v>
      </c>
      <c r="I70" s="102"/>
      <c r="J70" s="560"/>
    </row>
    <row r="71" spans="1:17" ht="18.75" x14ac:dyDescent="0.3">
      <c r="D71" s="916" t="s">
        <v>95</v>
      </c>
      <c r="E71" s="916"/>
      <c r="F71" s="111">
        <v>-2600214.79</v>
      </c>
      <c r="I71" s="893" t="s">
        <v>13</v>
      </c>
      <c r="J71" s="894"/>
      <c r="K71" s="895">
        <f>F73+F74+F75</f>
        <v>2724761.13</v>
      </c>
      <c r="L71" s="89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07">
        <f>-C4</f>
        <v>-2672555.9900000002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75" t="s">
        <v>18</v>
      </c>
      <c r="E75" s="876"/>
      <c r="F75" s="113">
        <v>3773503.4</v>
      </c>
      <c r="I75" s="1038" t="s">
        <v>198</v>
      </c>
      <c r="J75" s="1039"/>
      <c r="K75" s="1040">
        <f>K71+K73</f>
        <v>52205.139999999665</v>
      </c>
      <c r="L75" s="104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E19" workbookViewId="0">
      <selection activeCell="L41" sqref="L41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68" t="s">
        <v>594</v>
      </c>
      <c r="J40" s="969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70"/>
      <c r="J41" s="971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72"/>
      <c r="J42" s="973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19" t="s">
        <v>1450</v>
      </c>
      <c r="J45" s="1020"/>
      <c r="K45" s="1020"/>
      <c r="L45" s="1021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19"/>
      <c r="J46" s="1020"/>
      <c r="K46" s="1020"/>
      <c r="L46" s="1021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64" t="s">
        <v>594</v>
      </c>
      <c r="J67" s="965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6" t="s">
        <v>207</v>
      </c>
      <c r="I68" s="966"/>
      <c r="J68" s="967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7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E13" workbookViewId="0">
      <selection activeCell="F30" sqref="F30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4"/>
      <c r="C1" s="930" t="s">
        <v>1378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6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09">
        <f>SUM(M5:M40)</f>
        <v>2247959.2000000002</v>
      </c>
      <c r="N41" s="909">
        <f>SUM(N5:N40)</f>
        <v>1207891</v>
      </c>
      <c r="P41" s="505">
        <f>SUM(P5:P40)</f>
        <v>4224165.1999999993</v>
      </c>
      <c r="Q41" s="1041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10"/>
      <c r="N42" s="910"/>
      <c r="P42" s="34"/>
      <c r="Q42" s="1042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76">
        <f>M41+N41</f>
        <v>3455850.2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365878.83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3268900.17</v>
      </c>
      <c r="I70" s="102"/>
      <c r="J70" s="560"/>
    </row>
    <row r="71" spans="1:17" ht="18.75" x14ac:dyDescent="0.3">
      <c r="D71" s="916" t="s">
        <v>95</v>
      </c>
      <c r="E71" s="916"/>
      <c r="F71" s="111">
        <v>-2010648.49</v>
      </c>
      <c r="I71" s="893" t="s">
        <v>13</v>
      </c>
      <c r="J71" s="894"/>
      <c r="K71" s="895">
        <f>F73+F74+F75</f>
        <v>4333031.13</v>
      </c>
      <c r="L71" s="895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1081460.48</v>
      </c>
      <c r="H73" s="555"/>
      <c r="I73" s="108" t="s">
        <v>15</v>
      </c>
      <c r="J73" s="109"/>
      <c r="K73" s="1007">
        <f>-C4</f>
        <v>-3773503.4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75" t="s">
        <v>18</v>
      </c>
      <c r="E75" s="876"/>
      <c r="F75" s="113">
        <v>3176585.65</v>
      </c>
      <c r="I75" s="1038" t="s">
        <v>198</v>
      </c>
      <c r="J75" s="1039"/>
      <c r="K75" s="1040">
        <f>K71+K73</f>
        <v>559527.73</v>
      </c>
      <c r="L75" s="104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workbookViewId="0">
      <selection activeCell="G24" sqref="G2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732"/>
      <c r="F3" s="307"/>
      <c r="G3" s="410">
        <f>D3-F3</f>
        <v>88125.66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412"/>
      <c r="F4" s="111"/>
      <c r="G4" s="544">
        <f t="shared" ref="G4:G65" si="0">D4-F4</f>
        <v>56205.15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412"/>
      <c r="F5" s="111"/>
      <c r="G5" s="544">
        <f t="shared" si="0"/>
        <v>65950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412"/>
      <c r="F6" s="111"/>
      <c r="G6" s="544">
        <f t="shared" si="0"/>
        <v>11783.6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412"/>
      <c r="F7" s="111"/>
      <c r="G7" s="544">
        <f t="shared" si="0"/>
        <v>43663.74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412"/>
      <c r="F8" s="111"/>
      <c r="G8" s="544">
        <f t="shared" si="0"/>
        <v>134361.29999999999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15.75" x14ac:dyDescent="0.25">
      <c r="B9" s="454">
        <v>44842</v>
      </c>
      <c r="C9" s="246" t="s">
        <v>1419</v>
      </c>
      <c r="D9" s="111">
        <v>119152.93</v>
      </c>
      <c r="E9" s="412"/>
      <c r="F9" s="111"/>
      <c r="G9" s="544">
        <f t="shared" si="0"/>
        <v>119152.93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412"/>
      <c r="F10" s="111"/>
      <c r="G10" s="544">
        <f t="shared" si="0"/>
        <v>56609.8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412"/>
      <c r="F11" s="111"/>
      <c r="G11" s="544">
        <f t="shared" si="0"/>
        <v>11900.34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412"/>
      <c r="F12" s="111"/>
      <c r="G12" s="544">
        <f t="shared" si="0"/>
        <v>4077.4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412"/>
      <c r="F13" s="111"/>
      <c r="G13" s="544">
        <f t="shared" si="0"/>
        <v>34319.599999999999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15.75" x14ac:dyDescent="0.25">
      <c r="B14" s="454">
        <v>44845</v>
      </c>
      <c r="C14" s="246" t="s">
        <v>1424</v>
      </c>
      <c r="D14" s="111">
        <v>75381.73</v>
      </c>
      <c r="E14" s="412"/>
      <c r="F14" s="111"/>
      <c r="G14" s="544">
        <f t="shared" si="0"/>
        <v>75381.73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412"/>
      <c r="F15" s="111"/>
      <c r="G15" s="544">
        <f t="shared" si="0"/>
        <v>16980.2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15.75" x14ac:dyDescent="0.25">
      <c r="B16" s="454">
        <v>44846</v>
      </c>
      <c r="C16" s="246" t="s">
        <v>1426</v>
      </c>
      <c r="D16" s="111">
        <v>105790.02</v>
      </c>
      <c r="E16" s="412"/>
      <c r="F16" s="111"/>
      <c r="G16" s="544">
        <f t="shared" si="0"/>
        <v>105790.02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/>
      <c r="F17" s="111"/>
      <c r="G17" s="544">
        <f t="shared" si="0"/>
        <v>24981.4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15.75" x14ac:dyDescent="0.25">
      <c r="B18" s="454">
        <v>44848</v>
      </c>
      <c r="C18" s="246" t="s">
        <v>1428</v>
      </c>
      <c r="D18" s="111">
        <v>86391.58</v>
      </c>
      <c r="E18" s="412"/>
      <c r="F18" s="111"/>
      <c r="G18" s="544">
        <f t="shared" si="0"/>
        <v>86391.58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15.75" x14ac:dyDescent="0.25">
      <c r="B19" s="454">
        <v>44849</v>
      </c>
      <c r="C19" s="246" t="s">
        <v>1429</v>
      </c>
      <c r="D19" s="111">
        <v>94144.84</v>
      </c>
      <c r="E19" s="412"/>
      <c r="F19" s="111"/>
      <c r="G19" s="544">
        <f t="shared" si="0"/>
        <v>94144.84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412"/>
      <c r="F20" s="111"/>
      <c r="G20" s="544">
        <f t="shared" si="0"/>
        <v>70298.16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17.25" x14ac:dyDescent="0.3">
      <c r="B21" s="454">
        <v>44853</v>
      </c>
      <c r="C21" s="246" t="s">
        <v>1431</v>
      </c>
      <c r="D21" s="111">
        <v>146110.1</v>
      </c>
      <c r="E21" s="412"/>
      <c r="F21" s="111"/>
      <c r="G21" s="544">
        <f t="shared" si="0"/>
        <v>146110.1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412"/>
      <c r="F22" s="111"/>
      <c r="G22" s="544">
        <f t="shared" si="0"/>
        <v>57043.199999999997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412"/>
      <c r="F23" s="111"/>
      <c r="G23" s="544">
        <f t="shared" si="0"/>
        <v>20156.400000000001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412"/>
      <c r="F24" s="111"/>
      <c r="G24" s="544">
        <f t="shared" si="0"/>
        <v>27112.25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19" t="s">
        <v>1474</v>
      </c>
      <c r="J36" s="1020"/>
      <c r="K36" s="1020"/>
      <c r="L36" s="1021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19"/>
      <c r="J37" s="1020"/>
      <c r="K37" s="1020"/>
      <c r="L37" s="1021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68" t="s">
        <v>594</v>
      </c>
      <c r="J40" s="969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0"/>
      <c r="J41" s="971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2"/>
      <c r="J42" s="973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0</v>
      </c>
      <c r="G67" s="153">
        <f>SUM(G3:G66)</f>
        <v>2010648.49</v>
      </c>
      <c r="I67" s="964" t="s">
        <v>594</v>
      </c>
      <c r="J67" s="965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6" t="s">
        <v>207</v>
      </c>
      <c r="I68" s="966"/>
      <c r="J68" s="967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7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abSelected="1" topLeftCell="E10" workbookViewId="0">
      <selection activeCell="I18" sqref="I18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4"/>
      <c r="C1" s="930" t="s">
        <v>1475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6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1046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10000+67184</f>
        <v>77184</v>
      </c>
      <c r="N16" s="33">
        <v>32902</v>
      </c>
      <c r="O16" s="176" t="s">
        <v>937</v>
      </c>
      <c r="P16" s="39">
        <f t="shared" si="1"/>
        <v>125361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/>
      <c r="D18" s="35"/>
      <c r="E18" s="27">
        <v>44878</v>
      </c>
      <c r="F18" s="28"/>
      <c r="G18" s="572"/>
      <c r="H18" s="29">
        <v>44878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851"/>
      <c r="D19" s="35"/>
      <c r="E19" s="27">
        <v>44879</v>
      </c>
      <c r="F19" s="28"/>
      <c r="G19" s="572"/>
      <c r="H19" s="29">
        <v>44879</v>
      </c>
      <c r="I19" s="30"/>
      <c r="J19" s="37"/>
      <c r="K19" s="863"/>
      <c r="L19" s="47"/>
      <c r="M19" s="32">
        <v>0</v>
      </c>
      <c r="N19" s="33">
        <v>0</v>
      </c>
      <c r="P19" s="39">
        <f t="shared" si="1"/>
        <v>0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/>
      <c r="D20" s="35"/>
      <c r="E20" s="27">
        <v>44880</v>
      </c>
      <c r="F20" s="28"/>
      <c r="G20" s="572"/>
      <c r="H20" s="29">
        <v>44880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/>
      <c r="D21" s="35"/>
      <c r="E21" s="27">
        <v>44881</v>
      </c>
      <c r="F21" s="28"/>
      <c r="G21" s="572"/>
      <c r="H21" s="29">
        <v>44881</v>
      </c>
      <c r="I21" s="30"/>
      <c r="J21" s="37"/>
      <c r="K21" s="565"/>
      <c r="L21" s="45"/>
      <c r="M21" s="32">
        <v>0</v>
      </c>
      <c r="N21" s="33">
        <v>0</v>
      </c>
      <c r="P21" s="39">
        <f t="shared" si="1"/>
        <v>0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44882</v>
      </c>
      <c r="C22" s="25"/>
      <c r="D22" s="35"/>
      <c r="E22" s="27">
        <v>44882</v>
      </c>
      <c r="F22" s="28"/>
      <c r="G22" s="572"/>
      <c r="H22" s="29">
        <v>44882</v>
      </c>
      <c r="I22" s="30"/>
      <c r="J22" s="37"/>
      <c r="K22" s="773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/>
      <c r="D23" s="35"/>
      <c r="E23" s="27">
        <v>44883</v>
      </c>
      <c r="F23" s="28"/>
      <c r="G23" s="572"/>
      <c r="H23" s="29">
        <v>44883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44884</v>
      </c>
      <c r="C24" s="25"/>
      <c r="D24" s="42"/>
      <c r="E24" s="27">
        <v>44884</v>
      </c>
      <c r="F24" s="28"/>
      <c r="G24" s="572"/>
      <c r="H24" s="29">
        <v>44884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44885</v>
      </c>
      <c r="C25" s="25"/>
      <c r="D25" s="35"/>
      <c r="E25" s="27">
        <v>44885</v>
      </c>
      <c r="F25" s="28"/>
      <c r="G25" s="572"/>
      <c r="H25" s="29">
        <v>44885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/>
      <c r="D26" s="35"/>
      <c r="E26" s="27">
        <v>44886</v>
      </c>
      <c r="F26" s="28"/>
      <c r="G26" s="572"/>
      <c r="H26" s="29">
        <v>44886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/>
      <c r="D27" s="42"/>
      <c r="E27" s="27">
        <v>44887</v>
      </c>
      <c r="F27" s="28"/>
      <c r="G27" s="572"/>
      <c r="H27" s="29">
        <v>44887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44888</v>
      </c>
      <c r="C28" s="25"/>
      <c r="D28" s="42"/>
      <c r="E28" s="27">
        <v>44888</v>
      </c>
      <c r="F28" s="28"/>
      <c r="G28" s="572"/>
      <c r="H28" s="29">
        <v>44888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/>
      <c r="D29" s="58"/>
      <c r="E29" s="27">
        <v>44889</v>
      </c>
      <c r="F29" s="28"/>
      <c r="G29" s="572"/>
      <c r="H29" s="29">
        <v>44889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/>
      <c r="D30" s="58"/>
      <c r="E30" s="27">
        <v>44890</v>
      </c>
      <c r="F30" s="28"/>
      <c r="G30" s="572"/>
      <c r="H30" s="29">
        <v>44890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/>
      <c r="D31" s="67"/>
      <c r="E31" s="27">
        <v>44891</v>
      </c>
      <c r="F31" s="28"/>
      <c r="G31" s="572"/>
      <c r="H31" s="29">
        <v>44891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44892</v>
      </c>
      <c r="C32" s="25"/>
      <c r="D32" s="64"/>
      <c r="E32" s="27">
        <v>44892</v>
      </c>
      <c r="F32" s="28"/>
      <c r="G32" s="572"/>
      <c r="H32" s="29">
        <v>44892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09">
        <f>SUM(M5:M40)</f>
        <v>957560</v>
      </c>
      <c r="N41" s="909">
        <f>SUM(N5:N40)</f>
        <v>572307</v>
      </c>
      <c r="P41" s="505">
        <f>SUM(P5:P40)</f>
        <v>1797764.38</v>
      </c>
      <c r="Q41" s="1041">
        <f>SUM(Q5:Q40)</f>
        <v>0.38000000000465661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10"/>
      <c r="N42" s="910"/>
      <c r="P42" s="34"/>
      <c r="Q42" s="1042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76">
        <f>M41+N41</f>
        <v>1529867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194302.5</v>
      </c>
      <c r="D67" s="88"/>
      <c r="E67" s="91" t="s">
        <v>8</v>
      </c>
      <c r="F67" s="90">
        <f>SUM(F5:F60)</f>
        <v>1758318</v>
      </c>
      <c r="G67" s="573"/>
      <c r="H67" s="91" t="s">
        <v>9</v>
      </c>
      <c r="I67" s="92">
        <f>SUM(I5:I60)</f>
        <v>35850</v>
      </c>
      <c r="J67" s="93"/>
      <c r="K67" s="94" t="s">
        <v>10</v>
      </c>
      <c r="L67" s="95">
        <f>SUM(L5:L65)-L26</f>
        <v>77776.53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113626.53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1450388.97</v>
      </c>
      <c r="I70" s="102"/>
      <c r="J70" s="560"/>
    </row>
    <row r="71" spans="1:17" ht="18.75" x14ac:dyDescent="0.3">
      <c r="D71" s="916" t="s">
        <v>95</v>
      </c>
      <c r="E71" s="916"/>
      <c r="F71" s="111">
        <v>0</v>
      </c>
      <c r="I71" s="893" t="s">
        <v>13</v>
      </c>
      <c r="J71" s="894"/>
      <c r="K71" s="895">
        <f>F73+F74+F75</f>
        <v>1450388.97</v>
      </c>
      <c r="L71" s="895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1450388.97</v>
      </c>
      <c r="H73" s="555"/>
      <c r="I73" s="108" t="s">
        <v>15</v>
      </c>
      <c r="J73" s="109"/>
      <c r="K73" s="1007">
        <f>-C4</f>
        <v>-3176585.65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>
        <v>44864</v>
      </c>
      <c r="D75" s="875" t="s">
        <v>18</v>
      </c>
      <c r="E75" s="876"/>
      <c r="F75" s="113">
        <v>0</v>
      </c>
      <c r="I75" s="1038" t="s">
        <v>198</v>
      </c>
      <c r="J75" s="1039"/>
      <c r="K75" s="1040">
        <f>K71+K73</f>
        <v>-1726196.68</v>
      </c>
      <c r="L75" s="104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39" right="0.16" top="0.34" bottom="0.26" header="0.3" footer="0.3"/>
  <pageSetup paperSize="5" orientation="landscape" horizontalDpi="0" verticalDpi="0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workbookViewId="0">
      <selection activeCell="E23" sqref="E23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/>
      <c r="C3" s="845"/>
      <c r="D3" s="307"/>
      <c r="E3" s="732"/>
      <c r="F3" s="307"/>
      <c r="G3" s="410">
        <f>D3-F3</f>
        <v>0</v>
      </c>
      <c r="I3" s="862"/>
      <c r="J3" s="347"/>
      <c r="K3" s="349"/>
      <c r="L3" s="732"/>
      <c r="M3" s="349"/>
      <c r="N3" s="183">
        <f>K3-M3</f>
        <v>0</v>
      </c>
    </row>
    <row r="4" spans="2:14" ht="18.75" x14ac:dyDescent="0.3">
      <c r="B4" s="454"/>
      <c r="C4" s="246"/>
      <c r="D4" s="111"/>
      <c r="E4" s="412"/>
      <c r="F4" s="111"/>
      <c r="G4" s="544">
        <f t="shared" ref="G4:G65" si="0">D4-F4</f>
        <v>0</v>
      </c>
      <c r="H4" s="138"/>
      <c r="I4" s="862"/>
      <c r="J4" s="347"/>
      <c r="K4" s="349"/>
      <c r="L4" s="732"/>
      <c r="M4" s="349"/>
      <c r="N4" s="137">
        <f>N3+K4-M4</f>
        <v>0</v>
      </c>
    </row>
    <row r="5" spans="2:14" ht="15.75" x14ac:dyDescent="0.25">
      <c r="B5" s="454"/>
      <c r="C5" s="246"/>
      <c r="D5" s="111"/>
      <c r="E5" s="412"/>
      <c r="F5" s="111"/>
      <c r="G5" s="544">
        <f t="shared" si="0"/>
        <v>0</v>
      </c>
      <c r="I5" s="862"/>
      <c r="J5" s="347"/>
      <c r="K5" s="349"/>
      <c r="L5" s="732"/>
      <c r="M5" s="349"/>
      <c r="N5" s="137">
        <f t="shared" ref="N5:N65" si="1">N4+K5-M5</f>
        <v>0</v>
      </c>
    </row>
    <row r="6" spans="2:14" ht="15.75" x14ac:dyDescent="0.25">
      <c r="B6" s="454"/>
      <c r="C6" s="246"/>
      <c r="D6" s="111"/>
      <c r="E6" s="412"/>
      <c r="F6" s="111"/>
      <c r="G6" s="544">
        <f t="shared" si="0"/>
        <v>0</v>
      </c>
      <c r="I6" s="862"/>
      <c r="J6" s="347"/>
      <c r="K6" s="349"/>
      <c r="L6" s="732"/>
      <c r="M6" s="349"/>
      <c r="N6" s="137">
        <f t="shared" si="1"/>
        <v>0</v>
      </c>
    </row>
    <row r="7" spans="2:14" ht="15.75" x14ac:dyDescent="0.25">
      <c r="B7" s="454"/>
      <c r="C7" s="246"/>
      <c r="D7" s="111"/>
      <c r="E7" s="412"/>
      <c r="F7" s="111"/>
      <c r="G7" s="544">
        <f t="shared" si="0"/>
        <v>0</v>
      </c>
      <c r="I7" s="862"/>
      <c r="J7" s="347"/>
      <c r="K7" s="349"/>
      <c r="L7" s="732"/>
      <c r="M7" s="349"/>
      <c r="N7" s="137">
        <f t="shared" si="1"/>
        <v>0</v>
      </c>
    </row>
    <row r="8" spans="2:14" ht="15.75" x14ac:dyDescent="0.25">
      <c r="B8" s="454"/>
      <c r="C8" s="246"/>
      <c r="D8" s="111"/>
      <c r="E8" s="412"/>
      <c r="F8" s="111"/>
      <c r="G8" s="544">
        <f t="shared" si="0"/>
        <v>0</v>
      </c>
      <c r="I8" s="862"/>
      <c r="J8" s="347"/>
      <c r="K8" s="349"/>
      <c r="L8" s="732"/>
      <c r="M8" s="349"/>
      <c r="N8" s="137">
        <f t="shared" si="1"/>
        <v>0</v>
      </c>
    </row>
    <row r="9" spans="2:14" ht="15.75" x14ac:dyDescent="0.25">
      <c r="B9" s="454"/>
      <c r="C9" s="246"/>
      <c r="D9" s="111"/>
      <c r="E9" s="412"/>
      <c r="F9" s="111"/>
      <c r="G9" s="544">
        <f t="shared" si="0"/>
        <v>0</v>
      </c>
      <c r="I9" s="862"/>
      <c r="J9" s="347"/>
      <c r="K9" s="349"/>
      <c r="L9" s="732"/>
      <c r="M9" s="349"/>
      <c r="N9" s="137">
        <f t="shared" si="1"/>
        <v>0</v>
      </c>
    </row>
    <row r="10" spans="2:14" ht="18.75" x14ac:dyDescent="0.3">
      <c r="B10" s="454"/>
      <c r="C10" s="246"/>
      <c r="D10" s="111"/>
      <c r="E10" s="412"/>
      <c r="F10" s="111"/>
      <c r="G10" s="544">
        <f t="shared" si="0"/>
        <v>0</v>
      </c>
      <c r="H10" s="138"/>
      <c r="I10" s="862"/>
      <c r="J10" s="347"/>
      <c r="K10" s="349"/>
      <c r="L10" s="732"/>
      <c r="M10" s="349"/>
      <c r="N10" s="137">
        <f t="shared" si="1"/>
        <v>0</v>
      </c>
    </row>
    <row r="11" spans="2:14" ht="15.75" x14ac:dyDescent="0.25">
      <c r="B11" s="454"/>
      <c r="C11" s="246"/>
      <c r="D11" s="111"/>
      <c r="E11" s="412"/>
      <c r="F11" s="111"/>
      <c r="G11" s="544">
        <f t="shared" si="0"/>
        <v>0</v>
      </c>
      <c r="I11" s="862"/>
      <c r="J11" s="347"/>
      <c r="K11" s="349"/>
      <c r="L11" s="732"/>
      <c r="M11" s="349"/>
      <c r="N11" s="137">
        <f t="shared" si="1"/>
        <v>0</v>
      </c>
    </row>
    <row r="12" spans="2:14" ht="15.75" x14ac:dyDescent="0.25">
      <c r="B12" s="454"/>
      <c r="C12" s="246"/>
      <c r="D12" s="111"/>
      <c r="E12" s="412"/>
      <c r="F12" s="111"/>
      <c r="G12" s="544">
        <f t="shared" si="0"/>
        <v>0</v>
      </c>
      <c r="I12" s="862"/>
      <c r="J12" s="347"/>
      <c r="K12" s="349"/>
      <c r="L12" s="732"/>
      <c r="M12" s="349"/>
      <c r="N12" s="137">
        <f t="shared" si="1"/>
        <v>0</v>
      </c>
    </row>
    <row r="13" spans="2:14" ht="15.75" x14ac:dyDescent="0.25">
      <c r="B13" s="454"/>
      <c r="C13" s="246"/>
      <c r="D13" s="111"/>
      <c r="E13" s="412"/>
      <c r="F13" s="111"/>
      <c r="G13" s="544">
        <f t="shared" si="0"/>
        <v>0</v>
      </c>
      <c r="I13" s="862"/>
      <c r="J13" s="347"/>
      <c r="K13" s="349"/>
      <c r="L13" s="732"/>
      <c r="M13" s="349"/>
      <c r="N13" s="137">
        <f t="shared" si="1"/>
        <v>0</v>
      </c>
    </row>
    <row r="14" spans="2:14" ht="15.75" x14ac:dyDescent="0.25">
      <c r="B14" s="454"/>
      <c r="C14" s="246"/>
      <c r="D14" s="111"/>
      <c r="E14" s="412"/>
      <c r="F14" s="111"/>
      <c r="G14" s="544">
        <f t="shared" si="0"/>
        <v>0</v>
      </c>
      <c r="I14" s="862"/>
      <c r="J14" s="347"/>
      <c r="K14" s="349"/>
      <c r="L14" s="732"/>
      <c r="M14" s="349"/>
      <c r="N14" s="137">
        <f t="shared" si="1"/>
        <v>0</v>
      </c>
    </row>
    <row r="15" spans="2:14" ht="15.75" x14ac:dyDescent="0.25">
      <c r="B15" s="454"/>
      <c r="C15" s="246"/>
      <c r="D15" s="111"/>
      <c r="E15" s="412"/>
      <c r="F15" s="111"/>
      <c r="G15" s="544">
        <f t="shared" si="0"/>
        <v>0</v>
      </c>
      <c r="I15" s="862"/>
      <c r="J15" s="347"/>
      <c r="K15" s="349"/>
      <c r="L15" s="732"/>
      <c r="M15" s="349"/>
      <c r="N15" s="137">
        <f t="shared" si="1"/>
        <v>0</v>
      </c>
    </row>
    <row r="16" spans="2:14" ht="15.75" x14ac:dyDescent="0.25">
      <c r="B16" s="454"/>
      <c r="C16" s="246"/>
      <c r="D16" s="111"/>
      <c r="E16" s="412"/>
      <c r="F16" s="111"/>
      <c r="G16" s="544">
        <f t="shared" si="0"/>
        <v>0</v>
      </c>
      <c r="I16" s="862"/>
      <c r="J16" s="347"/>
      <c r="K16" s="349"/>
      <c r="L16" s="732"/>
      <c r="M16" s="349"/>
      <c r="N16" s="137">
        <f t="shared" si="1"/>
        <v>0</v>
      </c>
    </row>
    <row r="17" spans="2:14" ht="15.75" x14ac:dyDescent="0.25">
      <c r="B17" s="454"/>
      <c r="C17" s="246"/>
      <c r="D17" s="111"/>
      <c r="E17" s="412"/>
      <c r="F17" s="111"/>
      <c r="G17" s="544">
        <f t="shared" si="0"/>
        <v>0</v>
      </c>
      <c r="I17" s="862"/>
      <c r="J17" s="347"/>
      <c r="K17" s="349"/>
      <c r="L17" s="732"/>
      <c r="M17" s="349"/>
      <c r="N17" s="137">
        <f t="shared" si="1"/>
        <v>0</v>
      </c>
    </row>
    <row r="18" spans="2:14" ht="15.75" x14ac:dyDescent="0.25">
      <c r="B18" s="454"/>
      <c r="C18" s="246"/>
      <c r="D18" s="111"/>
      <c r="E18" s="412"/>
      <c r="F18" s="111"/>
      <c r="G18" s="544">
        <f t="shared" si="0"/>
        <v>0</v>
      </c>
      <c r="I18" s="862"/>
      <c r="J18" s="347"/>
      <c r="K18" s="349"/>
      <c r="L18" s="732"/>
      <c r="M18" s="349"/>
      <c r="N18" s="137">
        <f t="shared" si="1"/>
        <v>0</v>
      </c>
    </row>
    <row r="19" spans="2:14" ht="15.75" x14ac:dyDescent="0.25">
      <c r="B19" s="454"/>
      <c r="C19" s="246"/>
      <c r="D19" s="111"/>
      <c r="E19" s="412"/>
      <c r="F19" s="111"/>
      <c r="G19" s="544">
        <f t="shared" si="0"/>
        <v>0</v>
      </c>
      <c r="I19" s="862"/>
      <c r="J19" s="347"/>
      <c r="K19" s="349"/>
      <c r="L19" s="732"/>
      <c r="M19" s="349"/>
      <c r="N19" s="137">
        <f t="shared" si="1"/>
        <v>0</v>
      </c>
    </row>
    <row r="20" spans="2:14" ht="17.25" x14ac:dyDescent="0.3">
      <c r="B20" s="454"/>
      <c r="C20" s="246"/>
      <c r="D20" s="111"/>
      <c r="E20" s="412"/>
      <c r="F20" s="111"/>
      <c r="G20" s="544">
        <f t="shared" si="0"/>
        <v>0</v>
      </c>
      <c r="I20" s="862"/>
      <c r="J20" s="347"/>
      <c r="K20" s="349"/>
      <c r="L20" s="732"/>
      <c r="M20" s="706"/>
      <c r="N20" s="137">
        <f t="shared" si="1"/>
        <v>0</v>
      </c>
    </row>
    <row r="21" spans="2:14" ht="17.25" x14ac:dyDescent="0.3">
      <c r="B21" s="454"/>
      <c r="C21" s="246"/>
      <c r="D21" s="111"/>
      <c r="E21" s="412"/>
      <c r="F21" s="111"/>
      <c r="G21" s="544">
        <f t="shared" si="0"/>
        <v>0</v>
      </c>
      <c r="I21" s="862"/>
      <c r="J21" s="347"/>
      <c r="K21" s="349"/>
      <c r="L21" s="732"/>
      <c r="M21" s="706"/>
      <c r="N21" s="137">
        <f t="shared" si="1"/>
        <v>0</v>
      </c>
    </row>
    <row r="22" spans="2:14" ht="18.75" x14ac:dyDescent="0.3">
      <c r="B22" s="454"/>
      <c r="C22" s="246"/>
      <c r="D22" s="111"/>
      <c r="E22" s="412"/>
      <c r="F22" s="111"/>
      <c r="G22" s="544">
        <f t="shared" si="0"/>
        <v>0</v>
      </c>
      <c r="H22" s="644"/>
      <c r="I22" s="862"/>
      <c r="J22" s="347"/>
      <c r="K22" s="349"/>
      <c r="L22" s="732"/>
      <c r="M22" s="706"/>
      <c r="N22" s="137">
        <f t="shared" si="1"/>
        <v>0</v>
      </c>
    </row>
    <row r="23" spans="2:14" ht="15.75" x14ac:dyDescent="0.25">
      <c r="B23" s="454"/>
      <c r="C23" s="246"/>
      <c r="D23" s="111"/>
      <c r="E23" s="412"/>
      <c r="F23" s="111"/>
      <c r="G23" s="544">
        <f t="shared" si="0"/>
        <v>0</v>
      </c>
      <c r="H23" s="2"/>
      <c r="I23" s="862"/>
      <c r="J23" s="347"/>
      <c r="K23" s="349"/>
      <c r="L23" s="412"/>
      <c r="M23" s="111"/>
      <c r="N23" s="137">
        <f t="shared" si="1"/>
        <v>0</v>
      </c>
    </row>
    <row r="24" spans="2:14" ht="21" customHeight="1" x14ac:dyDescent="0.25">
      <c r="B24" s="454"/>
      <c r="C24" s="246"/>
      <c r="D24" s="111"/>
      <c r="E24" s="412"/>
      <c r="F24" s="111"/>
      <c r="G24" s="544">
        <f t="shared" si="0"/>
        <v>0</v>
      </c>
      <c r="H24" s="2"/>
      <c r="I24" s="862"/>
      <c r="J24" s="347"/>
      <c r="K24" s="349"/>
      <c r="L24" s="412"/>
      <c r="M24" s="111"/>
      <c r="N24" s="137">
        <f t="shared" si="1"/>
        <v>0</v>
      </c>
    </row>
    <row r="25" spans="2:14" ht="15.75" x14ac:dyDescent="0.25">
      <c r="B25" s="454"/>
      <c r="C25" s="246"/>
      <c r="D25" s="111"/>
      <c r="E25" s="412"/>
      <c r="F25" s="111"/>
      <c r="G25" s="544">
        <f t="shared" si="0"/>
        <v>0</v>
      </c>
      <c r="H25" s="645"/>
      <c r="I25" s="862"/>
      <c r="J25" s="347"/>
      <c r="K25" s="349"/>
      <c r="L25" s="412"/>
      <c r="M25" s="111"/>
      <c r="N25" s="137">
        <f t="shared" si="1"/>
        <v>0</v>
      </c>
    </row>
    <row r="26" spans="2:14" ht="15.75" x14ac:dyDescent="0.25">
      <c r="B26" s="454"/>
      <c r="C26" s="246"/>
      <c r="D26" s="111"/>
      <c r="E26" s="412"/>
      <c r="F26" s="111"/>
      <c r="G26" s="544">
        <f t="shared" si="0"/>
        <v>0</v>
      </c>
      <c r="H26" s="645"/>
      <c r="I26" s="862"/>
      <c r="J26" s="347"/>
      <c r="K26" s="349"/>
      <c r="L26" s="412"/>
      <c r="M26" s="111"/>
      <c r="N26" s="137">
        <f t="shared" si="1"/>
        <v>0</v>
      </c>
    </row>
    <row r="27" spans="2:14" ht="15.75" x14ac:dyDescent="0.25">
      <c r="B27" s="454"/>
      <c r="C27" s="246"/>
      <c r="D27" s="111"/>
      <c r="E27" s="412"/>
      <c r="F27" s="111"/>
      <c r="G27" s="544">
        <f t="shared" si="0"/>
        <v>0</v>
      </c>
      <c r="H27" s="645"/>
      <c r="I27" s="862"/>
      <c r="J27" s="347"/>
      <c r="K27" s="349"/>
      <c r="L27" s="412"/>
      <c r="M27" s="111"/>
      <c r="N27" s="137">
        <f t="shared" si="1"/>
        <v>0</v>
      </c>
    </row>
    <row r="28" spans="2:14" ht="15.75" x14ac:dyDescent="0.25">
      <c r="B28" s="454"/>
      <c r="C28" s="246"/>
      <c r="D28" s="111"/>
      <c r="E28" s="412"/>
      <c r="F28" s="111"/>
      <c r="G28" s="544">
        <f t="shared" si="0"/>
        <v>0</v>
      </c>
      <c r="H28" s="645"/>
      <c r="I28" s="862"/>
      <c r="J28" s="347"/>
      <c r="K28" s="349"/>
      <c r="L28" s="412"/>
      <c r="M28" s="111"/>
      <c r="N28" s="137">
        <f t="shared" si="1"/>
        <v>0</v>
      </c>
    </row>
    <row r="29" spans="2:14" ht="15.75" x14ac:dyDescent="0.25">
      <c r="B29" s="454"/>
      <c r="C29" s="246"/>
      <c r="D29" s="111"/>
      <c r="E29" s="412"/>
      <c r="F29" s="111"/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3"/>
      <c r="J36" s="1044"/>
      <c r="K36" s="1044"/>
      <c r="L36" s="1045"/>
      <c r="M36" s="111"/>
      <c r="N36" s="137">
        <f t="shared" si="1"/>
        <v>0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3"/>
      <c r="J37" s="1044"/>
      <c r="K37" s="1044"/>
      <c r="L37" s="1045"/>
      <c r="M37" s="111"/>
      <c r="N37" s="137">
        <f t="shared" si="1"/>
        <v>0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68" t="s">
        <v>594</v>
      </c>
      <c r="J40" s="969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0"/>
      <c r="J41" s="971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2"/>
      <c r="J42" s="973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0</v>
      </c>
      <c r="E67" s="407"/>
      <c r="F67" s="395">
        <f>SUM(F3:F66)</f>
        <v>0</v>
      </c>
      <c r="G67" s="153">
        <f>SUM(G3:G66)</f>
        <v>0</v>
      </c>
      <c r="I67" s="964" t="s">
        <v>594</v>
      </c>
      <c r="J67" s="965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6" t="s">
        <v>207</v>
      </c>
      <c r="I68" s="966"/>
      <c r="J68" s="967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7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866" t="s">
        <v>208</v>
      </c>
      <c r="D1" s="867"/>
      <c r="E1" s="867"/>
      <c r="F1" s="867"/>
      <c r="G1" s="867"/>
      <c r="H1" s="867"/>
      <c r="I1" s="867"/>
      <c r="J1" s="867"/>
      <c r="K1" s="867"/>
      <c r="L1" s="867"/>
      <c r="M1" s="867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286" t="s">
        <v>209</v>
      </c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17"/>
      <c r="X5" s="91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2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2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25"/>
      <c r="X25" s="92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25"/>
      <c r="X26" s="92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18"/>
      <c r="X27" s="919"/>
      <c r="Y27" s="92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19"/>
      <c r="X28" s="919"/>
      <c r="Y28" s="92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09">
        <f>SUM(M5:M35)</f>
        <v>321168.83</v>
      </c>
      <c r="N36" s="911">
        <f>SUM(N5:N35)</f>
        <v>467016</v>
      </c>
      <c r="O36" s="276"/>
      <c r="P36" s="277">
        <v>0</v>
      </c>
      <c r="Q36" s="913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10"/>
      <c r="N37" s="912"/>
      <c r="O37" s="276"/>
      <c r="P37" s="277">
        <v>0</v>
      </c>
      <c r="Q37" s="914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6" t="s">
        <v>11</v>
      </c>
      <c r="I52" s="887"/>
      <c r="J52" s="100"/>
      <c r="K52" s="888">
        <f>I50+L50</f>
        <v>71911.59</v>
      </c>
      <c r="L52" s="915"/>
      <c r="M52" s="272"/>
      <c r="N52" s="272"/>
      <c r="P52" s="34"/>
      <c r="Q52" s="13"/>
    </row>
    <row r="53" spans="1:17" ht="16.5" thickBot="1" x14ac:dyDescent="0.3">
      <c r="D53" s="892" t="s">
        <v>12</v>
      </c>
      <c r="E53" s="892"/>
      <c r="F53" s="312">
        <f>F50-K52-C50</f>
        <v>-25952.549999999814</v>
      </c>
      <c r="I53" s="102"/>
      <c r="J53" s="103"/>
    </row>
    <row r="54" spans="1:17" ht="18.75" x14ac:dyDescent="0.3">
      <c r="D54" s="916" t="s">
        <v>95</v>
      </c>
      <c r="E54" s="916"/>
      <c r="F54" s="111">
        <v>-706888.38</v>
      </c>
      <c r="I54" s="893" t="s">
        <v>13</v>
      </c>
      <c r="J54" s="894"/>
      <c r="K54" s="895">
        <f>F56+F57+F58</f>
        <v>1308778.3500000003</v>
      </c>
      <c r="L54" s="895"/>
      <c r="M54" s="901" t="s">
        <v>211</v>
      </c>
      <c r="N54" s="902"/>
      <c r="O54" s="902"/>
      <c r="P54" s="902"/>
      <c r="Q54" s="903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04"/>
      <c r="N55" s="905"/>
      <c r="O55" s="905"/>
      <c r="P55" s="905"/>
      <c r="Q55" s="906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97">
        <f>-C4</f>
        <v>-567389.35</v>
      </c>
      <c r="L56" s="89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75" t="s">
        <v>18</v>
      </c>
      <c r="E58" s="876"/>
      <c r="F58" s="113">
        <v>2142307.62</v>
      </c>
      <c r="I58" s="877" t="s">
        <v>198</v>
      </c>
      <c r="J58" s="878"/>
      <c r="K58" s="879">
        <f>K54+K56</f>
        <v>741389.00000000035</v>
      </c>
      <c r="L58" s="8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2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2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866" t="s">
        <v>208</v>
      </c>
      <c r="D1" s="867"/>
      <c r="E1" s="867"/>
      <c r="F1" s="867"/>
      <c r="G1" s="867"/>
      <c r="H1" s="867"/>
      <c r="I1" s="867"/>
      <c r="J1" s="867"/>
      <c r="K1" s="867"/>
      <c r="L1" s="867"/>
      <c r="M1" s="867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322" t="s">
        <v>217</v>
      </c>
      <c r="R4" s="929"/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17"/>
      <c r="X5" s="91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2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2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25"/>
      <c r="X25" s="92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25"/>
      <c r="X26" s="92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18"/>
      <c r="X27" s="919"/>
      <c r="Y27" s="92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19"/>
      <c r="X28" s="919"/>
      <c r="Y28" s="92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09">
        <f>SUM(M5:M35)</f>
        <v>1077791.3</v>
      </c>
      <c r="N36" s="911">
        <f>SUM(N5:N35)</f>
        <v>936398</v>
      </c>
      <c r="O36" s="276"/>
      <c r="P36" s="277">
        <v>0</v>
      </c>
      <c r="Q36" s="913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10"/>
      <c r="N37" s="912"/>
      <c r="O37" s="276"/>
      <c r="P37" s="277">
        <v>0</v>
      </c>
      <c r="Q37" s="914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6" t="s">
        <v>11</v>
      </c>
      <c r="I52" s="887"/>
      <c r="J52" s="100"/>
      <c r="K52" s="888">
        <f>I50+L50</f>
        <v>90750.75</v>
      </c>
      <c r="L52" s="915"/>
      <c r="M52" s="272"/>
      <c r="N52" s="272"/>
      <c r="P52" s="34"/>
      <c r="Q52" s="13"/>
    </row>
    <row r="53" spans="1:17" ht="16.5" thickBot="1" x14ac:dyDescent="0.3">
      <c r="D53" s="892" t="s">
        <v>12</v>
      </c>
      <c r="E53" s="892"/>
      <c r="F53" s="312">
        <f>F50-K52-C50</f>
        <v>1739855.03</v>
      </c>
      <c r="I53" s="102"/>
      <c r="J53" s="103"/>
    </row>
    <row r="54" spans="1:17" ht="18.75" x14ac:dyDescent="0.3">
      <c r="D54" s="916" t="s">
        <v>95</v>
      </c>
      <c r="E54" s="916"/>
      <c r="F54" s="111">
        <v>-1567070.66</v>
      </c>
      <c r="I54" s="893" t="s">
        <v>13</v>
      </c>
      <c r="J54" s="894"/>
      <c r="K54" s="895">
        <f>F56+F57+F58</f>
        <v>703192.8600000001</v>
      </c>
      <c r="L54" s="895"/>
      <c r="M54" s="901" t="s">
        <v>211</v>
      </c>
      <c r="N54" s="902"/>
      <c r="O54" s="902"/>
      <c r="P54" s="902"/>
      <c r="Q54" s="903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04"/>
      <c r="N55" s="905"/>
      <c r="O55" s="905"/>
      <c r="P55" s="905"/>
      <c r="Q55" s="906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97">
        <f>-C4</f>
        <v>-567389.35</v>
      </c>
      <c r="L56" s="89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75" t="s">
        <v>18</v>
      </c>
      <c r="E58" s="876"/>
      <c r="F58" s="113">
        <v>754143.23</v>
      </c>
      <c r="I58" s="877" t="s">
        <v>198</v>
      </c>
      <c r="J58" s="878"/>
      <c r="K58" s="879">
        <f>K54+K56</f>
        <v>135803.51000000013</v>
      </c>
      <c r="L58" s="8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26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27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930" t="s">
        <v>316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322" t="s">
        <v>217</v>
      </c>
      <c r="R4" s="929"/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17"/>
      <c r="X5" s="91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2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2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25"/>
      <c r="X25" s="92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25"/>
      <c r="X26" s="92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18"/>
      <c r="X27" s="919"/>
      <c r="Y27" s="92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19"/>
      <c r="X28" s="919"/>
      <c r="Y28" s="92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09">
        <f>SUM(M5:M35)</f>
        <v>1818445.73</v>
      </c>
      <c r="N36" s="911">
        <f>SUM(N5:N35)</f>
        <v>739014</v>
      </c>
      <c r="O36" s="276"/>
      <c r="P36" s="277">
        <v>0</v>
      </c>
      <c r="Q36" s="913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10"/>
      <c r="N37" s="912"/>
      <c r="O37" s="276"/>
      <c r="P37" s="277">
        <v>0</v>
      </c>
      <c r="Q37" s="914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6" t="s">
        <v>11</v>
      </c>
      <c r="I52" s="887"/>
      <c r="J52" s="100"/>
      <c r="K52" s="888">
        <f>I50+L50</f>
        <v>158798.12</v>
      </c>
      <c r="L52" s="915"/>
      <c r="M52" s="272"/>
      <c r="N52" s="272"/>
      <c r="P52" s="34"/>
      <c r="Q52" s="13"/>
    </row>
    <row r="53" spans="1:17" x14ac:dyDescent="0.25">
      <c r="D53" s="892" t="s">
        <v>12</v>
      </c>
      <c r="E53" s="892"/>
      <c r="F53" s="312">
        <f>F50-K52-C50</f>
        <v>2078470.75</v>
      </c>
      <c r="I53" s="102"/>
      <c r="J53" s="103"/>
    </row>
    <row r="54" spans="1:17" ht="18.75" x14ac:dyDescent="0.3">
      <c r="D54" s="916" t="s">
        <v>95</v>
      </c>
      <c r="E54" s="916"/>
      <c r="F54" s="111">
        <v>-1448401.2</v>
      </c>
      <c r="I54" s="893" t="s">
        <v>13</v>
      </c>
      <c r="J54" s="894"/>
      <c r="K54" s="895">
        <f>F56+F57+F58</f>
        <v>1025960.7</v>
      </c>
      <c r="L54" s="89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97">
        <f>-C4</f>
        <v>-754143.23</v>
      </c>
      <c r="L56" s="89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75" t="s">
        <v>18</v>
      </c>
      <c r="E58" s="876"/>
      <c r="F58" s="113">
        <v>1149740.4099999999</v>
      </c>
      <c r="I58" s="877" t="s">
        <v>198</v>
      </c>
      <c r="J58" s="878"/>
      <c r="K58" s="879">
        <f>K54+K56</f>
        <v>271817.46999999997</v>
      </c>
      <c r="L58" s="8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32" t="s">
        <v>413</v>
      </c>
      <c r="C43" s="933"/>
      <c r="D43" s="933"/>
      <c r="E43" s="934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35"/>
      <c r="C44" s="936"/>
      <c r="D44" s="936"/>
      <c r="E44" s="937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38"/>
      <c r="C45" s="939"/>
      <c r="D45" s="939"/>
      <c r="E45" s="940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47" t="s">
        <v>593</v>
      </c>
      <c r="C47" s="948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49"/>
      <c r="C48" s="950"/>
      <c r="D48" s="253"/>
      <c r="E48" s="69"/>
      <c r="F48" s="137">
        <f t="shared" si="2"/>
        <v>0</v>
      </c>
      <c r="I48" s="348"/>
      <c r="J48" s="941" t="s">
        <v>414</v>
      </c>
      <c r="K48" s="942"/>
      <c r="L48" s="943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44"/>
      <c r="K49" s="945"/>
      <c r="L49" s="94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51" t="s">
        <v>594</v>
      </c>
      <c r="J50" s="952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51"/>
      <c r="J51" s="952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51"/>
      <c r="J52" s="952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51"/>
      <c r="J53" s="952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51"/>
      <c r="J54" s="952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51"/>
      <c r="J55" s="952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51"/>
      <c r="J56" s="952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51"/>
      <c r="J57" s="952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51"/>
      <c r="J58" s="952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51"/>
      <c r="J59" s="952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51"/>
      <c r="J60" s="952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51"/>
      <c r="J61" s="952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51"/>
      <c r="J62" s="952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51"/>
      <c r="J63" s="952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51"/>
      <c r="J64" s="952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51"/>
      <c r="J65" s="952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51"/>
      <c r="J66" s="952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51"/>
      <c r="J67" s="952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51"/>
      <c r="J68" s="952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51"/>
      <c r="J69" s="952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51"/>
      <c r="J70" s="952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51"/>
      <c r="J71" s="952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51"/>
      <c r="J72" s="952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51"/>
      <c r="J73" s="952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51"/>
      <c r="J74" s="952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51"/>
      <c r="J75" s="952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51"/>
      <c r="J76" s="952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51"/>
      <c r="J77" s="952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53"/>
      <c r="J78" s="954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26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27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930" t="s">
        <v>646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322" t="s">
        <v>217</v>
      </c>
      <c r="R4" s="929"/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17"/>
      <c r="X5" s="91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2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2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25"/>
      <c r="X25" s="92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25"/>
      <c r="X26" s="92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18"/>
      <c r="X27" s="919"/>
      <c r="Y27" s="92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19"/>
      <c r="X28" s="919"/>
      <c r="Y28" s="92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09">
        <f>SUM(M5:M35)</f>
        <v>2143864.4900000002</v>
      </c>
      <c r="N36" s="911">
        <f>SUM(N5:N35)</f>
        <v>791108</v>
      </c>
      <c r="O36" s="276"/>
      <c r="P36" s="277">
        <v>0</v>
      </c>
      <c r="Q36" s="955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10"/>
      <c r="N37" s="912"/>
      <c r="O37" s="276"/>
      <c r="P37" s="277">
        <v>0</v>
      </c>
      <c r="Q37" s="956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57">
        <f>M36+N36</f>
        <v>2934972.49</v>
      </c>
      <c r="N39" s="958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6" t="s">
        <v>11</v>
      </c>
      <c r="I52" s="887"/>
      <c r="J52" s="100"/>
      <c r="K52" s="888">
        <f>I50+L50</f>
        <v>197471.8</v>
      </c>
      <c r="L52" s="915"/>
      <c r="M52" s="272"/>
      <c r="N52" s="272"/>
      <c r="P52" s="34"/>
      <c r="Q52" s="13"/>
    </row>
    <row r="53" spans="1:17" x14ac:dyDescent="0.25">
      <c r="D53" s="892" t="s">
        <v>12</v>
      </c>
      <c r="E53" s="892"/>
      <c r="F53" s="312">
        <f>F50-K52-C50</f>
        <v>2057786.11</v>
      </c>
      <c r="I53" s="102"/>
      <c r="J53" s="103"/>
    </row>
    <row r="54" spans="1:17" ht="18.75" x14ac:dyDescent="0.3">
      <c r="D54" s="916" t="s">
        <v>95</v>
      </c>
      <c r="E54" s="916"/>
      <c r="F54" s="111">
        <v>-1702928.14</v>
      </c>
      <c r="I54" s="893" t="s">
        <v>13</v>
      </c>
      <c r="J54" s="894"/>
      <c r="K54" s="895">
        <f>F56+F57+F58</f>
        <v>1147965.3400000003</v>
      </c>
      <c r="L54" s="89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97">
        <f>-C4</f>
        <v>-1149740.4099999999</v>
      </c>
      <c r="L56" s="89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75" t="s">
        <v>18</v>
      </c>
      <c r="E58" s="876"/>
      <c r="F58" s="113">
        <v>1266568.45</v>
      </c>
      <c r="I58" s="877" t="s">
        <v>97</v>
      </c>
      <c r="J58" s="878"/>
      <c r="K58" s="879">
        <f>K54+K56</f>
        <v>-1775.0699999995995</v>
      </c>
      <c r="L58" s="8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2022-11-25T20:41:53Z</cp:lastPrinted>
  <dcterms:created xsi:type="dcterms:W3CDTF">2021-11-04T19:08:42Z</dcterms:created>
  <dcterms:modified xsi:type="dcterms:W3CDTF">2022-11-28T21:53:51Z</dcterms:modified>
</cp:coreProperties>
</file>