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3690" yWindow="0" windowWidth="16605" windowHeight="10920" firstSheet="8" activeTab="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Hoja2" sheetId="14" r:id="rId11"/>
    <sheet name="REPORTE ENERO 2022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13" l="1"/>
  <c r="F48" i="13"/>
  <c r="F49" i="13"/>
  <c r="F50" i="13"/>
  <c r="F47" i="13"/>
  <c r="M39" i="12" l="1"/>
  <c r="M32" i="12"/>
  <c r="T33" i="12"/>
  <c r="N31" i="12"/>
  <c r="M31" i="12"/>
  <c r="N29" i="12"/>
  <c r="M30" i="12"/>
  <c r="M29" i="12"/>
  <c r="M28" i="12" l="1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46" i="13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3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F53" i="10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<sst xmlns="http://schemas.openxmlformats.org/spreadsheetml/2006/main" count="1020" uniqueCount="532">
  <si>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</si>
  <si>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</si>
  <si>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</si>
  <si>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</si>
  <si>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</si>
  <si>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</si>
  <si>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</si>
  <si>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</si>
  <si>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</si>
  <si>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</si>
  <si>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</si>
  <si>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</si>
  <si>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</si>
  <si>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</si>
  <si>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</si>
  <si>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</si>
  <si>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</si>
  <si>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</si>
  <si>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</si>
  <si>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</si>
  <si>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</si>
  <si>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</si>
  <si>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</si>
  <si>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</si>
  <si>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</si>
  <si>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</si>
  <si>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</si>
  <si>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</si>
  <si>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</si>
  <si>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</si>
  <si>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</si>
  <si>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</si>
  <si>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</si>
  <si>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</si>
  <si>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</si>
  <si>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</si>
  <si>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</si>
  <si>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</si>
  <si>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</si>
  <si>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</si>
  <si>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</si>
  <si>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</si>
  <si>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</si>
  <si>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</si>
  <si>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</si>
  <si>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</si>
  <si>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</si>
  <si>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</si>
  <si>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</si>
  <si>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</si>
  <si>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</si>
  <si>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</si>
  <si>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</si>
  <si>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</si>
  <si>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</si>
  <si>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</si>
  <si>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</si>
  <si>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</si>
  <si>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</si>
  <si>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</si>
  <si>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</si>
  <si>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</si>
  <si>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</si>
  <si>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</si>
  <si>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</si>
  <si>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</si>
  <si>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</si>
  <si>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</si>
  <si>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</si>
  <si>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</si>
  <si>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</si>
  <si>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</si>
  <si>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</si>
  <si>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</si>
  <si>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</si>
  <si>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</si>
  <si>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</si>
  <si>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</si>
  <si>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</si>
  <si>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</si>
  <si>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</si>
  <si>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</si>
  <si>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</si>
  <si>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</si>
  <si>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</si>
  <si>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</si>
  <si>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</si>
  <si>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</si>
  <si>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</si>
  <si>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</si>
  <si>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</si>
  <si>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</si>
  <si>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</si>
  <si>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</si>
  <si>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</si>
  <si>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</si>
  <si>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</si>
  <si>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</si>
  <si>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</si>
  <si>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</si>
  <si>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</si>
  <si>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</si>
  <si>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</si>
  <si>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</si>
  <si>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</si>
  <si>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</si>
  <si>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</si>
  <si>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</si>
  <si>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</si>
  <si>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</si>
  <si>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</si>
  <si>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</si>
  <si>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</si>
  <si>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</si>
  <si>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</si>
  <si>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</si>
  <si>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</si>
  <si>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</si>
  <si>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</si>
  <si>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</si>
  <si>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</si>
  <si>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</si>
  <si>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</si>
  <si>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</si>
  <si>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</si>
  <si>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</si>
  <si>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</si>
  <si>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</si>
  <si>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</si>
  <si>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</si>
  <si>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</si>
  <si>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</si>
  <si>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</si>
  <si>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</si>
  <si>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</si>
  <si>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</si>
  <si>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</si>
  <si>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</si>
  <si>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</si>
  <si>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</si>
  <si>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</si>
  <si>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</si>
  <si>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</si>
  <si>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</si>
  <si>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</si>
  <si>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</si>
  <si>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</si>
  <si>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</si>
  <si>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</si>
  <si>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</si>
  <si>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</si>
  <si>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</si>
  <si>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</si>
  <si>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</si>
  <si>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</si>
  <si>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</si>
  <si>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</si>
  <si>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</si>
  <si>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</si>
  <si>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</si>
  <si>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</si>
  <si>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</si>
  <si>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</si>
  <si>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</si>
  <si>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</si>
  <si>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</si>
  <si>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</si>
  <si>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</si>
  <si>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</si>
  <si>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</si>
  <si>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</si>
  <si>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</si>
  <si>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</si>
  <si>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</si>
  <si>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</si>
  <si>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</si>
  <si>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</si>
  <si>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</si>
  <si>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</si>
  <si>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</si>
  <si>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</si>
  <si>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</si>
  <si>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</si>
  <si>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</si>
  <si>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</si>
  <si>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</si>
  <si>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</si>
  <si>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</si>
  <si>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</si>
  <si>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</si>
  <si>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</si>
  <si>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</si>
  <si>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</si>
  <si>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</si>
  <si>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</si>
  <si>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</si>
  <si>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</si>
  <si>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</si>
  <si>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</si>
  <si>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</si>
  <si>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</si>
  <si>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</si>
  <si>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</si>
  <si>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</si>
  <si>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</si>
  <si>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</si>
  <si>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</si>
  <si>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</si>
  <si>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</si>
  <si>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</si>
  <si>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</si>
  <si>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</si>
  <si>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</si>
  <si>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</si>
  <si>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</si>
  <si>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</si>
  <si>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</si>
  <si>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</si>
  <si>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</si>
  <si>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</si>
  <si>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</si>
  <si>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</si>
  <si>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</si>
  <si>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</si>
  <si>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</si>
  <si>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</si>
  <si>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</si>
  <si>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</si>
  <si>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</si>
  <si>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</si>
  <si>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</si>
  <si>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</si>
  <si>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</si>
  <si>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</si>
  <si>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</si>
  <si>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</si>
  <si>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</si>
  <si>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</si>
  <si>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</si>
  <si>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</si>
  <si>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</si>
  <si>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</si>
  <si>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</si>
  <si>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</si>
  <si>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</si>
  <si>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</si>
  <si>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</si>
  <si>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</si>
  <si>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</si>
  <si>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</si>
  <si>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</si>
  <si>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</si>
  <si>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</si>
  <si>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</si>
  <si>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</si>
  <si>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</si>
  <si>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</si>
  <si>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</si>
  <si>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</si>
  <si>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</si>
  <si>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</si>
  <si>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</si>
  <si>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</si>
  <si>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</si>
  <si>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</si>
  <si>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</si>
  <si>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</si>
  <si>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</si>
  <si>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</si>
  <si>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</si>
  <si>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</si>
  <si>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</si>
  <si>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</si>
  <si>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</si>
  <si>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</si>
  <si>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</si>
  <si>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</si>
  <si>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</si>
  <si>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</si>
  <si>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</si>
  <si>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</si>
  <si>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</si>
  <si>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</si>
  <si>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</si>
  <si>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</si>
  <si>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</si>
  <si>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</si>
  <si>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</si>
  <si>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</si>
  <si>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</si>
  <si>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</si>
  <si>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</si>
  <si>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</si>
  <si>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</si>
  <si>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</si>
  <si>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</si>
  <si>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</si>
  <si>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</si>
  <si>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</si>
  <si>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</si>
  <si>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</si>
  <si>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</si>
  <si>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</si>
  <si>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</si>
  <si>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</si>
  <si>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</si>
  <si>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</si>
  <si>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</si>
  <si>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</si>
  <si>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</si>
  <si>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</si>
  <si>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</si>
  <si>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</si>
  <si>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</si>
  <si>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</si>
  <si>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</si>
  <si>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</si>
  <si>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</si>
  <si>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</si>
  <si>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</si>
  <si>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</si>
  <si>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</si>
  <si>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</si>
  <si>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</si>
  <si>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</si>
  <si>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</si>
  <si>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</si>
  <si>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</si>
  <si>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</si>
  <si>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</si>
  <si>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</si>
  <si>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</si>
  <si>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</si>
  <si>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</si>
  <si>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</si>
  <si>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</si>
  <si>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</si>
  <si>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</si>
  <si>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</si>
  <si>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</si>
  <si>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</si>
  <si>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</si>
  <si>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</si>
  <si>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</si>
  <si>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</si>
  <si>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</si>
  <si>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</si>
  <si>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</si>
  <si>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</si>
  <si>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</si>
  <si>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</si>
  <si>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</si>
  <si>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</si>
  <si>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</si>
  <si>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</si>
  <si>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</si>
  <si>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</si>
  <si>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</si>
  <si>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</si>
  <si>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</si>
  <si>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</si>
  <si>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</si>
  <si>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</si>
  <si>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</si>
  <si>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</si>
  <si>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</si>
  <si>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</si>
  <si>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</si>
  <si>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</si>
  <si>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</si>
  <si>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</si>
  <si>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</si>
  <si>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</si>
  <si>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</si>
  <si>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</si>
  <si>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</si>
  <si>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</si>
  <si>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</si>
  <si>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</si>
  <si>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</si>
  <si>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</si>
  <si>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</si>
  <si>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</si>
  <si>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</si>
  <si>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</si>
  <si>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</si>
  <si>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</si>
  <si>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</si>
  <si>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</si>
  <si>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</si>
  <si>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</si>
  <si>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</si>
  <si>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</si>
  <si>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</si>
  <si>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</si>
  <si>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</si>
  <si>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</si>
  <si>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</si>
  <si>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</si>
  <si>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</si>
  <si>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</si>
  <si>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</si>
  <si>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</si>
  <si>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</si>
  <si>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</si>
  <si>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</si>
  <si>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</si>
  <si>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</si>
  <si>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</si>
  <si>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</si>
  <si>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</si>
  <si>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</si>
  <si>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</si>
  <si>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</si>
  <si>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</si>
  <si>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</si>
  <si>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</si>
  <si>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</si>
  <si>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</si>
  <si>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</si>
  <si>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</si>
  <si>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</si>
  <si>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</si>
  <si>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</si>
  <si>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</si>
  <si>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</si>
  <si>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</si>
  <si>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</si>
  <si>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</si>
  <si>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</si>
  <si>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</si>
  <si>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</si>
  <si>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</si>
  <si>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</si>
  <si>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</si>
  <si>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</si>
  <si>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</si>
  <si>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</si>
  <si>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</si>
  <si>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</si>
  <si>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</si>
  <si>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</si>
  <si>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</si>
  <si>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</si>
  <si>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</si>
  <si>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</si>
  <si>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</si>
  <si>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</si>
  <si>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</si>
  <si>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</si>
  <si>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</si>
  <si>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</si>
  <si>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</si>
  <si>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Odelpa</t>
  </si>
  <si>
    <t>CHORIZO-QUESOS-POLLO</t>
  </si>
  <si>
    <t>Odelpa Y zav</t>
  </si>
  <si>
    <t>POLLO-CHISTORRA-QUESOS</t>
  </si>
  <si>
    <t>NOMINA #9</t>
  </si>
  <si>
    <t>SEMANA # 9</t>
  </si>
  <si>
    <t>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</si>
  <si>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</si>
  <si>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</si>
  <si>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</si>
  <si>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</si>
  <si>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</si>
  <si>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</si>
  <si>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</si>
  <si>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</si>
  <si>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10927 C</t>
  </si>
  <si>
    <t>10932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</si>
  <si>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</si>
  <si>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</si>
  <si>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</si>
  <si>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</si>
  <si>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</si>
  <si>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</si>
  <si>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</si>
  <si>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</si>
  <si>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</si>
  <si>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</si>
  <si>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</si>
  <si>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</si>
  <si>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</si>
  <si>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</si>
  <si>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</si>
  <si>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</si>
  <si>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</si>
  <si>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</si>
  <si>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</si>
  <si>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</si>
  <si>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</si>
  <si>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</si>
  <si>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</si>
  <si>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</si>
  <si>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</si>
  <si>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</si>
  <si>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</si>
  <si>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</si>
  <si>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</si>
  <si>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</si>
  <si>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</si>
  <si>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</si>
  <si>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</si>
  <si>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</si>
  <si>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</si>
  <si>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</si>
  <si>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</si>
  <si>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</si>
  <si>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</si>
  <si>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</si>
  <si>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</si>
  <si>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</si>
  <si>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</si>
  <si>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</si>
  <si>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</si>
  <si>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</si>
  <si>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</si>
  <si>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</si>
  <si>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</si>
  <si>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</si>
  <si>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</si>
  <si>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</si>
  <si>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</si>
  <si>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</si>
  <si>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</si>
  <si>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</si>
  <si>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</si>
  <si>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</si>
  <si>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</si>
  <si>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</si>
  <si>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</si>
  <si>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28/02/2022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</si>
</sst>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64" fontId="2" fillId="0" borderId="28" xfId="0" applyNumberFormat="1" applyFont="1" applyFill="1" applyBorder="1" applyAlignment="1">
      <alignment horizontal="center"/>
    </xf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2" fillId="9" borderId="24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  <xf numFmtId="15" fontId="3" fillId="0" borderId="102" xfId="0" applyNumberFormat="1" applyFont="1" applyFill="1" applyBorder="1"/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15" fontId="3" fillId="0" borderId="26" xfId="0" applyNumberFormat="1" applyFont="1" applyFill="1" applyBorder="1"/>
    <xf numFmtId="49" fontId="3" fillId="0" borderId="25" xfId="0" applyNumberFormat="1" applyFont="1" applyFill="1" applyBorder="1" applyAlignment="1">
      <alignment horizontal="center" vertical="center" wrapText="1"/>
    </xf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99CCFF"/>
      <color rgb="FF0000FF"/>
      <color rgb="FFCCFF66"/>
      <color rgb="FF66FF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44"/>
      <c r="C1" s="446" t="s">
        <v>25</v>
      </c>
      <c r="D1" s="447"/>
      <c r="E1" s="447"/>
      <c r="F1" s="447"/>
      <c r="G1" s="447"/>
      <c r="H1" s="447"/>
      <c r="I1" s="447"/>
      <c r="J1" s="447"/>
      <c r="K1" s="447"/>
      <c r="L1" s="447"/>
      <c r="M1" s="447"/>
    </row>
    <row r="2" spans="1:19" ht="16.5" thickBot="1" x14ac:dyDescent="0.3">
      <c r="B2" s="445"/>
      <c r="C2" s="3"/>
      <c r="H2" s="5"/>
      <c r="I2" s="6"/>
      <c r="J2" s="7"/>
      <c r="L2" s="8"/>
      <c r="M2" s="6"/>
      <c r="N2" s="9"/>
    </row>
    <row r="3" spans="1:19" ht="21.75" thickBot="1" x14ac:dyDescent="0.35">
      <c r="B3" s="448" t="s">
        <v>0</v>
      </c>
      <c r="C3" s="449"/>
      <c r="D3" s="10"/>
      <c r="E3" s="11"/>
      <c r="F3" s="11"/>
      <c r="H3" s="450" t="s">
        <v>26</v>
      </c>
      <c r="I3" s="45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51" t="s">
        <v>2</v>
      </c>
      <c r="F4" s="452"/>
      <c r="H4" s="453" t="s">
        <v>3</v>
      </c>
      <c r="I4" s="454"/>
      <c r="J4" s="19"/>
      <c r="K4" s="166"/>
      <c r="L4" s="20"/>
      <c r="M4" s="21" t="s">
        <v>4</v>
      </c>
      <c r="N4" s="22" t="s">
        <v>5</v>
      </c>
      <c r="P4" s="460" t="s">
        <v>6</v>
      </c>
      <c r="Q4" s="46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62">
        <f>SUM(M5:M38)</f>
        <v>247061</v>
      </c>
      <c r="N39" s="46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63"/>
      <c r="N40" s="46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66" t="s">
        <v>11</v>
      </c>
      <c r="I52" s="467"/>
      <c r="J52" s="100"/>
      <c r="K52" s="468">
        <f>I50+L50</f>
        <v>53873.49</v>
      </c>
      <c r="L52" s="469"/>
      <c r="M52" s="470">
        <f>N39+M39</f>
        <v>419924</v>
      </c>
      <c r="N52" s="471"/>
      <c r="P52" s="34"/>
      <c r="Q52" s="9"/>
    </row>
    <row r="53" spans="1:17" ht="15.75" x14ac:dyDescent="0.25">
      <c r="D53" s="472" t="s">
        <v>12</v>
      </c>
      <c r="E53" s="47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72" t="s">
        <v>95</v>
      </c>
      <c r="E54" s="472"/>
      <c r="F54" s="96">
        <v>-549976.4</v>
      </c>
      <c r="I54" s="473" t="s">
        <v>13</v>
      </c>
      <c r="J54" s="474"/>
      <c r="K54" s="475">
        <f>F56+F57+F58</f>
        <v>-24577.400000000023</v>
      </c>
      <c r="L54" s="47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77">
        <f>-C4</f>
        <v>0</v>
      </c>
      <c r="L56" s="47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55" t="s">
        <v>18</v>
      </c>
      <c r="E58" s="456"/>
      <c r="F58" s="113">
        <v>567389.35</v>
      </c>
      <c r="I58" s="457" t="s">
        <v>97</v>
      </c>
      <c r="J58" s="458"/>
      <c r="K58" s="459">
        <f>K54+K56</f>
        <v>-24577.400000000023</v>
      </c>
      <c r="L58" s="45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abSelected="1" topLeftCell="D1" workbookViewId="0">
      <selection activeCell="L8" sqref="L8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553">
        <v>44592</v>
      </c>
      <c r="B3" s="554" t="s">
        <v>460</v>
      </c>
      <c r="C3" s="411">
        <v>2742.6</v>
      </c>
      <c r="D3" s="424">
        <v>44617</v>
      </c>
      <c r="E3" s="411">
        <v>2742.6</v>
      </c>
      <c r="F3" s="411">
        <f>C3-E3</f>
        <v>0</v>
      </c>
      <c r="I3" s="413" t="s">
        <v>380</v>
      </c>
      <c r="J3" s="410">
        <v>8445</v>
      </c>
      <c r="K3" s="411">
        <v>1315</v>
      </c>
      <c r="L3" s="432"/>
      <c r="M3" s="430"/>
      <c r="N3" s="183">
        <f>K3-M3</f>
        <v>1315</v>
      </c>
    </row>
    <row r="4" spans="1:14" ht="18.75" x14ac:dyDescent="0.3">
      <c r="A4" s="553">
        <v>44593</v>
      </c>
      <c r="B4" s="554" t="s">
        <v>461</v>
      </c>
      <c r="C4" s="411">
        <v>139150.76</v>
      </c>
      <c r="D4" s="424">
        <v>44617</v>
      </c>
      <c r="E4" s="411">
        <v>139150.76</v>
      </c>
      <c r="F4" s="411">
        <f t="shared" ref="F4:F46" si="0">C4-E4</f>
        <v>0</v>
      </c>
      <c r="G4" s="138"/>
      <c r="I4" s="413" t="s">
        <v>380</v>
      </c>
      <c r="J4" s="410">
        <v>8449</v>
      </c>
      <c r="K4" s="411">
        <v>272.8</v>
      </c>
      <c r="L4" s="288"/>
      <c r="M4" s="111"/>
      <c r="N4" s="137">
        <f>N3+K4-M4</f>
        <v>1587.8</v>
      </c>
    </row>
    <row r="5" spans="1:14" ht="15.75" x14ac:dyDescent="0.25">
      <c r="A5" s="553">
        <v>44593</v>
      </c>
      <c r="B5" s="554" t="s">
        <v>462</v>
      </c>
      <c r="C5" s="411">
        <v>4949</v>
      </c>
      <c r="D5" s="424">
        <v>44617</v>
      </c>
      <c r="E5" s="411">
        <v>4949</v>
      </c>
      <c r="F5" s="411">
        <f t="shared" si="0"/>
        <v>0</v>
      </c>
      <c r="I5" s="413" t="s">
        <v>356</v>
      </c>
      <c r="J5" s="410">
        <v>8457</v>
      </c>
      <c r="K5" s="411">
        <v>84434.880000000005</v>
      </c>
      <c r="L5" s="288"/>
      <c r="M5" s="111"/>
      <c r="N5" s="137">
        <f t="shared" ref="N5:N68" si="1">N4+K5-M5</f>
        <v>86022.680000000008</v>
      </c>
    </row>
    <row r="6" spans="1:14" ht="15.75" x14ac:dyDescent="0.25">
      <c r="A6" s="553">
        <v>44593</v>
      </c>
      <c r="B6" s="554" t="s">
        <v>463</v>
      </c>
      <c r="C6" s="411">
        <v>1080</v>
      </c>
      <c r="D6" s="424">
        <v>44617</v>
      </c>
      <c r="E6" s="411">
        <v>1080</v>
      </c>
      <c r="F6" s="411">
        <f t="shared" si="0"/>
        <v>0</v>
      </c>
      <c r="I6" s="413" t="s">
        <v>509</v>
      </c>
      <c r="J6" s="410">
        <v>8461</v>
      </c>
      <c r="K6" s="411">
        <v>10050.200000000001</v>
      </c>
      <c r="L6" s="288"/>
      <c r="M6" s="111"/>
      <c r="N6" s="137">
        <f t="shared" si="1"/>
        <v>96072.88</v>
      </c>
    </row>
    <row r="7" spans="1:14" ht="15.75" x14ac:dyDescent="0.25">
      <c r="A7" s="553">
        <v>44593</v>
      </c>
      <c r="B7" s="554" t="s">
        <v>464</v>
      </c>
      <c r="C7" s="411">
        <v>29260.799999999999</v>
      </c>
      <c r="D7" s="424">
        <v>44617</v>
      </c>
      <c r="E7" s="411">
        <v>29260.799999999999</v>
      </c>
      <c r="F7" s="411">
        <f t="shared" si="0"/>
        <v>0</v>
      </c>
      <c r="I7" s="413" t="s">
        <v>510</v>
      </c>
      <c r="J7" s="410">
        <v>8474</v>
      </c>
      <c r="K7" s="411">
        <v>1412.2</v>
      </c>
      <c r="L7" s="288"/>
      <c r="M7" s="111"/>
      <c r="N7" s="137">
        <f t="shared" si="1"/>
        <v>97485.08</v>
      </c>
    </row>
    <row r="8" spans="1:14" ht="15.75" x14ac:dyDescent="0.25">
      <c r="A8" s="553">
        <v>44594</v>
      </c>
      <c r="B8" s="554" t="s">
        <v>465</v>
      </c>
      <c r="C8" s="411">
        <v>4790.8</v>
      </c>
      <c r="D8" s="424">
        <v>44617</v>
      </c>
      <c r="E8" s="411">
        <v>4790.8</v>
      </c>
      <c r="F8" s="411">
        <f t="shared" si="0"/>
        <v>0</v>
      </c>
      <c r="I8" s="413" t="s">
        <v>511</v>
      </c>
      <c r="J8" s="410">
        <v>8485</v>
      </c>
      <c r="K8" s="411">
        <v>12456.4</v>
      </c>
      <c r="L8" s="288"/>
      <c r="M8" s="111"/>
      <c r="N8" s="137">
        <f t="shared" si="1"/>
        <v>109941.48</v>
      </c>
    </row>
    <row r="9" spans="1:14" ht="15.75" x14ac:dyDescent="0.25">
      <c r="A9" s="553">
        <v>44594</v>
      </c>
      <c r="B9" s="554" t="s">
        <v>466</v>
      </c>
      <c r="C9" s="411">
        <v>31559.200000000001</v>
      </c>
      <c r="D9" s="424">
        <v>44617</v>
      </c>
      <c r="E9" s="411">
        <v>31559.200000000001</v>
      </c>
      <c r="F9" s="411">
        <f t="shared" si="0"/>
        <v>0</v>
      </c>
      <c r="I9" s="413" t="s">
        <v>512</v>
      </c>
      <c r="J9" s="410">
        <v>8490</v>
      </c>
      <c r="K9" s="411">
        <v>69960</v>
      </c>
      <c r="L9" s="288"/>
      <c r="M9" s="111"/>
      <c r="N9" s="137">
        <f t="shared" si="1"/>
        <v>179901.47999999998</v>
      </c>
    </row>
    <row r="10" spans="1:14" ht="18.75" x14ac:dyDescent="0.3">
      <c r="A10" s="553">
        <v>44595</v>
      </c>
      <c r="B10" s="554" t="s">
        <v>467</v>
      </c>
      <c r="C10" s="411">
        <v>43550.76</v>
      </c>
      <c r="D10" s="424">
        <v>44617</v>
      </c>
      <c r="E10" s="411">
        <v>43550.76</v>
      </c>
      <c r="F10" s="411">
        <f t="shared" si="0"/>
        <v>0</v>
      </c>
      <c r="G10" s="138"/>
      <c r="I10" s="413" t="s">
        <v>513</v>
      </c>
      <c r="J10" s="410">
        <v>8497</v>
      </c>
      <c r="K10" s="411">
        <v>2609.4</v>
      </c>
      <c r="L10" s="288"/>
      <c r="M10" s="111"/>
      <c r="N10" s="137">
        <f t="shared" si="1"/>
        <v>182510.87999999998</v>
      </c>
    </row>
    <row r="11" spans="1:14" ht="15.75" x14ac:dyDescent="0.25">
      <c r="A11" s="553">
        <v>44595</v>
      </c>
      <c r="B11" s="554" t="s">
        <v>468</v>
      </c>
      <c r="C11" s="411">
        <v>9720</v>
      </c>
      <c r="D11" s="424">
        <v>44617</v>
      </c>
      <c r="E11" s="411">
        <v>9720</v>
      </c>
      <c r="F11" s="411">
        <f t="shared" si="0"/>
        <v>0</v>
      </c>
      <c r="I11" s="413" t="s">
        <v>513</v>
      </c>
      <c r="J11" s="410">
        <v>8501</v>
      </c>
      <c r="K11" s="411">
        <v>26863.200000000001</v>
      </c>
      <c r="L11" s="288"/>
      <c r="M11" s="111"/>
      <c r="N11" s="137">
        <f t="shared" si="1"/>
        <v>209374.07999999999</v>
      </c>
    </row>
    <row r="12" spans="1:14" ht="15.75" x14ac:dyDescent="0.25">
      <c r="A12" s="553">
        <v>44595</v>
      </c>
      <c r="B12" s="554" t="s">
        <v>469</v>
      </c>
      <c r="C12" s="411">
        <v>2646</v>
      </c>
      <c r="D12" s="424">
        <v>44617</v>
      </c>
      <c r="E12" s="411">
        <v>2646</v>
      </c>
      <c r="F12" s="411">
        <f t="shared" si="0"/>
        <v>0</v>
      </c>
      <c r="I12" s="413" t="s">
        <v>513</v>
      </c>
      <c r="J12" s="410">
        <v>8502</v>
      </c>
      <c r="K12" s="411">
        <v>1443.2</v>
      </c>
      <c r="L12" s="288"/>
      <c r="M12" s="111"/>
      <c r="N12" s="137">
        <f t="shared" si="1"/>
        <v>210817.28</v>
      </c>
    </row>
    <row r="13" spans="1:14" ht="15.75" x14ac:dyDescent="0.25">
      <c r="A13" s="553">
        <v>44595</v>
      </c>
      <c r="B13" s="554" t="s">
        <v>470</v>
      </c>
      <c r="C13" s="411">
        <v>3166.5</v>
      </c>
      <c r="D13" s="424">
        <v>44617</v>
      </c>
      <c r="E13" s="411">
        <v>3166.5</v>
      </c>
      <c r="F13" s="411">
        <f t="shared" si="0"/>
        <v>0</v>
      </c>
      <c r="I13" s="413" t="s">
        <v>514</v>
      </c>
      <c r="J13" s="410">
        <v>8504</v>
      </c>
      <c r="K13" s="411">
        <v>1760.2</v>
      </c>
      <c r="L13" s="288"/>
      <c r="M13" s="111"/>
      <c r="N13" s="137">
        <f t="shared" si="1"/>
        <v>212577.48</v>
      </c>
    </row>
    <row r="14" spans="1:14" ht="15.75" x14ac:dyDescent="0.25">
      <c r="A14" s="553">
        <v>44596</v>
      </c>
      <c r="B14" s="554" t="s">
        <v>471</v>
      </c>
      <c r="C14" s="411">
        <v>47607.24</v>
      </c>
      <c r="D14" s="424">
        <v>44617</v>
      </c>
      <c r="E14" s="411">
        <v>47607.24</v>
      </c>
      <c r="F14" s="411">
        <f t="shared" si="0"/>
        <v>0</v>
      </c>
      <c r="I14" s="413" t="s">
        <v>514</v>
      </c>
      <c r="J14" s="410">
        <v>8505</v>
      </c>
      <c r="K14" s="411">
        <v>103232.8</v>
      </c>
      <c r="L14" s="288"/>
      <c r="M14" s="111"/>
      <c r="N14" s="137">
        <f t="shared" si="1"/>
        <v>315810.28000000003</v>
      </c>
    </row>
    <row r="15" spans="1:14" ht="15.75" x14ac:dyDescent="0.25">
      <c r="A15" s="553">
        <v>44596</v>
      </c>
      <c r="B15" s="554" t="s">
        <v>472</v>
      </c>
      <c r="C15" s="411">
        <v>65351.82</v>
      </c>
      <c r="D15" s="424">
        <v>44617</v>
      </c>
      <c r="E15" s="411">
        <v>65351.82</v>
      </c>
      <c r="F15" s="411">
        <f t="shared" si="0"/>
        <v>0</v>
      </c>
      <c r="I15" s="413" t="s">
        <v>514</v>
      </c>
      <c r="J15" s="410">
        <v>8506</v>
      </c>
      <c r="K15" s="411">
        <v>16973.599999999999</v>
      </c>
      <c r="L15" s="288"/>
      <c r="M15" s="111"/>
      <c r="N15" s="137">
        <f t="shared" si="1"/>
        <v>332783.88</v>
      </c>
    </row>
    <row r="16" spans="1:14" ht="15.75" x14ac:dyDescent="0.25">
      <c r="A16" s="553">
        <v>44596</v>
      </c>
      <c r="B16" s="554" t="s">
        <v>473</v>
      </c>
      <c r="C16" s="411">
        <v>175.2</v>
      </c>
      <c r="D16" s="424">
        <v>44617</v>
      </c>
      <c r="E16" s="411">
        <v>175.2</v>
      </c>
      <c r="F16" s="411">
        <f t="shared" si="0"/>
        <v>0</v>
      </c>
      <c r="I16" s="413" t="s">
        <v>515</v>
      </c>
      <c r="J16" s="410">
        <v>8512</v>
      </c>
      <c r="K16" s="411">
        <v>31269.200000000001</v>
      </c>
      <c r="L16" s="288"/>
      <c r="M16" s="111"/>
      <c r="N16" s="137">
        <f t="shared" si="1"/>
        <v>364053.08</v>
      </c>
    </row>
    <row r="17" spans="1:14" ht="15.75" x14ac:dyDescent="0.25">
      <c r="A17" s="553">
        <v>44597</v>
      </c>
      <c r="B17" s="554" t="s">
        <v>474</v>
      </c>
      <c r="C17" s="411">
        <v>62468.800000000003</v>
      </c>
      <c r="D17" s="424">
        <v>44617</v>
      </c>
      <c r="E17" s="411">
        <v>62468.800000000003</v>
      </c>
      <c r="F17" s="411">
        <f t="shared" si="0"/>
        <v>0</v>
      </c>
      <c r="I17" s="413" t="s">
        <v>516</v>
      </c>
      <c r="J17" s="410">
        <v>8520</v>
      </c>
      <c r="K17" s="411">
        <v>940</v>
      </c>
      <c r="L17" s="288"/>
      <c r="M17" s="111"/>
      <c r="N17" s="137">
        <f t="shared" si="1"/>
        <v>364993.08</v>
      </c>
    </row>
    <row r="18" spans="1:14" ht="15.75" x14ac:dyDescent="0.25">
      <c r="A18" s="553">
        <v>44597</v>
      </c>
      <c r="B18" s="554" t="s">
        <v>475</v>
      </c>
      <c r="C18" s="411">
        <v>2476.5</v>
      </c>
      <c r="D18" s="424">
        <v>44617</v>
      </c>
      <c r="E18" s="411">
        <v>2476.5</v>
      </c>
      <c r="F18" s="411">
        <f t="shared" si="0"/>
        <v>0</v>
      </c>
      <c r="I18" s="413" t="s">
        <v>516</v>
      </c>
      <c r="J18" s="410">
        <v>8522</v>
      </c>
      <c r="K18" s="411">
        <v>123992.8</v>
      </c>
      <c r="L18" s="288"/>
      <c r="M18" s="111"/>
      <c r="N18" s="137">
        <f t="shared" si="1"/>
        <v>488985.88</v>
      </c>
    </row>
    <row r="19" spans="1:14" ht="15.75" x14ac:dyDescent="0.25">
      <c r="A19" s="553">
        <v>44599</v>
      </c>
      <c r="B19" s="554" t="s">
        <v>476</v>
      </c>
      <c r="C19" s="411">
        <v>3781.6</v>
      </c>
      <c r="D19" s="424">
        <v>44617</v>
      </c>
      <c r="E19" s="411">
        <v>3781.6</v>
      </c>
      <c r="F19" s="411">
        <f t="shared" si="0"/>
        <v>0</v>
      </c>
      <c r="I19" s="413" t="s">
        <v>517</v>
      </c>
      <c r="J19" s="410">
        <v>8526</v>
      </c>
      <c r="K19" s="411">
        <v>15453.4</v>
      </c>
      <c r="L19" s="288"/>
      <c r="M19" s="111"/>
      <c r="N19" s="137">
        <f t="shared" si="1"/>
        <v>504439.28</v>
      </c>
    </row>
    <row r="20" spans="1:14" ht="15.75" x14ac:dyDescent="0.25">
      <c r="A20" s="553">
        <v>44600</v>
      </c>
      <c r="B20" s="554" t="s">
        <v>477</v>
      </c>
      <c r="C20" s="411">
        <v>71765.55</v>
      </c>
      <c r="D20" s="424">
        <v>44617</v>
      </c>
      <c r="E20" s="411">
        <v>71765.55</v>
      </c>
      <c r="F20" s="411">
        <f t="shared" si="0"/>
        <v>0</v>
      </c>
      <c r="I20" s="413" t="s">
        <v>518</v>
      </c>
      <c r="J20" s="410">
        <v>8534</v>
      </c>
      <c r="K20" s="411">
        <v>0</v>
      </c>
      <c r="L20" s="288"/>
      <c r="M20" s="111"/>
      <c r="N20" s="137">
        <f t="shared" si="1"/>
        <v>504439.28</v>
      </c>
    </row>
    <row r="21" spans="1:14" ht="15.75" x14ac:dyDescent="0.25">
      <c r="A21" s="553">
        <v>44600</v>
      </c>
      <c r="B21" s="554" t="s">
        <v>478</v>
      </c>
      <c r="C21" s="411">
        <v>2798.4</v>
      </c>
      <c r="D21" s="424">
        <v>44617</v>
      </c>
      <c r="E21" s="411">
        <v>2798.4</v>
      </c>
      <c r="F21" s="411">
        <f t="shared" si="0"/>
        <v>0</v>
      </c>
      <c r="I21" s="413" t="s">
        <v>518</v>
      </c>
      <c r="J21" s="410">
        <v>8536</v>
      </c>
      <c r="K21" s="411">
        <v>1596.8</v>
      </c>
      <c r="L21" s="288"/>
      <c r="M21" s="111"/>
      <c r="N21" s="137">
        <f t="shared" si="1"/>
        <v>506036.08</v>
      </c>
    </row>
    <row r="22" spans="1:14" ht="18.75" x14ac:dyDescent="0.3">
      <c r="A22" s="553">
        <v>44601</v>
      </c>
      <c r="B22" s="554" t="s">
        <v>479</v>
      </c>
      <c r="C22" s="411">
        <v>8720.9</v>
      </c>
      <c r="D22" s="424">
        <v>44617</v>
      </c>
      <c r="E22" s="411">
        <v>8720.9</v>
      </c>
      <c r="F22" s="411">
        <f t="shared" si="0"/>
        <v>0</v>
      </c>
      <c r="G22" s="138"/>
      <c r="I22" s="413" t="s">
        <v>518</v>
      </c>
      <c r="J22" s="410">
        <v>8540</v>
      </c>
      <c r="K22" s="411">
        <v>7233.2</v>
      </c>
      <c r="L22" s="288"/>
      <c r="M22" s="111"/>
      <c r="N22" s="137">
        <f t="shared" si="1"/>
        <v>513269.28</v>
      </c>
    </row>
    <row r="23" spans="1:14" ht="15.75" x14ac:dyDescent="0.25">
      <c r="A23" s="553">
        <v>44601</v>
      </c>
      <c r="B23" s="554" t="s">
        <v>480</v>
      </c>
      <c r="C23" s="411">
        <v>55980</v>
      </c>
      <c r="D23" s="424">
        <v>44617</v>
      </c>
      <c r="E23" s="411">
        <v>55980</v>
      </c>
      <c r="F23" s="411">
        <f t="shared" si="0"/>
        <v>0</v>
      </c>
      <c r="I23" s="413" t="s">
        <v>519</v>
      </c>
      <c r="J23" s="410">
        <v>8545</v>
      </c>
      <c r="K23" s="411">
        <v>7654.4</v>
      </c>
      <c r="L23" s="288"/>
      <c r="M23" s="111"/>
      <c r="N23" s="137">
        <f t="shared" si="1"/>
        <v>520923.68000000005</v>
      </c>
    </row>
    <row r="24" spans="1:14" ht="15.75" x14ac:dyDescent="0.25">
      <c r="A24" s="553">
        <v>44601</v>
      </c>
      <c r="B24" s="554" t="s">
        <v>481</v>
      </c>
      <c r="C24" s="411">
        <v>6934.5</v>
      </c>
      <c r="D24" s="424">
        <v>44617</v>
      </c>
      <c r="E24" s="411">
        <v>6934.5</v>
      </c>
      <c r="F24" s="411">
        <f t="shared" si="0"/>
        <v>0</v>
      </c>
      <c r="I24" s="413" t="s">
        <v>519</v>
      </c>
      <c r="J24" s="410">
        <v>8546</v>
      </c>
      <c r="K24" s="411">
        <v>270</v>
      </c>
      <c r="L24" s="288"/>
      <c r="M24" s="111"/>
      <c r="N24" s="137">
        <f t="shared" si="1"/>
        <v>521193.68000000005</v>
      </c>
    </row>
    <row r="25" spans="1:14" ht="15.75" x14ac:dyDescent="0.25">
      <c r="A25" s="553">
        <v>44602</v>
      </c>
      <c r="B25" s="554" t="s">
        <v>482</v>
      </c>
      <c r="C25" s="411">
        <v>27574.5</v>
      </c>
      <c r="D25" s="424">
        <v>44617</v>
      </c>
      <c r="E25" s="411">
        <v>27574.5</v>
      </c>
      <c r="F25" s="411">
        <f t="shared" si="0"/>
        <v>0</v>
      </c>
      <c r="I25" s="413" t="s">
        <v>520</v>
      </c>
      <c r="J25" s="410">
        <v>8551</v>
      </c>
      <c r="K25" s="411">
        <v>583.20000000000005</v>
      </c>
      <c r="L25" s="288"/>
      <c r="M25" s="111"/>
      <c r="N25" s="137">
        <f t="shared" si="1"/>
        <v>521776.88000000006</v>
      </c>
    </row>
    <row r="26" spans="1:14" ht="15.75" x14ac:dyDescent="0.25">
      <c r="A26" s="553">
        <v>44603</v>
      </c>
      <c r="B26" s="554" t="s">
        <v>483</v>
      </c>
      <c r="C26" s="411">
        <v>32211.8</v>
      </c>
      <c r="D26" s="424">
        <v>44617</v>
      </c>
      <c r="E26" s="411">
        <v>32211.8</v>
      </c>
      <c r="F26" s="411">
        <f t="shared" si="0"/>
        <v>0</v>
      </c>
      <c r="I26" s="413" t="s">
        <v>521</v>
      </c>
      <c r="J26" s="410">
        <v>8558</v>
      </c>
      <c r="K26" s="411">
        <v>2462.8000000000002</v>
      </c>
      <c r="L26" s="288"/>
      <c r="M26" s="111"/>
      <c r="N26" s="137">
        <f t="shared" si="1"/>
        <v>524239.68000000005</v>
      </c>
    </row>
    <row r="27" spans="1:14" ht="15.75" x14ac:dyDescent="0.25">
      <c r="A27" s="553">
        <v>44603</v>
      </c>
      <c r="B27" s="554" t="s">
        <v>484</v>
      </c>
      <c r="C27" s="411">
        <v>400</v>
      </c>
      <c r="D27" s="424">
        <v>44617</v>
      </c>
      <c r="E27" s="411">
        <v>400</v>
      </c>
      <c r="F27" s="411">
        <f t="shared" si="0"/>
        <v>0</v>
      </c>
      <c r="I27" s="413" t="s">
        <v>522</v>
      </c>
      <c r="J27" s="410">
        <v>8564</v>
      </c>
      <c r="K27" s="411">
        <v>3085.4</v>
      </c>
      <c r="L27" s="288"/>
      <c r="M27" s="111"/>
      <c r="N27" s="137">
        <f t="shared" si="1"/>
        <v>527325.08000000007</v>
      </c>
    </row>
    <row r="28" spans="1:14" ht="15.75" x14ac:dyDescent="0.25">
      <c r="A28" s="553">
        <v>44604</v>
      </c>
      <c r="B28" s="554" t="s">
        <v>485</v>
      </c>
      <c r="C28" s="411">
        <v>55111.8</v>
      </c>
      <c r="D28" s="424">
        <v>44617</v>
      </c>
      <c r="E28" s="411">
        <v>55111.8</v>
      </c>
      <c r="F28" s="411">
        <f t="shared" si="0"/>
        <v>0</v>
      </c>
      <c r="I28" s="413" t="s">
        <v>523</v>
      </c>
      <c r="J28" s="410">
        <v>8573</v>
      </c>
      <c r="K28" s="411">
        <v>2662.4</v>
      </c>
      <c r="L28" s="288"/>
      <c r="M28" s="111"/>
      <c r="N28" s="137">
        <f t="shared" si="1"/>
        <v>529987.4800000001</v>
      </c>
    </row>
    <row r="29" spans="1:14" ht="15.75" x14ac:dyDescent="0.25">
      <c r="A29" s="553">
        <v>44604</v>
      </c>
      <c r="B29" s="554" t="s">
        <v>486</v>
      </c>
      <c r="C29" s="411">
        <v>149188.5</v>
      </c>
      <c r="D29" s="424">
        <v>44617</v>
      </c>
      <c r="E29" s="411">
        <v>149188.5</v>
      </c>
      <c r="F29" s="411">
        <f t="shared" si="0"/>
        <v>0</v>
      </c>
      <c r="I29" s="413" t="s">
        <v>524</v>
      </c>
      <c r="J29" s="410">
        <v>8577</v>
      </c>
      <c r="K29" s="411">
        <v>2100</v>
      </c>
      <c r="L29" s="288"/>
      <c r="M29" s="111"/>
      <c r="N29" s="137">
        <f t="shared" si="1"/>
        <v>532087.4800000001</v>
      </c>
    </row>
    <row r="30" spans="1:14" ht="18.75" x14ac:dyDescent="0.3">
      <c r="A30" s="553">
        <v>44604</v>
      </c>
      <c r="B30" s="554" t="s">
        <v>487</v>
      </c>
      <c r="C30" s="411">
        <v>4932</v>
      </c>
      <c r="D30" s="424">
        <v>44617</v>
      </c>
      <c r="E30" s="411">
        <v>4932</v>
      </c>
      <c r="F30" s="411">
        <f t="shared" si="0"/>
        <v>0</v>
      </c>
      <c r="G30" s="138"/>
      <c r="I30" s="413" t="s">
        <v>525</v>
      </c>
      <c r="J30" s="410">
        <v>8581</v>
      </c>
      <c r="K30" s="411">
        <v>8324.6</v>
      </c>
      <c r="L30" s="288"/>
      <c r="M30" s="69"/>
      <c r="N30" s="137">
        <f t="shared" si="1"/>
        <v>540412.08000000007</v>
      </c>
    </row>
    <row r="31" spans="1:14" ht="15.75" x14ac:dyDescent="0.25">
      <c r="A31" s="553">
        <v>44604</v>
      </c>
      <c r="B31" s="554" t="s">
        <v>488</v>
      </c>
      <c r="C31" s="411">
        <v>16409.900000000001</v>
      </c>
      <c r="D31" s="424">
        <v>44617</v>
      </c>
      <c r="E31" s="411">
        <v>16409.900000000001</v>
      </c>
      <c r="F31" s="411">
        <f t="shared" si="0"/>
        <v>0</v>
      </c>
      <c r="I31" s="413" t="s">
        <v>526</v>
      </c>
      <c r="J31" s="410">
        <v>8588</v>
      </c>
      <c r="K31" s="411">
        <v>730.4</v>
      </c>
      <c r="L31" s="288"/>
      <c r="M31" s="69"/>
      <c r="N31" s="137">
        <f t="shared" si="1"/>
        <v>541142.4800000001</v>
      </c>
    </row>
    <row r="32" spans="1:14" ht="15.75" x14ac:dyDescent="0.25">
      <c r="A32" s="553">
        <v>44606</v>
      </c>
      <c r="B32" s="554" t="s">
        <v>489</v>
      </c>
      <c r="C32" s="411">
        <v>38081.4</v>
      </c>
      <c r="D32" s="424">
        <v>44617</v>
      </c>
      <c r="E32" s="411">
        <v>38081.4</v>
      </c>
      <c r="F32" s="411">
        <f t="shared" si="0"/>
        <v>0</v>
      </c>
      <c r="I32" s="413" t="s">
        <v>526</v>
      </c>
      <c r="J32" s="410">
        <v>8589</v>
      </c>
      <c r="K32" s="411">
        <v>2296</v>
      </c>
      <c r="L32" s="288"/>
      <c r="M32" s="69"/>
      <c r="N32" s="137">
        <f t="shared" si="1"/>
        <v>543438.4800000001</v>
      </c>
    </row>
    <row r="33" spans="1:14" ht="15.75" x14ac:dyDescent="0.25">
      <c r="A33" s="553">
        <v>44607</v>
      </c>
      <c r="B33" s="554" t="s">
        <v>490</v>
      </c>
      <c r="C33" s="411">
        <v>42433.4</v>
      </c>
      <c r="D33" s="424">
        <v>44617</v>
      </c>
      <c r="E33" s="411">
        <v>42433.4</v>
      </c>
      <c r="F33" s="411">
        <f t="shared" si="0"/>
        <v>0</v>
      </c>
      <c r="I33" s="413" t="s">
        <v>527</v>
      </c>
      <c r="J33" s="410">
        <v>8599</v>
      </c>
      <c r="K33" s="411">
        <v>4034.6</v>
      </c>
      <c r="L33" s="288"/>
      <c r="M33" s="69"/>
      <c r="N33" s="137">
        <f t="shared" si="1"/>
        <v>547473.08000000007</v>
      </c>
    </row>
    <row r="34" spans="1:14" ht="15.75" x14ac:dyDescent="0.25">
      <c r="A34" s="553">
        <v>44607</v>
      </c>
      <c r="B34" s="554" t="s">
        <v>491</v>
      </c>
      <c r="C34" s="411">
        <v>46641.599999999999</v>
      </c>
      <c r="D34" s="424">
        <v>44617</v>
      </c>
      <c r="E34" s="411">
        <v>46641.599999999999</v>
      </c>
      <c r="F34" s="411">
        <f t="shared" si="0"/>
        <v>0</v>
      </c>
      <c r="I34" s="413" t="s">
        <v>528</v>
      </c>
      <c r="J34" s="410">
        <v>8611</v>
      </c>
      <c r="K34" s="411">
        <v>360</v>
      </c>
      <c r="L34" s="288"/>
      <c r="M34" s="69"/>
      <c r="N34" s="137">
        <f t="shared" si="1"/>
        <v>547833.08000000007</v>
      </c>
    </row>
    <row r="35" spans="1:14" ht="15.75" x14ac:dyDescent="0.25">
      <c r="A35" s="553">
        <v>44607</v>
      </c>
      <c r="B35" s="554" t="s">
        <v>492</v>
      </c>
      <c r="C35" s="411">
        <v>840</v>
      </c>
      <c r="D35" s="424">
        <v>44617</v>
      </c>
      <c r="E35" s="411">
        <v>840</v>
      </c>
      <c r="F35" s="411">
        <f t="shared" si="0"/>
        <v>0</v>
      </c>
      <c r="I35" s="413" t="s">
        <v>528</v>
      </c>
      <c r="J35" s="410">
        <v>8614</v>
      </c>
      <c r="K35" s="411">
        <v>2121</v>
      </c>
      <c r="L35" s="288"/>
      <c r="M35" s="69"/>
      <c r="N35" s="137">
        <f t="shared" si="1"/>
        <v>549954.08000000007</v>
      </c>
    </row>
    <row r="36" spans="1:14" ht="15.75" x14ac:dyDescent="0.25">
      <c r="A36" s="553">
        <v>44608</v>
      </c>
      <c r="B36" s="554" t="s">
        <v>493</v>
      </c>
      <c r="C36" s="411">
        <v>34550.68</v>
      </c>
      <c r="D36" s="424">
        <v>44617</v>
      </c>
      <c r="E36" s="411">
        <v>34550.68</v>
      </c>
      <c r="F36" s="411">
        <f t="shared" si="0"/>
        <v>0</v>
      </c>
      <c r="I36" s="413" t="s">
        <v>529</v>
      </c>
      <c r="J36" s="410">
        <v>8617</v>
      </c>
      <c r="K36" s="411">
        <v>2600</v>
      </c>
      <c r="L36" s="288"/>
      <c r="M36" s="69"/>
      <c r="N36" s="137">
        <f t="shared" si="1"/>
        <v>552554.08000000007</v>
      </c>
    </row>
    <row r="37" spans="1:14" ht="15.75" x14ac:dyDescent="0.25">
      <c r="A37" s="553">
        <v>44608</v>
      </c>
      <c r="B37" s="554" t="s">
        <v>494</v>
      </c>
      <c r="C37" s="411">
        <v>5383.2</v>
      </c>
      <c r="D37" s="424">
        <v>44617</v>
      </c>
      <c r="E37" s="411">
        <v>5383.2</v>
      </c>
      <c r="F37" s="411">
        <f t="shared" si="0"/>
        <v>0</v>
      </c>
      <c r="I37" s="413" t="s">
        <v>530</v>
      </c>
      <c r="J37" s="410">
        <v>8627</v>
      </c>
      <c r="K37" s="411">
        <v>620</v>
      </c>
      <c r="L37" s="288"/>
      <c r="M37" s="69"/>
      <c r="N37" s="137">
        <f t="shared" si="1"/>
        <v>553174.08000000007</v>
      </c>
    </row>
    <row r="38" spans="1:14" ht="15.75" x14ac:dyDescent="0.25">
      <c r="A38" s="553">
        <v>44609</v>
      </c>
      <c r="B38" s="555" t="s">
        <v>495</v>
      </c>
      <c r="C38" s="430">
        <v>38249.040000000001</v>
      </c>
      <c r="D38" s="424">
        <v>44617</v>
      </c>
      <c r="E38" s="430">
        <v>38249.040000000001</v>
      </c>
      <c r="F38" s="411">
        <f t="shared" si="0"/>
        <v>0</v>
      </c>
      <c r="I38" s="413" t="s">
        <v>531</v>
      </c>
      <c r="J38" s="410">
        <v>8631</v>
      </c>
      <c r="K38" s="411">
        <v>858.6</v>
      </c>
      <c r="L38" s="288"/>
      <c r="M38" s="69"/>
      <c r="N38" s="137">
        <f t="shared" si="1"/>
        <v>554032.68000000005</v>
      </c>
    </row>
    <row r="39" spans="1:14" ht="15.75" x14ac:dyDescent="0.25">
      <c r="A39" s="553">
        <v>44610</v>
      </c>
      <c r="B39" s="246" t="s">
        <v>496</v>
      </c>
      <c r="C39" s="111">
        <v>74963.399999999994</v>
      </c>
      <c r="D39" s="424">
        <v>44617</v>
      </c>
      <c r="E39" s="111">
        <v>74963.399999999994</v>
      </c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554032.68000000005</v>
      </c>
    </row>
    <row r="40" spans="1:14" ht="15.75" x14ac:dyDescent="0.25">
      <c r="A40" s="553">
        <v>44610</v>
      </c>
      <c r="B40" s="246" t="s">
        <v>497</v>
      </c>
      <c r="C40" s="111">
        <v>9270</v>
      </c>
      <c r="D40" s="424">
        <v>44617</v>
      </c>
      <c r="E40" s="111">
        <v>9270</v>
      </c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554032.68000000005</v>
      </c>
    </row>
    <row r="41" spans="1:14" ht="15.75" x14ac:dyDescent="0.25">
      <c r="A41" s="553">
        <v>44611</v>
      </c>
      <c r="B41" s="246" t="s">
        <v>498</v>
      </c>
      <c r="C41" s="111">
        <v>85719.4</v>
      </c>
      <c r="D41" s="424">
        <v>44617</v>
      </c>
      <c r="E41" s="111">
        <v>85719.4</v>
      </c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554032.68000000005</v>
      </c>
    </row>
    <row r="42" spans="1:14" ht="15.75" x14ac:dyDescent="0.25">
      <c r="A42" s="556">
        <v>44611</v>
      </c>
      <c r="B42" s="246" t="s">
        <v>499</v>
      </c>
      <c r="C42" s="111">
        <v>21012.48</v>
      </c>
      <c r="D42" s="424">
        <v>44617</v>
      </c>
      <c r="E42" s="111">
        <v>21012.48</v>
      </c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554032.68000000005</v>
      </c>
    </row>
    <row r="43" spans="1:14" ht="15.75" x14ac:dyDescent="0.25">
      <c r="A43" s="556">
        <v>44613</v>
      </c>
      <c r="B43" s="557" t="s">
        <v>500</v>
      </c>
      <c r="C43" s="111">
        <v>16586.599999999999</v>
      </c>
      <c r="D43" s="424">
        <v>44617</v>
      </c>
      <c r="E43" s="111">
        <v>16586.599999999999</v>
      </c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554032.68000000005</v>
      </c>
    </row>
    <row r="44" spans="1:14" ht="15" customHeight="1" x14ac:dyDescent="0.25">
      <c r="A44" s="556">
        <v>44613</v>
      </c>
      <c r="B44" s="557" t="s">
        <v>501</v>
      </c>
      <c r="C44" s="111">
        <v>16100</v>
      </c>
      <c r="D44" s="424">
        <v>44617</v>
      </c>
      <c r="E44" s="111">
        <v>16100</v>
      </c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554032.68000000005</v>
      </c>
    </row>
    <row r="45" spans="1:14" ht="15.75" x14ac:dyDescent="0.25">
      <c r="A45" s="556">
        <v>44614</v>
      </c>
      <c r="B45" s="557" t="s">
        <v>502</v>
      </c>
      <c r="C45" s="111">
        <v>86111.8</v>
      </c>
      <c r="D45" s="424">
        <v>44617</v>
      </c>
      <c r="E45" s="111">
        <v>86111.8</v>
      </c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554032.68000000005</v>
      </c>
    </row>
    <row r="46" spans="1:14" ht="15.75" x14ac:dyDescent="0.25">
      <c r="A46" s="556">
        <v>44615</v>
      </c>
      <c r="B46" s="246" t="s">
        <v>503</v>
      </c>
      <c r="C46" s="111">
        <v>49782.6</v>
      </c>
      <c r="D46" s="424">
        <v>44617</v>
      </c>
      <c r="E46" s="111">
        <v>49782.6</v>
      </c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554032.68000000005</v>
      </c>
    </row>
    <row r="47" spans="1:14" ht="15.75" x14ac:dyDescent="0.25">
      <c r="A47" s="558">
        <v>44616</v>
      </c>
      <c r="B47" s="246" t="s">
        <v>504</v>
      </c>
      <c r="C47" s="111">
        <v>61856.639999999999</v>
      </c>
      <c r="D47" s="253"/>
      <c r="E47" s="69"/>
      <c r="F47" s="137">
        <f>C47-E47</f>
        <v>61856.639999999999</v>
      </c>
      <c r="I47" s="351"/>
      <c r="J47" s="433"/>
      <c r="K47" s="34"/>
      <c r="L47" s="434"/>
      <c r="M47" s="215"/>
      <c r="N47" s="137">
        <f t="shared" si="1"/>
        <v>554032.68000000005</v>
      </c>
    </row>
    <row r="48" spans="1:14" ht="15.75" x14ac:dyDescent="0.25">
      <c r="A48" s="558">
        <v>44617</v>
      </c>
      <c r="B48" s="246" t="s">
        <v>505</v>
      </c>
      <c r="C48" s="111">
        <v>145889.51999999999</v>
      </c>
      <c r="D48" s="253"/>
      <c r="E48" s="69"/>
      <c r="F48" s="137">
        <f t="shared" ref="F48:F50" si="2">C48-E48</f>
        <v>145889.51999999999</v>
      </c>
      <c r="I48" s="349"/>
      <c r="J48" s="431"/>
      <c r="K48" s="431"/>
      <c r="L48" s="431"/>
      <c r="M48" s="206"/>
      <c r="N48" s="137">
        <f>N47+K48-M48</f>
        <v>554032.68000000005</v>
      </c>
    </row>
    <row r="49" spans="1:14" ht="15.75" x14ac:dyDescent="0.25">
      <c r="A49" s="559">
        <v>44617</v>
      </c>
      <c r="B49" s="560" t="s">
        <v>506</v>
      </c>
      <c r="C49" s="111">
        <v>200</v>
      </c>
      <c r="D49" s="253"/>
      <c r="E49" s="69"/>
      <c r="F49" s="137">
        <f t="shared" si="2"/>
        <v>200</v>
      </c>
      <c r="I49" s="349"/>
      <c r="J49" s="431"/>
      <c r="K49" s="431"/>
      <c r="L49" s="431"/>
      <c r="M49" s="206"/>
      <c r="N49" s="137">
        <f t="shared" si="1"/>
        <v>554032.68000000005</v>
      </c>
    </row>
    <row r="50" spans="1:14" ht="15.75" x14ac:dyDescent="0.25">
      <c r="A50" s="561">
        <v>44617</v>
      </c>
      <c r="B50" s="562" t="s">
        <v>507</v>
      </c>
      <c r="C50" s="111">
        <v>2373.8000000000002</v>
      </c>
      <c r="D50" s="253"/>
      <c r="E50" s="69"/>
      <c r="F50" s="137">
        <f t="shared" si="2"/>
        <v>2373.8000000000002</v>
      </c>
      <c r="I50" s="134"/>
      <c r="J50" s="428"/>
      <c r="K50" s="215">
        <v>0</v>
      </c>
      <c r="L50" s="429"/>
      <c r="M50" s="69"/>
      <c r="N50" s="137">
        <f t="shared" si="1"/>
        <v>554032.68000000005</v>
      </c>
    </row>
    <row r="51" spans="1:14" ht="15.75" hidden="1" x14ac:dyDescent="0.25">
      <c r="A51" s="561"/>
      <c r="B51" s="562"/>
      <c r="C51" s="111"/>
      <c r="D51" s="253"/>
      <c r="E51" s="69"/>
      <c r="F51" s="137">
        <f t="shared" ref="F47:F78" si="3">F50+C51-E51</f>
        <v>2373.8000000000002</v>
      </c>
      <c r="I51" s="134"/>
      <c r="J51" s="139"/>
      <c r="K51" s="69"/>
      <c r="L51" s="140"/>
      <c r="M51" s="69"/>
      <c r="N51" s="137">
        <f t="shared" si="1"/>
        <v>554032.68000000005</v>
      </c>
    </row>
    <row r="52" spans="1:14" ht="15.75" hidden="1" x14ac:dyDescent="0.25">
      <c r="A52" s="561"/>
      <c r="B52" s="562"/>
      <c r="C52" s="111"/>
      <c r="D52" s="253"/>
      <c r="E52" s="69"/>
      <c r="F52" s="137">
        <f t="shared" si="3"/>
        <v>2373.8000000000002</v>
      </c>
      <c r="I52" s="134"/>
      <c r="J52" s="139"/>
      <c r="K52" s="69"/>
      <c r="L52" s="140"/>
      <c r="M52" s="69"/>
      <c r="N52" s="137">
        <f t="shared" si="1"/>
        <v>554032.68000000005</v>
      </c>
    </row>
    <row r="53" spans="1:14" ht="15.75" hidden="1" x14ac:dyDescent="0.25">
      <c r="A53" s="561"/>
      <c r="B53" s="562"/>
      <c r="C53" s="111"/>
      <c r="D53" s="253"/>
      <c r="E53" s="69"/>
      <c r="F53" s="137">
        <f t="shared" si="3"/>
        <v>2373.8000000000002</v>
      </c>
      <c r="I53" s="134"/>
      <c r="J53" s="139"/>
      <c r="K53" s="69"/>
      <c r="L53" s="140"/>
      <c r="M53" s="69"/>
      <c r="N53" s="137">
        <f t="shared" si="1"/>
        <v>554032.68000000005</v>
      </c>
    </row>
    <row r="54" spans="1:14" ht="15.75" hidden="1" x14ac:dyDescent="0.25">
      <c r="A54" s="561"/>
      <c r="B54" s="562"/>
      <c r="C54" s="111"/>
      <c r="D54" s="253"/>
      <c r="E54" s="69"/>
      <c r="F54" s="137">
        <f t="shared" si="3"/>
        <v>2373.8000000000002</v>
      </c>
      <c r="I54" s="134"/>
      <c r="J54" s="139"/>
      <c r="K54" s="69"/>
      <c r="L54" s="140"/>
      <c r="M54" s="69"/>
      <c r="N54" s="137">
        <f t="shared" si="1"/>
        <v>554032.68000000005</v>
      </c>
    </row>
    <row r="55" spans="1:14" ht="15.75" hidden="1" x14ac:dyDescent="0.25">
      <c r="A55" s="561"/>
      <c r="B55" s="562"/>
      <c r="C55" s="111"/>
      <c r="D55" s="253"/>
      <c r="E55" s="69"/>
      <c r="F55" s="137">
        <f t="shared" si="3"/>
        <v>2373.8000000000002</v>
      </c>
      <c r="I55" s="134"/>
      <c r="J55" s="139"/>
      <c r="K55" s="69"/>
      <c r="L55" s="140"/>
      <c r="M55" s="69"/>
      <c r="N55" s="137">
        <f t="shared" si="1"/>
        <v>554032.68000000005</v>
      </c>
    </row>
    <row r="56" spans="1:14" ht="15.75" hidden="1" x14ac:dyDescent="0.25">
      <c r="A56" s="561"/>
      <c r="B56" s="562"/>
      <c r="C56" s="111"/>
      <c r="D56" s="253"/>
      <c r="E56" s="69"/>
      <c r="F56" s="137">
        <f t="shared" si="3"/>
        <v>2373.8000000000002</v>
      </c>
      <c r="I56" s="134"/>
      <c r="J56" s="139"/>
      <c r="K56" s="69"/>
      <c r="L56" s="140"/>
      <c r="M56" s="69"/>
      <c r="N56" s="137">
        <f t="shared" si="1"/>
        <v>554032.68000000005</v>
      </c>
    </row>
    <row r="57" spans="1:14" ht="15.75" hidden="1" x14ac:dyDescent="0.25">
      <c r="A57" s="561"/>
      <c r="B57" s="562"/>
      <c r="C57" s="111"/>
      <c r="D57" s="253"/>
      <c r="E57" s="69"/>
      <c r="F57" s="137">
        <f t="shared" si="3"/>
        <v>2373.8000000000002</v>
      </c>
      <c r="I57" s="134"/>
      <c r="J57" s="139"/>
      <c r="K57" s="69"/>
      <c r="L57" s="140"/>
      <c r="M57" s="69"/>
      <c r="N57" s="137">
        <f t="shared" si="1"/>
        <v>554032.68000000005</v>
      </c>
    </row>
    <row r="58" spans="1:14" ht="15.75" hidden="1" x14ac:dyDescent="0.25">
      <c r="A58" s="561"/>
      <c r="B58" s="562"/>
      <c r="C58" s="111"/>
      <c r="D58" s="253"/>
      <c r="E58" s="69"/>
      <c r="F58" s="137">
        <f t="shared" si="3"/>
        <v>2373.8000000000002</v>
      </c>
      <c r="I58" s="134"/>
      <c r="J58" s="139"/>
      <c r="K58" s="69"/>
      <c r="L58" s="140"/>
      <c r="M58" s="69"/>
      <c r="N58" s="137">
        <f t="shared" si="1"/>
        <v>554032.68000000005</v>
      </c>
    </row>
    <row r="59" spans="1:14" ht="15.75" hidden="1" x14ac:dyDescent="0.25">
      <c r="A59" s="561"/>
      <c r="B59" s="562"/>
      <c r="C59" s="111"/>
      <c r="D59" s="253"/>
      <c r="E59" s="69"/>
      <c r="F59" s="137">
        <f t="shared" si="3"/>
        <v>2373.8000000000002</v>
      </c>
      <c r="I59" s="134"/>
      <c r="J59" s="139"/>
      <c r="K59" s="69"/>
      <c r="L59" s="140"/>
      <c r="M59" s="69"/>
      <c r="N59" s="137">
        <f t="shared" si="1"/>
        <v>554032.68000000005</v>
      </c>
    </row>
    <row r="60" spans="1:14" ht="15.75" hidden="1" x14ac:dyDescent="0.25">
      <c r="A60" s="561"/>
      <c r="B60" s="562"/>
      <c r="C60" s="111"/>
      <c r="D60" s="253"/>
      <c r="E60" s="69"/>
      <c r="F60" s="137">
        <f t="shared" si="3"/>
        <v>2373.8000000000002</v>
      </c>
      <c r="I60" s="134"/>
      <c r="J60" s="139"/>
      <c r="K60" s="69"/>
      <c r="L60" s="140"/>
      <c r="M60" s="69"/>
      <c r="N60" s="137">
        <f t="shared" si="1"/>
        <v>554032.68000000005</v>
      </c>
    </row>
    <row r="61" spans="1:14" ht="15.75" hidden="1" x14ac:dyDescent="0.25">
      <c r="A61" s="561"/>
      <c r="B61" s="562"/>
      <c r="C61" s="111"/>
      <c r="D61" s="253"/>
      <c r="E61" s="69"/>
      <c r="F61" s="137">
        <f t="shared" si="3"/>
        <v>2373.8000000000002</v>
      </c>
      <c r="I61" s="134"/>
      <c r="J61" s="139"/>
      <c r="K61" s="69"/>
      <c r="L61" s="140"/>
      <c r="M61" s="69"/>
      <c r="N61" s="137">
        <f t="shared" si="1"/>
        <v>554032.68000000005</v>
      </c>
    </row>
    <row r="62" spans="1:14" ht="15.75" hidden="1" x14ac:dyDescent="0.25">
      <c r="A62" s="561"/>
      <c r="B62" s="562"/>
      <c r="C62" s="111"/>
      <c r="D62" s="254"/>
      <c r="E62" s="69"/>
      <c r="F62" s="137">
        <f t="shared" si="3"/>
        <v>2373.8000000000002</v>
      </c>
      <c r="I62" s="357"/>
      <c r="J62" s="358"/>
      <c r="K62" s="34"/>
      <c r="L62" s="147"/>
      <c r="M62" s="34"/>
      <c r="N62" s="137">
        <f t="shared" si="1"/>
        <v>554032.68000000005</v>
      </c>
    </row>
    <row r="63" spans="1:14" ht="15.75" hidden="1" x14ac:dyDescent="0.25">
      <c r="A63" s="561"/>
      <c r="B63" s="562"/>
      <c r="C63" s="111"/>
      <c r="D63" s="254"/>
      <c r="E63" s="69"/>
      <c r="F63" s="137">
        <f t="shared" si="3"/>
        <v>2373.8000000000002</v>
      </c>
      <c r="I63" s="357"/>
      <c r="J63" s="358"/>
      <c r="K63" s="34"/>
      <c r="L63" s="147"/>
      <c r="M63" s="34"/>
      <c r="N63" s="137">
        <f t="shared" si="1"/>
        <v>554032.68000000005</v>
      </c>
    </row>
    <row r="64" spans="1:14" ht="15.75" hidden="1" x14ac:dyDescent="0.25">
      <c r="A64" s="561"/>
      <c r="B64" s="562"/>
      <c r="C64" s="111"/>
      <c r="D64" s="254"/>
      <c r="E64" s="69"/>
      <c r="F64" s="137">
        <f t="shared" si="3"/>
        <v>2373.8000000000002</v>
      </c>
      <c r="I64" s="357"/>
      <c r="J64" s="358"/>
      <c r="K64" s="34"/>
      <c r="L64" s="147"/>
      <c r="M64" s="34"/>
      <c r="N64" s="137">
        <f t="shared" si="1"/>
        <v>554032.68000000005</v>
      </c>
    </row>
    <row r="65" spans="1:14" ht="15.75" hidden="1" x14ac:dyDescent="0.25">
      <c r="A65" s="561"/>
      <c r="B65" s="562"/>
      <c r="C65" s="111"/>
      <c r="D65" s="254"/>
      <c r="E65" s="69"/>
      <c r="F65" s="137">
        <f t="shared" si="3"/>
        <v>2373.8000000000002</v>
      </c>
      <c r="I65" s="357"/>
      <c r="J65" s="358"/>
      <c r="K65" s="34"/>
      <c r="L65" s="147"/>
      <c r="M65" s="34"/>
      <c r="N65" s="137">
        <f t="shared" si="1"/>
        <v>554032.68000000005</v>
      </c>
    </row>
    <row r="66" spans="1:14" ht="15.75" hidden="1" x14ac:dyDescent="0.25">
      <c r="A66" s="561"/>
      <c r="B66" s="562"/>
      <c r="C66" s="111"/>
      <c r="D66" s="254"/>
      <c r="E66" s="69"/>
      <c r="F66" s="137">
        <f t="shared" si="3"/>
        <v>2373.8000000000002</v>
      </c>
      <c r="I66" s="357"/>
      <c r="J66" s="358"/>
      <c r="K66" s="34"/>
      <c r="L66" s="147"/>
      <c r="M66" s="34"/>
      <c r="N66" s="137">
        <f t="shared" si="1"/>
        <v>554032.68000000005</v>
      </c>
    </row>
    <row r="67" spans="1:14" ht="15.75" hidden="1" x14ac:dyDescent="0.25">
      <c r="A67" s="563"/>
      <c r="B67" s="564"/>
      <c r="C67" s="233"/>
      <c r="D67" s="118"/>
      <c r="E67" s="34"/>
      <c r="F67" s="137">
        <f t="shared" si="3"/>
        <v>2373.8000000000002</v>
      </c>
      <c r="I67" s="357"/>
      <c r="J67" s="358"/>
      <c r="K67" s="34"/>
      <c r="L67" s="147"/>
      <c r="M67" s="34"/>
      <c r="N67" s="137">
        <f t="shared" si="1"/>
        <v>554032.68000000005</v>
      </c>
    </row>
    <row r="68" spans="1:14" ht="15.75" hidden="1" x14ac:dyDescent="0.25">
      <c r="A68" s="561"/>
      <c r="B68" s="562"/>
      <c r="C68" s="111"/>
      <c r="D68" s="254"/>
      <c r="E68" s="69"/>
      <c r="F68" s="137">
        <f t="shared" si="3"/>
        <v>2373.8000000000002</v>
      </c>
      <c r="I68" s="134"/>
      <c r="J68" s="139"/>
      <c r="K68" s="69"/>
      <c r="L68" s="148"/>
      <c r="M68" s="69"/>
      <c r="N68" s="137">
        <f t="shared" si="1"/>
        <v>554032.68000000005</v>
      </c>
    </row>
    <row r="69" spans="1:14" ht="15.75" hidden="1" x14ac:dyDescent="0.25">
      <c r="A69" s="561"/>
      <c r="B69" s="562"/>
      <c r="C69" s="111"/>
      <c r="D69" s="254"/>
      <c r="E69" s="69"/>
      <c r="F69" s="137">
        <f t="shared" si="3"/>
        <v>2373.8000000000002</v>
      </c>
      <c r="I69" s="134"/>
      <c r="J69" s="139"/>
      <c r="K69" s="69"/>
      <c r="L69" s="148"/>
      <c r="M69" s="69"/>
      <c r="N69" s="137">
        <f t="shared" ref="N69:N78" si="4">N68+K69-M69</f>
        <v>554032.68000000005</v>
      </c>
    </row>
    <row r="70" spans="1:14" ht="15.75" hidden="1" x14ac:dyDescent="0.25">
      <c r="A70" s="561"/>
      <c r="B70" s="562"/>
      <c r="C70" s="111"/>
      <c r="D70" s="254"/>
      <c r="E70" s="69"/>
      <c r="F70" s="137">
        <f t="shared" si="3"/>
        <v>2373.8000000000002</v>
      </c>
      <c r="I70" s="134"/>
      <c r="J70" s="139"/>
      <c r="K70" s="69"/>
      <c r="L70" s="148"/>
      <c r="M70" s="69"/>
      <c r="N70" s="137">
        <f t="shared" si="4"/>
        <v>554032.68000000005</v>
      </c>
    </row>
    <row r="71" spans="1:14" ht="15.75" hidden="1" x14ac:dyDescent="0.25">
      <c r="A71" s="561"/>
      <c r="B71" s="562"/>
      <c r="C71" s="111"/>
      <c r="D71" s="254"/>
      <c r="E71" s="69"/>
      <c r="F71" s="137">
        <f t="shared" si="3"/>
        <v>2373.8000000000002</v>
      </c>
      <c r="I71" s="134"/>
      <c r="J71" s="139"/>
      <c r="K71" s="69"/>
      <c r="L71" s="148"/>
      <c r="M71" s="69"/>
      <c r="N71" s="137">
        <f t="shared" si="4"/>
        <v>554032.68000000005</v>
      </c>
    </row>
    <row r="72" spans="1:14" ht="15.75" hidden="1" x14ac:dyDescent="0.25">
      <c r="A72" s="561"/>
      <c r="B72" s="562"/>
      <c r="C72" s="111"/>
      <c r="D72" s="254"/>
      <c r="E72" s="69"/>
      <c r="F72" s="137">
        <f t="shared" si="3"/>
        <v>2373.8000000000002</v>
      </c>
      <c r="I72" s="134"/>
      <c r="J72" s="139"/>
      <c r="K72" s="69"/>
      <c r="L72" s="148"/>
      <c r="M72" s="69"/>
      <c r="N72" s="137">
        <f t="shared" si="4"/>
        <v>554032.68000000005</v>
      </c>
    </row>
    <row r="73" spans="1:14" ht="15.75" hidden="1" x14ac:dyDescent="0.25">
      <c r="A73" s="561"/>
      <c r="B73" s="562"/>
      <c r="C73" s="111"/>
      <c r="D73" s="254"/>
      <c r="E73" s="69"/>
      <c r="F73" s="137">
        <f t="shared" si="3"/>
        <v>2373.8000000000002</v>
      </c>
      <c r="I73" s="134"/>
      <c r="J73" s="139"/>
      <c r="K73" s="69"/>
      <c r="L73" s="148"/>
      <c r="M73" s="69"/>
      <c r="N73" s="137">
        <f t="shared" si="4"/>
        <v>554032.68000000005</v>
      </c>
    </row>
    <row r="74" spans="1:14" ht="15.75" hidden="1" x14ac:dyDescent="0.25">
      <c r="A74" s="561"/>
      <c r="B74" s="562"/>
      <c r="C74" s="111"/>
      <c r="D74" s="254"/>
      <c r="E74" s="69"/>
      <c r="F74" s="137">
        <f t="shared" si="3"/>
        <v>2373.8000000000002</v>
      </c>
      <c r="I74" s="134"/>
      <c r="J74" s="139"/>
      <c r="K74" s="69"/>
      <c r="L74" s="148"/>
      <c r="M74" s="69"/>
      <c r="N74" s="137">
        <f t="shared" si="4"/>
        <v>554032.68000000005</v>
      </c>
    </row>
    <row r="75" spans="1:14" ht="15.75" hidden="1" x14ac:dyDescent="0.25">
      <c r="A75" s="561">
        <v>44618</v>
      </c>
      <c r="B75" s="562" t="s">
        <v>508</v>
      </c>
      <c r="C75" s="111">
        <v>40377.15</v>
      </c>
      <c r="D75" s="254"/>
      <c r="E75" s="69"/>
      <c r="F75" s="137">
        <f t="shared" si="3"/>
        <v>42750.950000000004</v>
      </c>
      <c r="I75" s="134"/>
      <c r="J75" s="139"/>
      <c r="K75" s="69"/>
      <c r="L75" s="148"/>
      <c r="M75" s="69"/>
      <c r="N75" s="137">
        <f t="shared" si="4"/>
        <v>554032.68000000005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3"/>
        <v>42750.950000000004</v>
      </c>
      <c r="I76" s="134"/>
      <c r="J76" s="139"/>
      <c r="K76" s="69"/>
      <c r="L76" s="148"/>
      <c r="M76" s="69"/>
      <c r="N76" s="137">
        <f t="shared" si="4"/>
        <v>554032.68000000005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3"/>
        <v>42750.950000000004</v>
      </c>
      <c r="I77" s="134"/>
      <c r="J77" s="139"/>
      <c r="K77" s="69"/>
      <c r="L77" s="148"/>
      <c r="M77" s="69"/>
      <c r="N77" s="137">
        <f t="shared" si="4"/>
        <v>554032.68000000005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v>0</v>
      </c>
      <c r="I78" s="149"/>
      <c r="J78" s="150"/>
      <c r="K78" s="151">
        <v>0</v>
      </c>
      <c r="L78" s="152"/>
      <c r="M78" s="151"/>
      <c r="N78" s="137">
        <f t="shared" si="4"/>
        <v>554032.68000000005</v>
      </c>
    </row>
    <row r="79" spans="1:14" ht="19.5" thickTop="1" x14ac:dyDescent="0.3">
      <c r="B79" s="211"/>
      <c r="C79" s="212">
        <f>SUM(C3:C78)</f>
        <v>1702928.1400000001</v>
      </c>
      <c r="D79" s="426"/>
      <c r="E79" s="414">
        <f>SUM(E3:E78)</f>
        <v>1452231.0300000003</v>
      </c>
      <c r="F79" s="153">
        <f>C79-E79</f>
        <v>250697.10999999987</v>
      </c>
      <c r="K79" s="209">
        <f>SUM(K3:K78)</f>
        <v>554032.68000000005</v>
      </c>
      <c r="L79" s="209"/>
      <c r="M79" s="209">
        <f>SUM(M3:M78)</f>
        <v>0</v>
      </c>
      <c r="N79" s="153">
        <f>N78</f>
        <v>554032.68000000005</v>
      </c>
    </row>
    <row r="80" spans="1:14" ht="15.75" thickBot="1" x14ac:dyDescent="0.3">
      <c r="B80" s="213"/>
      <c r="C80" s="214"/>
      <c r="D80" s="256"/>
      <c r="E80" s="3"/>
      <c r="F80" s="506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07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37" t="s">
        <v>320</v>
      </c>
      <c r="D1" s="537"/>
      <c r="E1" s="538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39" t="s">
        <v>316</v>
      </c>
      <c r="C4" s="540"/>
      <c r="D4" s="540"/>
      <c r="E4" s="540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41" t="s">
        <v>317</v>
      </c>
      <c r="C6" s="542"/>
      <c r="D6" s="542"/>
      <c r="E6" s="542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43" t="s">
        <v>315</v>
      </c>
      <c r="F8" s="545">
        <f>SUM(F4:F7)</f>
        <v>1281104.8799999999</v>
      </c>
    </row>
    <row r="9" spans="2:6" ht="16.5" thickBot="1" x14ac:dyDescent="0.3">
      <c r="B9" s="388"/>
      <c r="C9" s="381"/>
      <c r="D9" s="382"/>
      <c r="E9" s="544"/>
      <c r="F9" s="546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47" t="s">
        <v>318</v>
      </c>
      <c r="C13" s="548"/>
      <c r="D13" s="548"/>
      <c r="E13" s="548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47" t="s">
        <v>319</v>
      </c>
      <c r="C15" s="548"/>
      <c r="D15" s="548"/>
      <c r="E15" s="548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49" t="s">
        <v>315</v>
      </c>
      <c r="F17" s="551">
        <f>SUM(F13:F16)</f>
        <v>261497.74</v>
      </c>
    </row>
    <row r="18" spans="2:6" ht="16.5" thickBot="1" x14ac:dyDescent="0.3">
      <c r="B18" s="388"/>
      <c r="C18" s="381"/>
      <c r="D18" s="382"/>
      <c r="E18" s="550"/>
      <c r="F18" s="552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531" t="s">
        <v>321</v>
      </c>
      <c r="C22" s="532"/>
      <c r="D22" s="532"/>
      <c r="E22" s="532"/>
      <c r="F22" s="535">
        <v>12020</v>
      </c>
    </row>
    <row r="23" spans="2:6" ht="15.75" thickBot="1" x14ac:dyDescent="0.3">
      <c r="B23" s="533"/>
      <c r="C23" s="534"/>
      <c r="D23" s="534"/>
      <c r="E23" s="534"/>
      <c r="F23" s="536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79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80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44"/>
      <c r="C1" s="446" t="s">
        <v>208</v>
      </c>
      <c r="D1" s="447"/>
      <c r="E1" s="447"/>
      <c r="F1" s="447"/>
      <c r="G1" s="447"/>
      <c r="H1" s="447"/>
      <c r="I1" s="447"/>
      <c r="J1" s="447"/>
      <c r="K1" s="447"/>
      <c r="L1" s="447"/>
      <c r="M1" s="447"/>
    </row>
    <row r="2" spans="1:25" ht="16.5" thickBot="1" x14ac:dyDescent="0.3">
      <c r="B2" s="44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8" t="s">
        <v>0</v>
      </c>
      <c r="C3" s="449"/>
      <c r="D3" s="10"/>
      <c r="E3" s="11"/>
      <c r="F3" s="11"/>
      <c r="H3" s="450" t="s">
        <v>26</v>
      </c>
      <c r="I3" s="450"/>
      <c r="K3" s="165"/>
      <c r="L3" s="13"/>
      <c r="M3" s="14"/>
      <c r="P3" s="487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51" t="s">
        <v>2</v>
      </c>
      <c r="F4" s="452"/>
      <c r="H4" s="453" t="s">
        <v>3</v>
      </c>
      <c r="I4" s="454"/>
      <c r="J4" s="19"/>
      <c r="K4" s="166"/>
      <c r="L4" s="20"/>
      <c r="M4" s="21" t="s">
        <v>4</v>
      </c>
      <c r="N4" s="22" t="s">
        <v>5</v>
      </c>
      <c r="P4" s="488"/>
      <c r="Q4" s="286" t="s">
        <v>209</v>
      </c>
      <c r="W4" s="497" t="s">
        <v>124</v>
      </c>
      <c r="X4" s="49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97"/>
      <c r="X5" s="49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0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0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03"/>
      <c r="X21" s="50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04"/>
      <c r="X23" s="50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04"/>
      <c r="X24" s="50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05"/>
      <c r="X25" s="50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05"/>
      <c r="X26" s="50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98"/>
      <c r="X27" s="499"/>
      <c r="Y27" s="50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99"/>
      <c r="X28" s="499"/>
      <c r="Y28" s="50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89">
        <f>SUM(M5:M35)</f>
        <v>321168.83</v>
      </c>
      <c r="N36" s="491">
        <f>SUM(N5:N35)</f>
        <v>467016</v>
      </c>
      <c r="O36" s="276"/>
      <c r="P36" s="277">
        <v>0</v>
      </c>
      <c r="Q36" s="493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90"/>
      <c r="N37" s="492"/>
      <c r="O37" s="276"/>
      <c r="P37" s="277">
        <v>0</v>
      </c>
      <c r="Q37" s="494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6" t="s">
        <v>11</v>
      </c>
      <c r="I52" s="467"/>
      <c r="J52" s="100"/>
      <c r="K52" s="468">
        <f>I50+L50</f>
        <v>71911.59</v>
      </c>
      <c r="L52" s="495"/>
      <c r="M52" s="272"/>
      <c r="N52" s="272"/>
      <c r="P52" s="34"/>
      <c r="Q52" s="13"/>
    </row>
    <row r="53" spans="1:17" ht="16.5" thickBot="1" x14ac:dyDescent="0.3">
      <c r="D53" s="472" t="s">
        <v>12</v>
      </c>
      <c r="E53" s="472"/>
      <c r="F53" s="313">
        <f>F50-K52-C50</f>
        <v>-25952.549999999814</v>
      </c>
      <c r="I53" s="102"/>
      <c r="J53" s="103"/>
    </row>
    <row r="54" spans="1:17" ht="18.75" x14ac:dyDescent="0.3">
      <c r="D54" s="496" t="s">
        <v>95</v>
      </c>
      <c r="E54" s="496"/>
      <c r="F54" s="111">
        <v>-706888.38</v>
      </c>
      <c r="I54" s="473" t="s">
        <v>13</v>
      </c>
      <c r="J54" s="474"/>
      <c r="K54" s="475">
        <f>F56+F57+F58</f>
        <v>1308778.3500000003</v>
      </c>
      <c r="L54" s="475"/>
      <c r="M54" s="481" t="s">
        <v>211</v>
      </c>
      <c r="N54" s="482"/>
      <c r="O54" s="482"/>
      <c r="P54" s="482"/>
      <c r="Q54" s="483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84"/>
      <c r="N55" s="485"/>
      <c r="O55" s="485"/>
      <c r="P55" s="485"/>
      <c r="Q55" s="486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77">
        <f>-C4</f>
        <v>-567389.35</v>
      </c>
      <c r="L56" s="47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55" t="s">
        <v>18</v>
      </c>
      <c r="E58" s="456"/>
      <c r="F58" s="113">
        <v>2142307.62</v>
      </c>
      <c r="I58" s="457" t="s">
        <v>198</v>
      </c>
      <c r="J58" s="458"/>
      <c r="K58" s="459">
        <f>K54+K56</f>
        <v>741389.00000000035</v>
      </c>
      <c r="L58" s="45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06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07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19" workbookViewId="0">
      <selection activeCell="F37" sqref="F3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44"/>
      <c r="C1" s="446" t="s">
        <v>208</v>
      </c>
      <c r="D1" s="447"/>
      <c r="E1" s="447"/>
      <c r="F1" s="447"/>
      <c r="G1" s="447"/>
      <c r="H1" s="447"/>
      <c r="I1" s="447"/>
      <c r="J1" s="447"/>
      <c r="K1" s="447"/>
      <c r="L1" s="447"/>
      <c r="M1" s="447"/>
    </row>
    <row r="2" spans="1:25" ht="16.5" thickBot="1" x14ac:dyDescent="0.3">
      <c r="B2" s="44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8" t="s">
        <v>0</v>
      </c>
      <c r="C3" s="449"/>
      <c r="D3" s="10"/>
      <c r="E3" s="11"/>
      <c r="F3" s="11"/>
      <c r="H3" s="450" t="s">
        <v>26</v>
      </c>
      <c r="I3" s="450"/>
      <c r="K3" s="165"/>
      <c r="L3" s="13"/>
      <c r="M3" s="14"/>
      <c r="P3" s="487" t="s">
        <v>6</v>
      </c>
      <c r="R3" s="508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51" t="s">
        <v>2</v>
      </c>
      <c r="F4" s="452"/>
      <c r="H4" s="453" t="s">
        <v>3</v>
      </c>
      <c r="I4" s="454"/>
      <c r="J4" s="19"/>
      <c r="K4" s="166"/>
      <c r="L4" s="20"/>
      <c r="M4" s="21" t="s">
        <v>4</v>
      </c>
      <c r="N4" s="22" t="s">
        <v>5</v>
      </c>
      <c r="P4" s="488"/>
      <c r="Q4" s="323" t="s">
        <v>217</v>
      </c>
      <c r="R4" s="509"/>
      <c r="W4" s="497" t="s">
        <v>124</v>
      </c>
      <c r="X4" s="49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97"/>
      <c r="X5" s="49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50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50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503"/>
      <c r="X21" s="50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504"/>
      <c r="X23" s="50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504"/>
      <c r="X24" s="50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505"/>
      <c r="X25" s="50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505"/>
      <c r="X26" s="50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98"/>
      <c r="X27" s="499"/>
      <c r="Y27" s="50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99"/>
      <c r="X28" s="499"/>
      <c r="Y28" s="50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89">
        <f>SUM(M5:M35)</f>
        <v>1077791.3</v>
      </c>
      <c r="N36" s="491">
        <f>SUM(N5:N35)</f>
        <v>936398</v>
      </c>
      <c r="O36" s="276"/>
      <c r="P36" s="277">
        <v>0</v>
      </c>
      <c r="Q36" s="493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90"/>
      <c r="N37" s="492"/>
      <c r="O37" s="276"/>
      <c r="P37" s="277">
        <v>0</v>
      </c>
      <c r="Q37" s="494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6" t="s">
        <v>11</v>
      </c>
      <c r="I52" s="467"/>
      <c r="J52" s="100"/>
      <c r="K52" s="468">
        <f>I50+L50</f>
        <v>90750.75</v>
      </c>
      <c r="L52" s="495"/>
      <c r="M52" s="272"/>
      <c r="N52" s="272"/>
      <c r="P52" s="34"/>
      <c r="Q52" s="13"/>
    </row>
    <row r="53" spans="1:17" ht="16.5" thickBot="1" x14ac:dyDescent="0.3">
      <c r="D53" s="472" t="s">
        <v>12</v>
      </c>
      <c r="E53" s="472"/>
      <c r="F53" s="313">
        <f>F50-K52-C50</f>
        <v>1739855.03</v>
      </c>
      <c r="I53" s="102"/>
      <c r="J53" s="103"/>
    </row>
    <row r="54" spans="1:17" ht="18.75" x14ac:dyDescent="0.3">
      <c r="D54" s="496" t="s">
        <v>95</v>
      </c>
      <c r="E54" s="496"/>
      <c r="F54" s="111">
        <v>-1567070.66</v>
      </c>
      <c r="I54" s="473" t="s">
        <v>13</v>
      </c>
      <c r="J54" s="474"/>
      <c r="K54" s="475">
        <f>F56+F57+F58</f>
        <v>703192.8600000001</v>
      </c>
      <c r="L54" s="475"/>
      <c r="M54" s="481" t="s">
        <v>211</v>
      </c>
      <c r="N54" s="482"/>
      <c r="O54" s="482"/>
      <c r="P54" s="482"/>
      <c r="Q54" s="483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84"/>
      <c r="N55" s="485"/>
      <c r="O55" s="485"/>
      <c r="P55" s="485"/>
      <c r="Q55" s="486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77">
        <f>-C4</f>
        <v>-567389.35</v>
      </c>
      <c r="L56" s="47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55" t="s">
        <v>18</v>
      </c>
      <c r="E58" s="456"/>
      <c r="F58" s="113">
        <v>754143.23</v>
      </c>
      <c r="I58" s="457" t="s">
        <v>198</v>
      </c>
      <c r="J58" s="458"/>
      <c r="K58" s="459">
        <f>K54+K56</f>
        <v>135803.51000000013</v>
      </c>
      <c r="L58" s="45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06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07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34" workbookViewId="0">
      <selection activeCell="H21" sqref="H2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44"/>
      <c r="C1" s="510" t="s">
        <v>323</v>
      </c>
      <c r="D1" s="511"/>
      <c r="E1" s="511"/>
      <c r="F1" s="511"/>
      <c r="G1" s="511"/>
      <c r="H1" s="511"/>
      <c r="I1" s="511"/>
      <c r="J1" s="511"/>
      <c r="K1" s="511"/>
      <c r="L1" s="511"/>
      <c r="M1" s="511"/>
    </row>
    <row r="2" spans="1:25" ht="16.5" thickBot="1" x14ac:dyDescent="0.3">
      <c r="B2" s="44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8" t="s">
        <v>0</v>
      </c>
      <c r="C3" s="449"/>
      <c r="D3" s="10"/>
      <c r="E3" s="11"/>
      <c r="F3" s="11"/>
      <c r="H3" s="450" t="s">
        <v>26</v>
      </c>
      <c r="I3" s="450"/>
      <c r="K3" s="165"/>
      <c r="L3" s="13"/>
      <c r="M3" s="14"/>
      <c r="P3" s="487" t="s">
        <v>6</v>
      </c>
      <c r="R3" s="508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51" t="s">
        <v>2</v>
      </c>
      <c r="F4" s="452"/>
      <c r="H4" s="453" t="s">
        <v>3</v>
      </c>
      <c r="I4" s="454"/>
      <c r="J4" s="19"/>
      <c r="K4" s="166"/>
      <c r="L4" s="20"/>
      <c r="M4" s="21" t="s">
        <v>4</v>
      </c>
      <c r="N4" s="22" t="s">
        <v>5</v>
      </c>
      <c r="P4" s="488"/>
      <c r="Q4" s="323" t="s">
        <v>217</v>
      </c>
      <c r="R4" s="509"/>
      <c r="W4" s="497" t="s">
        <v>124</v>
      </c>
      <c r="X4" s="49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497"/>
      <c r="X5" s="49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50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50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503"/>
      <c r="X21" s="50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504"/>
      <c r="X23" s="50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504"/>
      <c r="X24" s="50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505"/>
      <c r="X25" s="50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505"/>
      <c r="X26" s="50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498"/>
      <c r="X27" s="499"/>
      <c r="Y27" s="50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99"/>
      <c r="X28" s="499"/>
      <c r="Y28" s="50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489">
        <f>SUM(M5:M35)</f>
        <v>1818445.73</v>
      </c>
      <c r="N36" s="491">
        <f>SUM(N5:N35)</f>
        <v>739014</v>
      </c>
      <c r="O36" s="276"/>
      <c r="P36" s="277">
        <v>0</v>
      </c>
      <c r="Q36" s="493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490"/>
      <c r="N37" s="492"/>
      <c r="O37" s="276"/>
      <c r="P37" s="277">
        <v>0</v>
      </c>
      <c r="Q37" s="494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6" t="s">
        <v>11</v>
      </c>
      <c r="I52" s="467"/>
      <c r="J52" s="100"/>
      <c r="K52" s="468">
        <f>I50+L50</f>
        <v>144994.20000000001</v>
      </c>
      <c r="L52" s="495"/>
      <c r="M52" s="272"/>
      <c r="N52" s="272"/>
      <c r="P52" s="34"/>
      <c r="Q52" s="13"/>
    </row>
    <row r="53" spans="1:17" x14ac:dyDescent="0.25">
      <c r="D53" s="472" t="s">
        <v>12</v>
      </c>
      <c r="E53" s="472"/>
      <c r="F53" s="313">
        <f>F50-K52-C50</f>
        <v>2135426.1199999996</v>
      </c>
      <c r="I53" s="102"/>
      <c r="J53" s="103"/>
    </row>
    <row r="54" spans="1:17" ht="18.75" x14ac:dyDescent="0.3">
      <c r="D54" s="496" t="s">
        <v>95</v>
      </c>
      <c r="E54" s="496"/>
      <c r="F54" s="111">
        <v>-1448401.2</v>
      </c>
      <c r="I54" s="473" t="s">
        <v>13</v>
      </c>
      <c r="J54" s="474"/>
      <c r="K54" s="475">
        <f>F56+F57+F58</f>
        <v>1082916.0699999996</v>
      </c>
      <c r="L54" s="475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477">
        <f>-C4</f>
        <v>-754143.23</v>
      </c>
      <c r="L56" s="47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55" t="s">
        <v>18</v>
      </c>
      <c r="E58" s="456"/>
      <c r="F58" s="113">
        <v>1149740.4099999999</v>
      </c>
      <c r="I58" s="457" t="s">
        <v>198</v>
      </c>
      <c r="J58" s="458"/>
      <c r="K58" s="459">
        <f>K54+K56</f>
        <v>328772.83999999962</v>
      </c>
      <c r="L58" s="45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workbookViewId="0">
      <selection activeCell="D49" sqref="D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42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42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42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42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42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42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42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42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42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42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42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42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42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42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42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42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42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42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42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42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42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42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42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42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42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42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42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42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42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42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42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42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42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42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42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424" t="s">
        <v>310</v>
      </c>
      <c r="E38" s="411">
        <v>0</v>
      </c>
      <c r="F38" s="411">
        <f t="shared" si="0"/>
        <v>78773.820000000007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424" t="s">
        <v>310</v>
      </c>
      <c r="E39" s="411">
        <v>0</v>
      </c>
      <c r="F39" s="411">
        <f t="shared" si="0"/>
        <v>38574.800000000003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424" t="s">
        <v>310</v>
      </c>
      <c r="E40" s="411">
        <v>0</v>
      </c>
      <c r="F40" s="411">
        <f t="shared" si="0"/>
        <v>53825.279999999999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424" t="s">
        <v>310</v>
      </c>
      <c r="E41" s="411">
        <v>0</v>
      </c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512" t="s">
        <v>420</v>
      </c>
      <c r="C43" s="513"/>
      <c r="D43" s="513"/>
      <c r="E43" s="514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515"/>
      <c r="C44" s="516"/>
      <c r="D44" s="516"/>
      <c r="E44" s="517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518"/>
      <c r="C45" s="519"/>
      <c r="D45" s="519"/>
      <c r="E45" s="520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27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21" t="s">
        <v>421</v>
      </c>
      <c r="K48" s="522"/>
      <c r="L48" s="523"/>
      <c r="M48" s="206"/>
      <c r="N48" s="137">
        <f>N47+K48-M48</f>
        <v>404627.30000000005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24"/>
      <c r="K49" s="525"/>
      <c r="L49" s="526"/>
      <c r="M49" s="206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404627.30000000005</v>
      </c>
    </row>
    <row r="79" spans="1:14" ht="19.5" thickTop="1" x14ac:dyDescent="0.3">
      <c r="B79" s="211"/>
      <c r="C79" s="212">
        <f>SUM(C3:C78)</f>
        <v>1448401.2000000002</v>
      </c>
      <c r="D79" s="426"/>
      <c r="E79" s="414">
        <f>SUM(E3:E78)</f>
        <v>1277227.3</v>
      </c>
      <c r="F79" s="153">
        <f>SUM(F3:F78)</f>
        <v>171173.90000000002</v>
      </c>
      <c r="K79" s="209">
        <f>SUM(K3:K78)</f>
        <v>909001.26000000013</v>
      </c>
      <c r="L79" s="209"/>
      <c r="M79" s="209">
        <f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506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07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15" workbookViewId="0">
      <selection activeCell="F40" sqref="F4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44"/>
      <c r="C1" s="510" t="s">
        <v>323</v>
      </c>
      <c r="D1" s="511"/>
      <c r="E1" s="511"/>
      <c r="F1" s="511"/>
      <c r="G1" s="511"/>
      <c r="H1" s="511"/>
      <c r="I1" s="511"/>
      <c r="J1" s="511"/>
      <c r="K1" s="511"/>
      <c r="L1" s="511"/>
      <c r="M1" s="511"/>
    </row>
    <row r="2" spans="1:25" ht="16.5" thickBot="1" x14ac:dyDescent="0.3">
      <c r="B2" s="44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8" t="s">
        <v>0</v>
      </c>
      <c r="C3" s="449"/>
      <c r="D3" s="10"/>
      <c r="E3" s="11"/>
      <c r="F3" s="11"/>
      <c r="H3" s="450" t="s">
        <v>26</v>
      </c>
      <c r="I3" s="450"/>
      <c r="K3" s="165"/>
      <c r="L3" s="13"/>
      <c r="M3" s="14"/>
      <c r="P3" s="487" t="s">
        <v>6</v>
      </c>
      <c r="R3" s="508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51" t="s">
        <v>2</v>
      </c>
      <c r="F4" s="452"/>
      <c r="H4" s="453" t="s">
        <v>3</v>
      </c>
      <c r="I4" s="454"/>
      <c r="J4" s="19"/>
      <c r="K4" s="166"/>
      <c r="L4" s="20"/>
      <c r="M4" s="21" t="s">
        <v>4</v>
      </c>
      <c r="N4" s="22" t="s">
        <v>5</v>
      </c>
      <c r="P4" s="488"/>
      <c r="Q4" s="323" t="s">
        <v>217</v>
      </c>
      <c r="R4" s="509"/>
      <c r="W4" s="497" t="s">
        <v>124</v>
      </c>
      <c r="X4" s="49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8">
        <v>0</v>
      </c>
      <c r="S5" s="325"/>
      <c r="W5" s="497"/>
      <c r="X5" s="49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7">
        <v>44566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36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6">
        <f t="shared" si="1"/>
        <v>201</v>
      </c>
      <c r="R19" s="320">
        <v>0</v>
      </c>
      <c r="S19" s="147"/>
      <c r="W19" s="50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6">
        <f t="shared" si="1"/>
        <v>0</v>
      </c>
      <c r="R20" s="320">
        <v>0</v>
      </c>
      <c r="S20" s="147"/>
      <c r="W20" s="50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35">
        <v>-1515</v>
      </c>
      <c r="R21" s="407">
        <v>18072</v>
      </c>
      <c r="S21" s="147"/>
      <c r="W21" s="503"/>
      <c r="X21" s="50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6">
        <f t="shared" si="1"/>
        <v>0</v>
      </c>
      <c r="R23" s="320">
        <v>0</v>
      </c>
      <c r="S23" s="147"/>
      <c r="W23" s="504"/>
      <c r="X23" s="50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6">
        <f t="shared" si="1"/>
        <v>0</v>
      </c>
      <c r="R24" s="320">
        <v>0</v>
      </c>
      <c r="S24" s="147"/>
      <c r="W24" s="504"/>
      <c r="X24" s="50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6">
        <f t="shared" si="1"/>
        <v>4.5</v>
      </c>
      <c r="R25" s="320">
        <v>0</v>
      </c>
      <c r="W25" s="505"/>
      <c r="X25" s="50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6">
        <f t="shared" si="1"/>
        <v>0</v>
      </c>
      <c r="R26" s="320">
        <v>0</v>
      </c>
      <c r="W26" s="505"/>
      <c r="X26" s="50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6">
        <f t="shared" si="1"/>
        <v>0.40000000000145519</v>
      </c>
      <c r="R27" s="320">
        <v>0</v>
      </c>
      <c r="W27" s="498"/>
      <c r="X27" s="499"/>
      <c r="Y27" s="50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6">
        <f t="shared" si="1"/>
        <v>0</v>
      </c>
      <c r="R28" s="320">
        <v>0</v>
      </c>
      <c r="W28" s="499"/>
      <c r="X28" s="499"/>
      <c r="Y28" s="50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437">
        <f>7491+411</f>
        <v>7902</v>
      </c>
      <c r="O29" s="440" t="s">
        <v>455</v>
      </c>
      <c r="P29" s="34">
        <f t="shared" si="0"/>
        <v>65978.28</v>
      </c>
      <c r="Q29" s="326">
        <f t="shared" si="1"/>
        <v>0.27999999999883585</v>
      </c>
      <c r="R29" s="320">
        <v>0</v>
      </c>
      <c r="T29" s="442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454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437">
        <v>26626</v>
      </c>
      <c r="O30" s="441" t="s">
        <v>453</v>
      </c>
      <c r="P30" s="34">
        <f t="shared" si="0"/>
        <v>842352.21</v>
      </c>
      <c r="Q30" s="326">
        <v>0</v>
      </c>
      <c r="R30" s="439">
        <v>92514</v>
      </c>
      <c r="T30" s="442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456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457</v>
      </c>
      <c r="L31" s="63">
        <v>16621.14</v>
      </c>
      <c r="M31" s="32">
        <f>998+41741</f>
        <v>42739</v>
      </c>
      <c r="N31" s="437">
        <f>10137+26711</f>
        <v>36848</v>
      </c>
      <c r="O31" s="440" t="s">
        <v>455</v>
      </c>
      <c r="P31" s="34">
        <f t="shared" si="0"/>
        <v>107356.14</v>
      </c>
      <c r="Q31" s="111">
        <f t="shared" si="1"/>
        <v>0.13999999999941792</v>
      </c>
      <c r="R31" s="322">
        <v>0</v>
      </c>
      <c r="T31" s="442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459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42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43">
        <f>SUM(T29:T32)</f>
        <v>44254</v>
      </c>
    </row>
    <row r="34" spans="1:20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38">
        <f t="shared" si="1"/>
        <v>0</v>
      </c>
      <c r="R35" s="228"/>
    </row>
    <row r="36" spans="1:20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89">
        <f>SUM(M5:M35)</f>
        <v>2143864.4900000002</v>
      </c>
      <c r="N36" s="491">
        <f>SUM(N5:N35)</f>
        <v>791108</v>
      </c>
      <c r="O36" s="276"/>
      <c r="P36" s="277">
        <v>0</v>
      </c>
      <c r="Q36" s="527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490"/>
      <c r="N37" s="492"/>
      <c r="O37" s="276"/>
      <c r="P37" s="277">
        <v>0</v>
      </c>
      <c r="Q37" s="528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529">
        <f>M36+N36</f>
        <v>2934972.49</v>
      </c>
      <c r="N39" s="530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458</v>
      </c>
      <c r="L40" s="61">
        <v>13372.77</v>
      </c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397405.9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114509.62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6" t="s">
        <v>11</v>
      </c>
      <c r="I52" s="467"/>
      <c r="J52" s="100"/>
      <c r="K52" s="468">
        <f>I50+L50</f>
        <v>180192.62</v>
      </c>
      <c r="L52" s="495"/>
      <c r="M52" s="272"/>
      <c r="N52" s="272"/>
      <c r="P52" s="34"/>
      <c r="Q52" s="13"/>
    </row>
    <row r="53" spans="1:17" x14ac:dyDescent="0.25">
      <c r="D53" s="472" t="s">
        <v>12</v>
      </c>
      <c r="E53" s="472"/>
      <c r="F53" s="313">
        <f>F50-K52-C50</f>
        <v>2717217.48</v>
      </c>
      <c r="I53" s="102"/>
      <c r="J53" s="103"/>
    </row>
    <row r="54" spans="1:17" ht="18.75" x14ac:dyDescent="0.3">
      <c r="D54" s="496" t="s">
        <v>95</v>
      </c>
      <c r="E54" s="496"/>
      <c r="F54" s="111">
        <v>0</v>
      </c>
      <c r="I54" s="473" t="s">
        <v>13</v>
      </c>
      <c r="J54" s="474"/>
      <c r="K54" s="475">
        <f>F56+F57+F58</f>
        <v>3983785.9299999997</v>
      </c>
      <c r="L54" s="475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2717217.48</v>
      </c>
      <c r="H56" s="23"/>
      <c r="I56" s="108" t="s">
        <v>15</v>
      </c>
      <c r="J56" s="109"/>
      <c r="K56" s="477">
        <f>-C4</f>
        <v>-1149740.4099999999</v>
      </c>
      <c r="L56" s="47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44619</v>
      </c>
      <c r="D58" s="455" t="s">
        <v>18</v>
      </c>
      <c r="E58" s="456"/>
      <c r="F58" s="113">
        <v>1266568.45</v>
      </c>
      <c r="I58" s="457" t="s">
        <v>198</v>
      </c>
      <c r="J58" s="458"/>
      <c r="K58" s="459">
        <f>K54+K56</f>
        <v>2834045.5199999996</v>
      </c>
      <c r="L58" s="45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Hoja2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2022-02-15T16:42:32Z</cp:lastPrinted>
  <dcterms:created xsi:type="dcterms:W3CDTF">2021-11-04T19:08:42Z</dcterms:created>
  <dcterms:modified xsi:type="dcterms:W3CDTF">2022-03-19T19:01:48Z</dcterms:modified>
</cp:coreProperties>
</file>