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jp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SERVIDOR\Documents\"/>
    </mc:Choice>
  </mc:AlternateContent>
  <bookViews>
    <workbookView xWindow="0" yWindow="0" windowWidth="24000" windowHeight="9630"/>
  </bookViews>
  <sheets>
    <sheet name="ENERO 02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77" i="1" l="1"/>
  <c r="E76" i="1"/>
  <c r="E115" i="1"/>
  <c r="E113" i="1"/>
  <c r="E21" i="1"/>
  <c r="E298" i="1"/>
  <c r="E299" i="1"/>
  <c r="E300" i="1"/>
  <c r="E301" i="1"/>
  <c r="E302" i="1"/>
  <c r="E303" i="1"/>
  <c r="E304" i="1"/>
  <c r="E305" i="1"/>
  <c r="E270" i="1"/>
  <c r="E271" i="1"/>
  <c r="E272" i="1"/>
  <c r="E273" i="1"/>
  <c r="E274" i="1"/>
  <c r="E275" i="1"/>
  <c r="E283" i="1"/>
  <c r="E289" i="1"/>
  <c r="E291" i="1"/>
  <c r="E292" i="1"/>
  <c r="E293" i="1"/>
  <c r="E294" i="1"/>
  <c r="E295" i="1"/>
  <c r="C206" i="1"/>
  <c r="C65" i="1"/>
  <c r="C178" i="1"/>
  <c r="C180" i="1"/>
  <c r="C125" i="1"/>
  <c r="C146" i="1"/>
  <c r="C221" i="1"/>
  <c r="C132" i="1"/>
  <c r="C130" i="1"/>
  <c r="C199" i="1"/>
  <c r="C256" i="1"/>
  <c r="C135" i="1"/>
  <c r="C148" i="1"/>
  <c r="C165" i="1"/>
  <c r="C157" i="1"/>
  <c r="C139" i="1"/>
  <c r="C182" i="1"/>
  <c r="C190" i="1"/>
  <c r="C264" i="1"/>
  <c r="C198" i="1"/>
  <c r="C191" i="1"/>
  <c r="C52" i="1"/>
  <c r="C257" i="1"/>
  <c r="C149" i="1"/>
  <c r="C195" i="1"/>
  <c r="C163" i="1"/>
  <c r="C196" i="1"/>
  <c r="C142" i="1"/>
  <c r="C216" i="1"/>
  <c r="C210" i="1"/>
  <c r="C279" i="1"/>
  <c r="E279" i="1" s="1"/>
  <c r="C162" i="1"/>
  <c r="C211" i="1"/>
  <c r="C122" i="1"/>
  <c r="C189" i="1"/>
  <c r="C186" i="1"/>
  <c r="C4" i="1"/>
  <c r="C207" i="1"/>
  <c r="C140" i="1"/>
  <c r="C184" i="1"/>
  <c r="C213" i="1"/>
  <c r="C167" i="1"/>
  <c r="C170" i="1"/>
  <c r="C119" i="1"/>
  <c r="C160" i="1"/>
  <c r="C278" i="1"/>
  <c r="E278" i="1" s="1"/>
  <c r="C158" i="1"/>
  <c r="C62" i="1"/>
  <c r="C86" i="1"/>
  <c r="C117" i="1"/>
  <c r="C63" i="1"/>
  <c r="C137" i="1"/>
  <c r="C124" i="1"/>
  <c r="C143" i="1"/>
  <c r="C201" i="1"/>
  <c r="C147" i="1"/>
  <c r="C172" i="1"/>
  <c r="C121" i="1"/>
  <c r="C123" i="1"/>
  <c r="C281" i="1"/>
  <c r="E281" i="1" s="1"/>
  <c r="C296" i="1"/>
  <c r="E296" i="1" s="1"/>
  <c r="C218" i="1"/>
  <c r="C181" i="1"/>
  <c r="C187" i="1"/>
  <c r="C136" i="1"/>
  <c r="C224" i="1"/>
  <c r="C223" i="1"/>
  <c r="C225" i="1"/>
  <c r="C288" i="1"/>
  <c r="E288" i="1" s="1"/>
  <c r="C284" i="1"/>
  <c r="E284" i="1" s="1"/>
  <c r="C280" i="1"/>
  <c r="E280" i="1" s="1"/>
  <c r="C286" i="1"/>
  <c r="E286" i="1" s="1"/>
  <c r="C285" i="1"/>
  <c r="E285" i="1" s="1"/>
  <c r="C287" i="1"/>
  <c r="E287" i="1" s="1"/>
  <c r="C282" i="1"/>
  <c r="E282" i="1" s="1"/>
  <c r="C290" i="1"/>
  <c r="E290" i="1" s="1"/>
  <c r="C141" i="1"/>
  <c r="C183" i="1"/>
  <c r="C208" i="1"/>
  <c r="C151" i="1"/>
  <c r="C131" i="1"/>
  <c r="C227" i="1"/>
  <c r="C229" i="1"/>
  <c r="C265" i="1"/>
  <c r="C133" i="1"/>
  <c r="C134" i="1"/>
  <c r="C219" i="1"/>
  <c r="C226" i="1"/>
  <c r="C297" i="1"/>
  <c r="E297" i="1" s="1"/>
  <c r="C169" i="1"/>
  <c r="C217" i="1"/>
  <c r="D306" i="1"/>
  <c r="C240" i="1" l="1"/>
  <c r="C101" i="1"/>
  <c r="C40" i="1"/>
  <c r="C242" i="1"/>
  <c r="C88" i="1"/>
  <c r="C276" i="1"/>
  <c r="E276" i="1" s="1"/>
  <c r="C236" i="1"/>
  <c r="C60" i="1"/>
  <c r="C64" i="1"/>
  <c r="C55" i="1"/>
  <c r="C9" i="1"/>
  <c r="C8" i="1"/>
  <c r="C51" i="1"/>
  <c r="C50" i="1"/>
  <c r="C46" i="1"/>
  <c r="C87" i="1"/>
  <c r="C5" i="1"/>
  <c r="C36" i="1"/>
  <c r="C249" i="1"/>
  <c r="C277" i="1"/>
  <c r="E277" i="1" s="1"/>
  <c r="C53" i="1"/>
  <c r="C118" i="1"/>
  <c r="C6" i="1"/>
  <c r="C44" i="1"/>
  <c r="C61" i="1"/>
  <c r="C114" i="1"/>
  <c r="C232" i="1"/>
  <c r="C116" i="1"/>
  <c r="C120" i="1"/>
  <c r="E12" i="1"/>
  <c r="C56" i="1" l="1"/>
  <c r="E4" i="1" l="1"/>
  <c r="E5" i="1"/>
  <c r="E251" i="1"/>
  <c r="E252" i="1"/>
  <c r="E253" i="1"/>
  <c r="E254" i="1"/>
  <c r="E255" i="1"/>
  <c r="E257" i="1"/>
  <c r="E260" i="1"/>
  <c r="E261" i="1"/>
  <c r="E262" i="1"/>
  <c r="E263" i="1"/>
  <c r="E266" i="1"/>
  <c r="E267" i="1"/>
  <c r="E268" i="1"/>
  <c r="E269" i="1"/>
  <c r="E250" i="1"/>
  <c r="E249" i="1"/>
  <c r="E248" i="1"/>
  <c r="E236" i="1"/>
  <c r="E237" i="1"/>
  <c r="E238" i="1"/>
  <c r="E239" i="1"/>
  <c r="E240" i="1"/>
  <c r="E241" i="1"/>
  <c r="E242" i="1"/>
  <c r="E243" i="1"/>
  <c r="E244" i="1"/>
  <c r="E245" i="1"/>
  <c r="E246" i="1"/>
  <c r="E247" i="1"/>
  <c r="E235" i="1"/>
  <c r="E234" i="1"/>
  <c r="E233" i="1"/>
  <c r="E232" i="1"/>
  <c r="E230" i="1"/>
  <c r="E228" i="1"/>
  <c r="E174" i="1" l="1"/>
  <c r="E188" i="1"/>
  <c r="E265" i="1"/>
  <c r="E259" i="1"/>
  <c r="E258" i="1"/>
  <c r="E264" i="1"/>
  <c r="E256" i="1"/>
  <c r="D214" i="1" l="1"/>
  <c r="D193" i="1"/>
  <c r="E195" i="1"/>
  <c r="E196" i="1"/>
  <c r="E179" i="1"/>
  <c r="E180" i="1"/>
  <c r="C155" i="1"/>
  <c r="D155" i="1"/>
  <c r="C128" i="1"/>
  <c r="D128" i="1"/>
  <c r="D92" i="1"/>
  <c r="D56" i="1"/>
  <c r="C30" i="1"/>
  <c r="D30" i="1"/>
  <c r="E6" i="1"/>
  <c r="E7" i="1"/>
  <c r="E8" i="1"/>
  <c r="E9" i="1"/>
  <c r="E10" i="1"/>
  <c r="E11" i="1"/>
  <c r="E13" i="1"/>
  <c r="E14" i="1"/>
  <c r="E15" i="1"/>
  <c r="E16" i="1"/>
  <c r="E17" i="1"/>
  <c r="E18" i="1"/>
  <c r="E19" i="1"/>
  <c r="E20" i="1"/>
  <c r="E22" i="1"/>
  <c r="E23" i="1"/>
  <c r="E24" i="1"/>
  <c r="E25" i="1"/>
  <c r="E26" i="1"/>
  <c r="E27" i="1"/>
  <c r="E28" i="1"/>
  <c r="E29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4" i="1"/>
  <c r="E95" i="1"/>
  <c r="E96" i="1"/>
  <c r="E97" i="1"/>
  <c r="E98" i="1"/>
  <c r="E99" i="1"/>
  <c r="E100" i="1"/>
  <c r="E101" i="1"/>
  <c r="E102" i="1"/>
  <c r="E103" i="1"/>
  <c r="E104" i="1"/>
  <c r="E105" i="1"/>
  <c r="E106" i="1"/>
  <c r="E107" i="1"/>
  <c r="E108" i="1"/>
  <c r="E109" i="1"/>
  <c r="E110" i="1"/>
  <c r="E111" i="1"/>
  <c r="E112" i="1"/>
  <c r="E114" i="1"/>
  <c r="E116" i="1"/>
  <c r="E117" i="1"/>
  <c r="E118" i="1"/>
  <c r="E119" i="1"/>
  <c r="E120" i="1"/>
  <c r="E121" i="1"/>
  <c r="E122" i="1"/>
  <c r="E123" i="1"/>
  <c r="E124" i="1"/>
  <c r="E125" i="1"/>
  <c r="E126" i="1"/>
  <c r="E127" i="1"/>
  <c r="E130" i="1"/>
  <c r="E131" i="1"/>
  <c r="E132" i="1"/>
  <c r="E133" i="1"/>
  <c r="E134" i="1"/>
  <c r="E135" i="1"/>
  <c r="E136" i="1"/>
  <c r="E137" i="1"/>
  <c r="E138" i="1"/>
  <c r="E139" i="1"/>
  <c r="E140" i="1"/>
  <c r="E141" i="1"/>
  <c r="E142" i="1"/>
  <c r="E143" i="1"/>
  <c r="E144" i="1"/>
  <c r="E145" i="1"/>
  <c r="E146" i="1"/>
  <c r="E147" i="1"/>
  <c r="E148" i="1"/>
  <c r="E149" i="1"/>
  <c r="E150" i="1"/>
  <c r="E151" i="1"/>
  <c r="E152" i="1"/>
  <c r="E153" i="1"/>
  <c r="E154" i="1"/>
  <c r="E157" i="1"/>
  <c r="E158" i="1"/>
  <c r="E160" i="1"/>
  <c r="E161" i="1"/>
  <c r="E162" i="1"/>
  <c r="E163" i="1"/>
  <c r="E164" i="1"/>
  <c r="E165" i="1"/>
  <c r="E166" i="1"/>
  <c r="E167" i="1"/>
  <c r="E168" i="1"/>
  <c r="E169" i="1"/>
  <c r="E170" i="1"/>
  <c r="E171" i="1"/>
  <c r="E172" i="1"/>
  <c r="E173" i="1"/>
  <c r="E175" i="1"/>
  <c r="E178" i="1"/>
  <c r="E181" i="1"/>
  <c r="E182" i="1"/>
  <c r="E183" i="1"/>
  <c r="E184" i="1"/>
  <c r="E185" i="1"/>
  <c r="E186" i="1"/>
  <c r="E187" i="1"/>
  <c r="E189" i="1"/>
  <c r="E190" i="1"/>
  <c r="E191" i="1"/>
  <c r="E192" i="1"/>
  <c r="E197" i="1"/>
  <c r="E198" i="1"/>
  <c r="E199" i="1"/>
  <c r="E200" i="1"/>
  <c r="E201" i="1"/>
  <c r="E202" i="1"/>
  <c r="E203" i="1"/>
  <c r="E204" i="1"/>
  <c r="E205" i="1"/>
  <c r="E206" i="1"/>
  <c r="E207" i="1"/>
  <c r="E208" i="1"/>
  <c r="E209" i="1"/>
  <c r="E210" i="1"/>
  <c r="E211" i="1"/>
  <c r="E212" i="1"/>
  <c r="E213" i="1"/>
  <c r="E216" i="1"/>
  <c r="E217" i="1"/>
  <c r="E218" i="1"/>
  <c r="E219" i="1"/>
  <c r="E220" i="1"/>
  <c r="E221" i="1"/>
  <c r="E222" i="1"/>
  <c r="E223" i="1"/>
  <c r="E224" i="1"/>
  <c r="E225" i="1"/>
  <c r="E226" i="1"/>
  <c r="E227" i="1"/>
  <c r="E229" i="1"/>
  <c r="E306" i="1" l="1"/>
  <c r="E214" i="1"/>
  <c r="E193" i="1"/>
  <c r="E56" i="1"/>
  <c r="E155" i="1"/>
  <c r="E128" i="1"/>
  <c r="E92" i="1"/>
  <c r="E30" i="1"/>
  <c r="D176" i="1"/>
  <c r="E176" i="1"/>
  <c r="E308" i="1" l="1"/>
</calcChain>
</file>

<file path=xl/sharedStrings.xml><?xml version="1.0" encoding="utf-8"?>
<sst xmlns="http://schemas.openxmlformats.org/spreadsheetml/2006/main" count="331" uniqueCount="291">
  <si>
    <t>INVENTARIO 07 NOVIEMBRE 2021</t>
  </si>
  <si>
    <t>SUCURSAL ZAVALETA 4 CARNES</t>
  </si>
  <si>
    <t>PRODUCTO</t>
  </si>
  <si>
    <t xml:space="preserve">KILOS </t>
  </si>
  <si>
    <t>PRECIO</t>
  </si>
  <si>
    <t>TOTAL</t>
  </si>
  <si>
    <t>Tocino Salado</t>
  </si>
  <si>
    <t>Pechuga de pavo nu3</t>
  </si>
  <si>
    <t>CAPISTRANO PIERNA</t>
  </si>
  <si>
    <t>YORK BONNA CARNE</t>
  </si>
  <si>
    <t>PIERNA AHUMADA</t>
  </si>
  <si>
    <t>JAMON ARCOS</t>
  </si>
  <si>
    <t>VIRGINIA AHUMADO</t>
  </si>
  <si>
    <t>PROVENSANO BOCA NEGRA</t>
  </si>
  <si>
    <t>SERRANO TAVERNETA</t>
  </si>
  <si>
    <t>SERRANO TAVERNETA PZA</t>
  </si>
  <si>
    <t xml:space="preserve">ROASTBEFF AHUMADO </t>
  </si>
  <si>
    <t>SERRANO CINTA DE ORO</t>
  </si>
  <si>
    <t xml:space="preserve">MOLE ALMENDRADO </t>
  </si>
  <si>
    <t>MOLE TRADICIONAL</t>
  </si>
  <si>
    <t>MANTEQUILLA BUTTER</t>
  </si>
  <si>
    <t>QUESO DE PUERCO CAPISTRANO</t>
  </si>
  <si>
    <t>PECHUGA PEÑARANDA</t>
  </si>
  <si>
    <t>YORK NU3</t>
  </si>
  <si>
    <t>JAMON DE PAVO FUD</t>
  </si>
  <si>
    <t>PECHUGA SABORI</t>
  </si>
  <si>
    <t>URBY ALMENDRADO</t>
  </si>
  <si>
    <t>QUESO DE PUERCO FUD</t>
  </si>
  <si>
    <t>URBY PISTACHE</t>
  </si>
  <si>
    <t>SALCHICHA HOT DOG</t>
  </si>
  <si>
    <t>PECHUGA DE PAVO WINNIS</t>
  </si>
  <si>
    <t>YORK PEÑARANDA</t>
  </si>
  <si>
    <t>JAMON MARIETA</t>
  </si>
  <si>
    <t>SALAMI NU3</t>
  </si>
  <si>
    <t>SALAMI WINNIS</t>
  </si>
  <si>
    <t>PEPPERONI WINNIS</t>
  </si>
  <si>
    <t>CECINA</t>
  </si>
  <si>
    <t>YORK LEDO</t>
  </si>
  <si>
    <t>AMERICANO LEDO</t>
  </si>
  <si>
    <t>TOCINO WINNIS</t>
  </si>
  <si>
    <t>TOSTADAS NATURALES</t>
  </si>
  <si>
    <t>CONDIMENTOS 4 CARNES</t>
  </si>
  <si>
    <t>SALSA PARRILERA</t>
  </si>
  <si>
    <t>SALSA MACHA</t>
  </si>
  <si>
    <t xml:space="preserve">SALSA DE 50 </t>
  </si>
  <si>
    <t>IBERIA 1K</t>
  </si>
  <si>
    <t>MANTEQUILLA VILLITA</t>
  </si>
  <si>
    <t>QUESO AÑEJO</t>
  </si>
  <si>
    <t xml:space="preserve">MOLE </t>
  </si>
  <si>
    <t>MOLE ARTESANAL ALMENDRADO</t>
  </si>
  <si>
    <t>MAIZ POBLANA</t>
  </si>
  <si>
    <t>MAIZ ABUELA</t>
  </si>
  <si>
    <t>MAIZ MORELOS</t>
  </si>
  <si>
    <t xml:space="preserve">MANTECA </t>
  </si>
  <si>
    <t>SALSA ARABE 1 L</t>
  </si>
  <si>
    <t>SALSA ARABE 1/2</t>
  </si>
  <si>
    <t>SALSA ARABE 1/4</t>
  </si>
  <si>
    <t>PATA DE RES</t>
  </si>
  <si>
    <t>RECORTE DE CHULETA</t>
  </si>
  <si>
    <t>CARNE ENCHILADA</t>
  </si>
  <si>
    <t>ALITAS</t>
  </si>
  <si>
    <t>RECORTE DE JAMON</t>
  </si>
  <si>
    <t xml:space="preserve">TOCINO DE PIERNA </t>
  </si>
  <si>
    <t>PATA PREPARADA</t>
  </si>
  <si>
    <t>TROZO LIMPIO</t>
  </si>
  <si>
    <t>PORK BELLY</t>
  </si>
  <si>
    <t>CODILLO ENTERO</t>
  </si>
  <si>
    <t>CENTRO DE CODILLO</t>
  </si>
  <si>
    <t>ESPINAZO</t>
  </si>
  <si>
    <t>TROZO ECO</t>
  </si>
  <si>
    <t>COSTILLA PARA ASAR</t>
  </si>
  <si>
    <t xml:space="preserve">COSTILLA </t>
  </si>
  <si>
    <t>CHULETA NAT</t>
  </si>
  <si>
    <t>PRENSADO</t>
  </si>
  <si>
    <t>CHICHARRON</t>
  </si>
  <si>
    <t>HUESO DE PCO</t>
  </si>
  <si>
    <t xml:space="preserve">SALMON </t>
  </si>
  <si>
    <t>ESPALDILLA C/H</t>
  </si>
  <si>
    <t>ARABE</t>
  </si>
  <si>
    <t>BROCHETA DE RES</t>
  </si>
  <si>
    <t>MOLIDA DE PCO</t>
  </si>
  <si>
    <t>ATUN</t>
  </si>
  <si>
    <t>MOLIDA MIXTA</t>
  </si>
  <si>
    <t>CHAMBARETE</t>
  </si>
  <si>
    <t>PULPA FINA DE RES</t>
  </si>
  <si>
    <t xml:space="preserve">PERICO </t>
  </si>
  <si>
    <t>BARRIGA</t>
  </si>
  <si>
    <t>BISTEC PARA ASAR</t>
  </si>
  <si>
    <t>MEDALLON DE LOMO</t>
  </si>
  <si>
    <t>ABIERTA</t>
  </si>
  <si>
    <t>CARRILLERA</t>
  </si>
  <si>
    <t>RACK COSTILLAR</t>
  </si>
  <si>
    <t>MOLIDA DE RES</t>
  </si>
  <si>
    <t>PICADA DE RES</t>
  </si>
  <si>
    <t>RETAZO DE RES</t>
  </si>
  <si>
    <t>BISTEC DE PUERCO</t>
  </si>
  <si>
    <t>CORTES AMERICANOS</t>
  </si>
  <si>
    <t>BOLA DE RES</t>
  </si>
  <si>
    <t>MILANESA DE RES</t>
  </si>
  <si>
    <t>TAMPIQUEÑAS</t>
  </si>
  <si>
    <t>FAJITAS DE RES</t>
  </si>
  <si>
    <t>BISTEC DEL 7</t>
  </si>
  <si>
    <t>GALLINA CHOICE</t>
  </si>
  <si>
    <t>HAMB ESPECIAL</t>
  </si>
  <si>
    <t>HAMB ECONOMICA</t>
  </si>
  <si>
    <t xml:space="preserve">SUADERO </t>
  </si>
  <si>
    <t>CONCHA DE RES</t>
  </si>
  <si>
    <t>AGUJA DE RES</t>
  </si>
  <si>
    <t>ARRACHERA TAQUERA</t>
  </si>
  <si>
    <t>SABANA DE RES</t>
  </si>
  <si>
    <t>ESPALDILLA DE CARNERO</t>
  </si>
  <si>
    <t>TUETANO</t>
  </si>
  <si>
    <t>PIERNA DE CARNERO</t>
  </si>
  <si>
    <t>NEW YORK PRIME</t>
  </si>
  <si>
    <t>PANZA DE RES REB</t>
  </si>
  <si>
    <t>PANZA DE RES PICADA</t>
  </si>
  <si>
    <t>JAMON IBERICO</t>
  </si>
  <si>
    <t>BABY BACK</t>
  </si>
  <si>
    <t>RANAS</t>
  </si>
  <si>
    <t xml:space="preserve">ROASTBEFF </t>
  </si>
  <si>
    <t xml:space="preserve">PECHO </t>
  </si>
  <si>
    <t>BANDERA</t>
  </si>
  <si>
    <t>NORTEÑO</t>
  </si>
  <si>
    <t>SURTIDO DE PCO</t>
  </si>
  <si>
    <t>JAMON S/H</t>
  </si>
  <si>
    <t>PULPA DE ESPALDILLA</t>
  </si>
  <si>
    <t>VACIADA</t>
  </si>
  <si>
    <t>PLANCHAS</t>
  </si>
  <si>
    <t>FILETE DE PCO</t>
  </si>
  <si>
    <t>PIERNA C/C</t>
  </si>
  <si>
    <t>CONTRA AMERICANA</t>
  </si>
  <si>
    <t>CUETE DE RES</t>
  </si>
  <si>
    <t>VACIOS</t>
  </si>
  <si>
    <t>DIEZMILLO S/H</t>
  </si>
  <si>
    <t>CAPOTE</t>
  </si>
  <si>
    <t>CHORIZO ESPAÑOL</t>
  </si>
  <si>
    <t>BUCHE</t>
  </si>
  <si>
    <t>CEBO DE RES</t>
  </si>
  <si>
    <t>DESCARNE</t>
  </si>
  <si>
    <t>CUERO DE PIERNA</t>
  </si>
  <si>
    <t>CUERO PAPEL</t>
  </si>
  <si>
    <t>CASTELL PZA.</t>
  </si>
  <si>
    <t>LOMO EMBUCHADO METZ PZA.</t>
  </si>
  <si>
    <t xml:space="preserve">LOMO EMBUCHADO TAVERNETA </t>
  </si>
  <si>
    <t>MINI YORK TAVERNETA PZA.</t>
  </si>
  <si>
    <t>GLORIA 225G PLATA PZA.</t>
  </si>
  <si>
    <t>GLORIA UNTABLE AMRILLO PZA.</t>
  </si>
  <si>
    <t>GLORIA UNTABLE VERDE PZA.</t>
  </si>
  <si>
    <t>GLORIA UNTABLE AZUL PZA.</t>
  </si>
  <si>
    <t>IBERICA 95G PZA.</t>
  </si>
  <si>
    <t xml:space="preserve">MANTEQUILLA LYNCONT 90G PZA. </t>
  </si>
  <si>
    <t>MANTEQUILA LYNCONT 225G PZA.</t>
  </si>
  <si>
    <t xml:space="preserve">MANTEQUILLA LYNCONT UBTABLE PZA. </t>
  </si>
  <si>
    <t>MINI YOR TAVERNETA PZA.</t>
  </si>
  <si>
    <t>QUESO DE CABRA PZA.</t>
  </si>
  <si>
    <t>BOURSIN PAQUETE PZA.</t>
  </si>
  <si>
    <t>SUB-TOTAL</t>
  </si>
  <si>
    <t>MANTEQUILLA PANFILO KG</t>
  </si>
  <si>
    <t>PAQUETE PARRILLERO PZA</t>
  </si>
  <si>
    <t>GLORIA 225 G AMARILLA PZA.</t>
  </si>
  <si>
    <t>CORTES DE CERDO</t>
  </si>
  <si>
    <t>TOP SIRLOIN CHOICE</t>
  </si>
  <si>
    <t>TRIPAS</t>
  </si>
  <si>
    <t>NEW YORK CHOICE KG</t>
  </si>
  <si>
    <t>DIEZMILLO C/H KG</t>
  </si>
  <si>
    <t>RIB EYE CHOICE KG</t>
  </si>
  <si>
    <t>JAMON DE LOMO Y MIEL KG</t>
  </si>
  <si>
    <t>CHORIZO ARGENTINO ESPE KG</t>
  </si>
  <si>
    <t>METZ SERRANO .250G PZA</t>
  </si>
  <si>
    <t>SALCHICHA DE PAVO FUD KG</t>
  </si>
  <si>
    <t>PANGASIUS PZA</t>
  </si>
  <si>
    <t>ARRACHERA NAT KG</t>
  </si>
  <si>
    <t>CARPACCIO KG</t>
  </si>
  <si>
    <t>CHISTORRA WINNIS KG</t>
  </si>
  <si>
    <t>GOUDA BOTANERO KG</t>
  </si>
  <si>
    <t>LONGANIZA CASERA KG</t>
  </si>
  <si>
    <t>LONGANIZA ECONOMICA KG</t>
  </si>
  <si>
    <t>CHORIZO OAXACA KG</t>
  </si>
  <si>
    <t>CHORIZO ARGENTINO KG</t>
  </si>
  <si>
    <t xml:space="preserve">BOTANERO PANFILO PZA. </t>
  </si>
  <si>
    <t>POSTRES PZA</t>
  </si>
  <si>
    <t>YOGHURT 1/2 PZA</t>
  </si>
  <si>
    <t>ZORAYDA GDE PZA</t>
  </si>
  <si>
    <t>ZORAYDA CHICO PZA</t>
  </si>
  <si>
    <t>ASADEROS KG</t>
  </si>
  <si>
    <t>VIRGEN DE LOURDES KG</t>
  </si>
  <si>
    <t>MISIONERO AHUMADO KG</t>
  </si>
  <si>
    <t>TRAPOLA BLANCO KG</t>
  </si>
  <si>
    <t>ROMANCE KG</t>
  </si>
  <si>
    <t>DABACHE KG</t>
  </si>
  <si>
    <t>MENONITA KG</t>
  </si>
  <si>
    <t>CHISTORRA METZ 1/2 PZA</t>
  </si>
  <si>
    <t>DELICIAS KG</t>
  </si>
  <si>
    <t>PECHUGA DE POLLO  KG</t>
  </si>
  <si>
    <t>LOMO DE CAÑA NAC KG</t>
  </si>
  <si>
    <t>CORTES AMERICANOS PCO KG</t>
  </si>
  <si>
    <t>CONDIMENTO CALIFORNIA PZA</t>
  </si>
  <si>
    <t>PERNIL KG</t>
  </si>
  <si>
    <t>FILETE FIGNON KG</t>
  </si>
  <si>
    <t>PIERNA Y MUSLO KG</t>
  </si>
  <si>
    <t>MILANESA DE POLLO KG</t>
  </si>
  <si>
    <t>CHISTORRA METZ 1/4 PZA</t>
  </si>
  <si>
    <t>QUESILLO CREMOSO KG</t>
  </si>
  <si>
    <t>CHULETA AHUMADA KG</t>
  </si>
  <si>
    <t>QUESO DE PUERCO PEÑARANDA KG</t>
  </si>
  <si>
    <t>GOUDA ALEMAN KG</t>
  </si>
  <si>
    <t>QUESO REDONDO KG</t>
  </si>
  <si>
    <t>GALLINAKG</t>
  </si>
  <si>
    <t>COPETES KG</t>
  </si>
  <si>
    <t>TABLA 4 CARNES PZA</t>
  </si>
  <si>
    <t>DESCARNE DE RES KG</t>
  </si>
  <si>
    <t>PIÑON KG</t>
  </si>
  <si>
    <t>CABEZA DE LOMO TAVERNETTA KG</t>
  </si>
  <si>
    <t>GRASA DE RES KG</t>
  </si>
  <si>
    <t>MISIONERO NAT KG</t>
  </si>
  <si>
    <t>YORK SABORI KG</t>
  </si>
  <si>
    <t>CREMA POR LITRO LIT</t>
  </si>
  <si>
    <t>IBERIA 1/2 PZA</t>
  </si>
  <si>
    <t>PIERNA DE PAVO AHUMADA KG</t>
  </si>
  <si>
    <t>GLORIA .90G PZA</t>
  </si>
  <si>
    <t>GALON DE LECHE PZA</t>
  </si>
  <si>
    <t>PARMESANO LAMINADO KG</t>
  </si>
  <si>
    <t>PARMESANO RAYADO KG</t>
  </si>
  <si>
    <t>PHILADELPHILA PZA</t>
  </si>
  <si>
    <t xml:space="preserve">TROZO DE PARMESANO KG </t>
  </si>
  <si>
    <t>PIERNA DE PAVO ADOBADA KG</t>
  </si>
  <si>
    <t>CREMA ALPURA DESLACTOSADA PZA</t>
  </si>
  <si>
    <t>PRIMAVERA UNTABLE PZA</t>
  </si>
  <si>
    <t>CREMA ALPRA R/G PZA</t>
  </si>
  <si>
    <t>CREMA ALPURA NAT PZA</t>
  </si>
  <si>
    <t>QUESO DE PUERCO BOTANERO KG</t>
  </si>
  <si>
    <t>PATA NATURAL KG</t>
  </si>
  <si>
    <t>JAMON PISTACHE KG</t>
  </si>
  <si>
    <t>MARISCADA PZA</t>
  </si>
  <si>
    <t>SALCHICHA PARA ASAR PZA</t>
  </si>
  <si>
    <t>SURIMI KG</t>
  </si>
  <si>
    <t>ARRACHERA TEXANA KG</t>
  </si>
  <si>
    <t>TILAPIA KG</t>
  </si>
  <si>
    <t>CAMARON CHICO KG</t>
  </si>
  <si>
    <t>CAMARON GRANDE KG</t>
  </si>
  <si>
    <t>SESOS KG</t>
  </si>
  <si>
    <t>MANITAS KG</t>
  </si>
  <si>
    <t>PANZA KG</t>
  </si>
  <si>
    <t>PAPAS KG</t>
  </si>
  <si>
    <t>ARRACHERA MARINADA KG</t>
  </si>
  <si>
    <t>LENGUA DE RES KG</t>
  </si>
  <si>
    <t>CABEZA DE LOMO KG</t>
  </si>
  <si>
    <t>CABEZA  KG</t>
  </si>
  <si>
    <t>GLORIA 225 G VERDE PZA</t>
  </si>
  <si>
    <t>QUESO CAMEMBERT</t>
  </si>
  <si>
    <t>NATA</t>
  </si>
  <si>
    <t>RECORTE DE TOCINO</t>
  </si>
  <si>
    <t>PECHUGA DE PAVO SAN RAFAEL</t>
  </si>
  <si>
    <t>SERRANO CULATELLO</t>
  </si>
  <si>
    <t>SALCHICHA FRANKFURT KG</t>
  </si>
  <si>
    <t>SALCHICHA ALEMANA PUERCO</t>
  </si>
  <si>
    <t>SALCHICHA ALEMANA DE RES</t>
  </si>
  <si>
    <t>QUESO DE PUERCO NU3 KG</t>
  </si>
  <si>
    <t>ANNY PARA HOT DOG</t>
  </si>
  <si>
    <t xml:space="preserve">ANNY PAVO </t>
  </si>
  <si>
    <t>PAN ARABE</t>
  </si>
  <si>
    <t>IBERIA 90G</t>
  </si>
  <si>
    <t>TOTOPOS PZA</t>
  </si>
  <si>
    <t>RIÑON</t>
  </si>
  <si>
    <t>FALDA DE CERDO PARA DESHEBRAR</t>
  </si>
  <si>
    <t>ARRACHERA STERLING</t>
  </si>
  <si>
    <t>CANAL DE CARNERO</t>
  </si>
  <si>
    <t>PICAÑA CHOICE</t>
  </si>
  <si>
    <t>PUNTAS DE LOMO</t>
  </si>
  <si>
    <t>ARRACHERA TEXANA WEST</t>
  </si>
  <si>
    <t>GALLINA EXCEL</t>
  </si>
  <si>
    <t>CHAMBARETE CHOICE</t>
  </si>
  <si>
    <t>RIB-EYE SILVER</t>
  </si>
  <si>
    <t>SHORT RIBS SILVER</t>
  </si>
  <si>
    <t>CHAMBARETE S/H</t>
  </si>
  <si>
    <t>COWBOY STERLING</t>
  </si>
  <si>
    <t>NEW YOR STERLING</t>
  </si>
  <si>
    <t>T_BONE STERLING</t>
  </si>
  <si>
    <t>PORTERHOUSE STERLING</t>
  </si>
  <si>
    <t>TOP SIRLOIN STERLING</t>
  </si>
  <si>
    <t>TOMAHAWK ANGUS PRIME</t>
  </si>
  <si>
    <t>EXPORT RIB</t>
  </si>
  <si>
    <t>FILETE DE RES</t>
  </si>
  <si>
    <t>TARAS</t>
  </si>
  <si>
    <t>DEGOLLADERO</t>
  </si>
  <si>
    <t>CONTRA NAC</t>
  </si>
  <si>
    <t>CANAL DE PUERCO</t>
  </si>
  <si>
    <t>MEDIO CAPOTE</t>
  </si>
  <si>
    <t>RIB-EYE PRIME REBANADO</t>
  </si>
  <si>
    <t>RIB EYE CHOICE REBANADO</t>
  </si>
  <si>
    <t>NEW YORK CHOICE REBANADO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</si>
</sst>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4">
    <numFmt numFmtId="44" formatCode="_-&quot;$&quot;* #,##0.00_-;\-&quot;$&quot;* #,##0.00_-;_-&quot;$&quot;* &quot;-&quot;??_-;_-@_-"/>
    <numFmt numFmtId="43" formatCode="_-* #,##0.00_-;\-* #,##0.00_-;_-* &quot;-&quot;??_-;_-@_-"/>
    <numFmt numFmtId="164" formatCode="&quot;$&quot;#,##0.00"/>
    <numFmt numFmtId="165" formatCode="_-[$$-80A]* #,##0.00_-;\-[$$-80A]* #,##0.00_-;_-[$$-80A]* &quot;-&quot;??_-;_-@_-"/>
  </numFmts>
  <fonts count="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20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b/>
      <sz val="14"/>
      <color rgb="FFFF0000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44" fontId="1" fillId="0" borderId="0" applyFont="0" applyFill="0" applyBorder="0" applyAlignment="0" applyProtection="0"/>
  </cellStyleXfs>
  <cellXfs count="20">
    <xf numFmtId="0" fontId="0" fillId="0" borderId="0" xfId="0"/>
    <xf numFmtId="0" fontId="0" fillId="0" borderId="0" xfId="0" applyAlignment="1">
      <alignment wrapText="1"/>
    </xf>
    <xf numFmtId="164" fontId="6" fillId="0" borderId="0" xfId="0" applyNumberFormat="1" applyFont="1"/>
    <xf numFmtId="2" fontId="0" fillId="0" borderId="0" xfId="0" applyNumberFormat="1"/>
    <xf numFmtId="2" fontId="0" fillId="0" borderId="0" xfId="1" applyNumberFormat="1" applyFont="1"/>
    <xf numFmtId="0" fontId="0" fillId="0" borderId="1" xfId="0" applyBorder="1" applyAlignment="1">
      <alignment horizontal="center"/>
    </xf>
    <xf numFmtId="0" fontId="7" fillId="0" borderId="2" xfId="0" applyFont="1" applyBorder="1" applyAlignment="1">
      <alignment horizontal="left" vertical="center" wrapText="1"/>
    </xf>
    <xf numFmtId="0" fontId="7" fillId="0" borderId="2" xfId="0" applyFont="1" applyBorder="1" applyAlignment="1">
      <alignment horizontal="center" vertical="center" wrapText="1"/>
    </xf>
    <xf numFmtId="0" fontId="7" fillId="0" borderId="3" xfId="0" applyFont="1" applyBorder="1" applyAlignment="1">
      <alignment horizontal="center" vertical="center" wrapText="1"/>
    </xf>
    <xf numFmtId="0" fontId="4" fillId="0" borderId="0" xfId="0" applyFont="1" applyAlignment="1">
      <alignment horizontal="right" wrapText="1"/>
    </xf>
    <xf numFmtId="2" fontId="5" fillId="0" borderId="0" xfId="0" applyNumberFormat="1" applyFont="1"/>
    <xf numFmtId="165" fontId="5" fillId="0" borderId="0" xfId="0" applyNumberFormat="1" applyFont="1"/>
    <xf numFmtId="44" fontId="5" fillId="0" borderId="0" xfId="2" applyFont="1"/>
    <xf numFmtId="0" fontId="2" fillId="0" borderId="0" xfId="0" applyFont="1" applyAlignment="1">
      <alignment wrapText="1"/>
    </xf>
    <xf numFmtId="0" fontId="3" fillId="0" borderId="0" xfId="0" applyFont="1" applyAlignment="1"/>
    <xf numFmtId="0" fontId="0" fillId="0" borderId="0" xfId="0" applyFont="1" applyAlignment="1">
      <alignment wrapText="1"/>
    </xf>
    <xf numFmtId="0" fontId="0" fillId="0" borderId="0" xfId="0" applyFont="1"/>
    <xf numFmtId="2" fontId="0" fillId="0" borderId="0" xfId="0" applyNumberFormat="1" applyFont="1"/>
    <xf numFmtId="0" fontId="2" fillId="0" borderId="0" xfId="0" applyFont="1" applyAlignment="1">
      <alignment horizontal="center" wrapText="1"/>
    </xf>
    <xf numFmtId="0" fontId="3" fillId="0" borderId="4" xfId="0" applyFont="1" applyBorder="1" applyAlignment="1">
      <alignment horizontal="center"/>
    </xf>
  </cellXfs>
  <cellStyles count="3">
    <cellStyle name="Millares" xfId="1" builtinId="3"/>
    <cellStyle name="Moneda" xfId="2" builtinId="4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4</xdr:col>
      <xdr:colOff>447675</xdr:colOff>
      <xdr:row>0</xdr:row>
      <xdr:rowOff>1</xdr:rowOff>
    </xdr:from>
    <xdr:to>
      <xdr:col>4</xdr:col>
      <xdr:colOff>1095375</xdr:colOff>
      <xdr:row>2</xdr:row>
      <xdr:rowOff>9525</xdr:rowOff>
    </xdr:to>
    <xdr:pic>
      <xdr:nvPicPr>
        <xdr:cNvPr id="2" name="Imagen 1"/>
        <xdr:cNvPicPr>
          <a:picLocks noChangeAspect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tretch>
          <a:fillRect/>
        </a:stretch>
      </xdr:blipFill>
      <xdr:spPr>
        <a:xfrm>
          <a:off x="5086350" y="1"/>
          <a:ext cx="647700" cy="647699"/>
        </a:xfrm>
        <a:prstGeom prst="ellipse">
          <a:avLst/>
        </a:prstGeom>
        <a:ln>
          <a:noFill/>
        </a:ln>
        <a:effectLst>
          <a:softEdge rad="112500"/>
        </a:effectLst>
      </xdr:spPr>
    </xdr:pic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308"/>
  <sheetViews>
    <sheetView tabSelected="1" workbookViewId="0">
      <selection activeCell="D76" sqref="D76"/>
    </sheetView>
  </sheetViews>
  <sheetFormatPr baseColWidth="10" defaultRowHeight="15" x14ac:dyDescent="0.25"/>
  <cols>
    <col min="1" max="1" width="5.5703125" customWidth="1"/>
    <col min="2" max="2" width="37" style="1" customWidth="1"/>
    <col min="3" max="3" width="13.42578125" customWidth="1"/>
    <col min="4" max="4" width="13.5703125" customWidth="1"/>
    <col min="5" max="5" width="18.7109375" customWidth="1"/>
  </cols>
  <sheetData>
    <row r="1" spans="1:7" ht="26.25" customHeight="1" x14ac:dyDescent="0.4">
      <c r="A1" s="18" t="s">
        <v>0</v>
      </c>
      <c r="B1" s="18"/>
      <c r="C1" s="18"/>
      <c r="D1" s="18"/>
      <c r="E1" s="18"/>
      <c r="F1" s="13"/>
      <c r="G1" s="13"/>
    </row>
    <row r="2" spans="1:7" ht="24" thickBot="1" x14ac:dyDescent="0.4">
      <c r="A2" s="19" t="s">
        <v>1</v>
      </c>
      <c r="B2" s="19"/>
      <c r="C2" s="19"/>
      <c r="D2" s="19"/>
      <c r="E2" s="19"/>
      <c r="F2" s="14"/>
      <c r="G2" s="14"/>
    </row>
    <row r="3" spans="1:7" ht="20.25" customHeight="1" thickBot="1" x14ac:dyDescent="0.3">
      <c r="A3" s="5"/>
      <c r="B3" s="6" t="s">
        <v>2</v>
      </c>
      <c r="C3" s="7" t="s">
        <v>3</v>
      </c>
      <c r="D3" s="7" t="s">
        <v>4</v>
      </c>
      <c r="E3" s="8" t="s">
        <v>5</v>
      </c>
    </row>
    <row r="4" spans="1:7" x14ac:dyDescent="0.25">
      <c r="A4">
        <v>1</v>
      </c>
      <c r="B4" s="1" t="s">
        <v>6</v>
      </c>
      <c r="C4">
        <f>6+4.7+5+94.8</f>
        <v>110.5</v>
      </c>
      <c r="D4">
        <v>170</v>
      </c>
      <c r="E4">
        <f>C4*D4</f>
        <v>18785</v>
      </c>
    </row>
    <row r="5" spans="1:7" x14ac:dyDescent="0.25">
      <c r="A5">
        <v>2</v>
      </c>
      <c r="B5" s="1" t="s">
        <v>7</v>
      </c>
      <c r="C5">
        <f>4.68+1.7</f>
        <v>6.38</v>
      </c>
      <c r="D5">
        <v>118</v>
      </c>
      <c r="E5">
        <f t="shared" ref="E5:E48" si="0">C5*D5</f>
        <v>752.84</v>
      </c>
    </row>
    <row r="6" spans="1:7" x14ac:dyDescent="0.25">
      <c r="A6">
        <v>3</v>
      </c>
      <c r="B6" s="1" t="s">
        <v>8</v>
      </c>
      <c r="C6">
        <f>5.1+14.22</f>
        <v>19.32</v>
      </c>
      <c r="D6">
        <v>94</v>
      </c>
      <c r="E6">
        <f t="shared" si="0"/>
        <v>1816.08</v>
      </c>
    </row>
    <row r="7" spans="1:7" x14ac:dyDescent="0.25">
      <c r="A7">
        <v>4</v>
      </c>
      <c r="B7" s="1" t="s">
        <v>9</v>
      </c>
      <c r="C7">
        <v>3.3</v>
      </c>
      <c r="D7">
        <v>116</v>
      </c>
      <c r="E7">
        <f t="shared" si="0"/>
        <v>382.79999999999995</v>
      </c>
    </row>
    <row r="8" spans="1:7" x14ac:dyDescent="0.25">
      <c r="A8">
        <v>5</v>
      </c>
      <c r="B8" s="1" t="s">
        <v>10</v>
      </c>
      <c r="C8">
        <f>8.58+5.17</f>
        <v>13.75</v>
      </c>
      <c r="D8">
        <v>80</v>
      </c>
      <c r="E8">
        <f t="shared" si="0"/>
        <v>1100</v>
      </c>
    </row>
    <row r="9" spans="1:7" x14ac:dyDescent="0.25">
      <c r="A9">
        <v>6</v>
      </c>
      <c r="B9" s="1" t="s">
        <v>12</v>
      </c>
      <c r="C9">
        <f>12.5+20.9</f>
        <v>33.4</v>
      </c>
      <c r="D9">
        <v>90</v>
      </c>
      <c r="E9">
        <f t="shared" si="0"/>
        <v>3006</v>
      </c>
    </row>
    <row r="10" spans="1:7" x14ac:dyDescent="0.25">
      <c r="A10">
        <v>7</v>
      </c>
      <c r="B10" s="1" t="s">
        <v>13</v>
      </c>
      <c r="C10">
        <v>0.55600000000000005</v>
      </c>
      <c r="D10">
        <v>300</v>
      </c>
      <c r="E10">
        <f t="shared" si="0"/>
        <v>166.8</v>
      </c>
    </row>
    <row r="11" spans="1:7" x14ac:dyDescent="0.25">
      <c r="A11">
        <v>8</v>
      </c>
      <c r="B11" s="1" t="s">
        <v>142</v>
      </c>
      <c r="C11">
        <v>2</v>
      </c>
      <c r="D11">
        <v>31</v>
      </c>
      <c r="E11">
        <f t="shared" si="0"/>
        <v>62</v>
      </c>
    </row>
    <row r="12" spans="1:7" x14ac:dyDescent="0.25">
      <c r="A12">
        <v>9</v>
      </c>
      <c r="B12" s="1" t="s">
        <v>253</v>
      </c>
      <c r="C12">
        <v>16.54</v>
      </c>
      <c r="D12">
        <v>650</v>
      </c>
      <c r="E12">
        <f t="shared" si="0"/>
        <v>10751</v>
      </c>
    </row>
    <row r="13" spans="1:7" x14ac:dyDescent="0.25">
      <c r="A13">
        <v>10</v>
      </c>
      <c r="B13" s="1" t="s">
        <v>14</v>
      </c>
      <c r="C13">
        <v>0</v>
      </c>
      <c r="D13">
        <v>650</v>
      </c>
      <c r="E13">
        <f t="shared" si="0"/>
        <v>0</v>
      </c>
    </row>
    <row r="14" spans="1:7" x14ac:dyDescent="0.25">
      <c r="A14">
        <v>11</v>
      </c>
      <c r="B14" s="1" t="s">
        <v>15</v>
      </c>
      <c r="C14">
        <v>0</v>
      </c>
      <c r="D14">
        <v>630</v>
      </c>
      <c r="E14">
        <f t="shared" si="0"/>
        <v>0</v>
      </c>
    </row>
    <row r="15" spans="1:7" x14ac:dyDescent="0.25">
      <c r="A15">
        <v>12</v>
      </c>
      <c r="B15" s="1" t="s">
        <v>143</v>
      </c>
      <c r="C15">
        <v>0.79</v>
      </c>
      <c r="D15">
        <v>690</v>
      </c>
      <c r="E15">
        <f t="shared" si="0"/>
        <v>545.1</v>
      </c>
    </row>
    <row r="16" spans="1:7" x14ac:dyDescent="0.25">
      <c r="A16">
        <v>13</v>
      </c>
      <c r="B16" s="1" t="s">
        <v>116</v>
      </c>
      <c r="C16">
        <v>0.26</v>
      </c>
      <c r="D16">
        <v>2000</v>
      </c>
      <c r="E16">
        <f t="shared" si="0"/>
        <v>520</v>
      </c>
    </row>
    <row r="17" spans="1:5" x14ac:dyDescent="0.25">
      <c r="A17">
        <v>14</v>
      </c>
      <c r="B17" s="1" t="s">
        <v>17</v>
      </c>
      <c r="C17">
        <v>0.92</v>
      </c>
      <c r="D17">
        <v>630</v>
      </c>
      <c r="E17">
        <f t="shared" si="0"/>
        <v>579.6</v>
      </c>
    </row>
    <row r="18" spans="1:5" x14ac:dyDescent="0.25">
      <c r="A18">
        <v>15</v>
      </c>
      <c r="B18" s="1" t="s">
        <v>254</v>
      </c>
      <c r="C18">
        <v>2.5</v>
      </c>
      <c r="D18">
        <v>102</v>
      </c>
      <c r="E18">
        <f t="shared" si="0"/>
        <v>255</v>
      </c>
    </row>
    <row r="19" spans="1:5" x14ac:dyDescent="0.25">
      <c r="A19">
        <v>16</v>
      </c>
      <c r="B19" s="1" t="s">
        <v>144</v>
      </c>
      <c r="C19">
        <v>1</v>
      </c>
      <c r="D19">
        <v>165</v>
      </c>
      <c r="E19">
        <f t="shared" si="0"/>
        <v>165</v>
      </c>
    </row>
    <row r="20" spans="1:5" x14ac:dyDescent="0.25">
      <c r="A20">
        <v>21</v>
      </c>
      <c r="B20" s="1" t="s">
        <v>141</v>
      </c>
      <c r="C20">
        <v>92</v>
      </c>
      <c r="D20">
        <v>12</v>
      </c>
      <c r="E20">
        <f t="shared" si="0"/>
        <v>1104</v>
      </c>
    </row>
    <row r="21" spans="1:5" x14ac:dyDescent="0.25">
      <c r="A21">
        <v>22</v>
      </c>
      <c r="B21" s="1" t="s">
        <v>248</v>
      </c>
      <c r="C21">
        <v>8</v>
      </c>
      <c r="D21">
        <v>50</v>
      </c>
      <c r="E21">
        <f t="shared" si="0"/>
        <v>400</v>
      </c>
    </row>
    <row r="22" spans="1:5" x14ac:dyDescent="0.25">
      <c r="A22">
        <v>23</v>
      </c>
      <c r="B22" s="1" t="s">
        <v>18</v>
      </c>
      <c r="C22">
        <v>0</v>
      </c>
      <c r="D22">
        <v>75</v>
      </c>
      <c r="E22">
        <f t="shared" si="0"/>
        <v>0</v>
      </c>
    </row>
    <row r="23" spans="1:5" x14ac:dyDescent="0.25">
      <c r="A23">
        <v>24</v>
      </c>
      <c r="B23" s="1" t="s">
        <v>159</v>
      </c>
      <c r="C23">
        <v>1</v>
      </c>
      <c r="D23">
        <v>46</v>
      </c>
      <c r="E23">
        <f t="shared" si="0"/>
        <v>46</v>
      </c>
    </row>
    <row r="24" spans="1:5" x14ac:dyDescent="0.25">
      <c r="A24">
        <v>25</v>
      </c>
      <c r="B24" s="1" t="s">
        <v>145</v>
      </c>
      <c r="C24">
        <v>8</v>
      </c>
      <c r="D24">
        <v>50</v>
      </c>
      <c r="E24">
        <f t="shared" si="0"/>
        <v>400</v>
      </c>
    </row>
    <row r="25" spans="1:5" x14ac:dyDescent="0.25">
      <c r="A25">
        <v>26</v>
      </c>
      <c r="B25" s="1" t="s">
        <v>146</v>
      </c>
      <c r="C25">
        <v>11</v>
      </c>
      <c r="D25">
        <v>82</v>
      </c>
      <c r="E25">
        <f t="shared" si="0"/>
        <v>902</v>
      </c>
    </row>
    <row r="26" spans="1:5" x14ac:dyDescent="0.25">
      <c r="A26">
        <v>27</v>
      </c>
      <c r="B26" s="1" t="s">
        <v>147</v>
      </c>
      <c r="C26">
        <v>5</v>
      </c>
      <c r="D26">
        <v>82</v>
      </c>
      <c r="E26">
        <f t="shared" si="0"/>
        <v>410</v>
      </c>
    </row>
    <row r="27" spans="1:5" x14ac:dyDescent="0.25">
      <c r="A27">
        <v>28</v>
      </c>
      <c r="B27" s="1" t="s">
        <v>148</v>
      </c>
      <c r="C27">
        <v>10</v>
      </c>
      <c r="D27">
        <v>66</v>
      </c>
      <c r="E27">
        <f t="shared" si="0"/>
        <v>660</v>
      </c>
    </row>
    <row r="28" spans="1:5" x14ac:dyDescent="0.25">
      <c r="A28">
        <v>29</v>
      </c>
      <c r="B28" s="1" t="s">
        <v>20</v>
      </c>
      <c r="C28">
        <v>2</v>
      </c>
      <c r="D28">
        <v>88</v>
      </c>
      <c r="E28">
        <f t="shared" si="0"/>
        <v>176</v>
      </c>
    </row>
    <row r="29" spans="1:5" x14ac:dyDescent="0.25">
      <c r="A29">
        <v>30</v>
      </c>
      <c r="B29" s="1" t="s">
        <v>149</v>
      </c>
      <c r="C29">
        <v>35</v>
      </c>
      <c r="D29">
        <v>12</v>
      </c>
      <c r="E29">
        <f t="shared" si="0"/>
        <v>420</v>
      </c>
    </row>
    <row r="30" spans="1:5" ht="15.75" thickBot="1" x14ac:dyDescent="0.3">
      <c r="B30" s="9" t="s">
        <v>156</v>
      </c>
      <c r="C30" s="10">
        <f>SUM(C4:C29)</f>
        <v>383.21600000000001</v>
      </c>
      <c r="D30" s="10">
        <f>SUM(D4:D29)</f>
        <v>7079</v>
      </c>
      <c r="E30" s="12">
        <f>SUM(E4:E29)</f>
        <v>43405.219999999994</v>
      </c>
    </row>
    <row r="31" spans="1:5" ht="31.5" customHeight="1" thickBot="1" x14ac:dyDescent="0.3">
      <c r="A31" s="5"/>
      <c r="B31" s="6" t="s">
        <v>2</v>
      </c>
      <c r="C31" s="7" t="s">
        <v>3</v>
      </c>
      <c r="D31" s="7" t="s">
        <v>4</v>
      </c>
      <c r="E31" s="8" t="s">
        <v>5</v>
      </c>
    </row>
    <row r="32" spans="1:5" x14ac:dyDescent="0.25">
      <c r="A32">
        <v>31</v>
      </c>
      <c r="B32" s="1" t="s">
        <v>150</v>
      </c>
      <c r="C32" s="3">
        <v>0</v>
      </c>
      <c r="D32" s="3">
        <v>23</v>
      </c>
      <c r="E32" s="3">
        <f t="shared" si="0"/>
        <v>0</v>
      </c>
    </row>
    <row r="33" spans="1:5" x14ac:dyDescent="0.25">
      <c r="A33">
        <v>32</v>
      </c>
      <c r="B33" s="1" t="s">
        <v>151</v>
      </c>
      <c r="C33" s="3">
        <v>1</v>
      </c>
      <c r="D33" s="3">
        <v>46</v>
      </c>
      <c r="E33" s="3">
        <f t="shared" si="0"/>
        <v>46</v>
      </c>
    </row>
    <row r="34" spans="1:5" ht="15.75" customHeight="1" x14ac:dyDescent="0.25">
      <c r="A34">
        <v>33</v>
      </c>
      <c r="B34" s="1" t="s">
        <v>152</v>
      </c>
      <c r="C34" s="3">
        <v>3</v>
      </c>
      <c r="D34" s="3">
        <v>42</v>
      </c>
      <c r="E34" s="3">
        <f t="shared" si="0"/>
        <v>126</v>
      </c>
    </row>
    <row r="35" spans="1:5" x14ac:dyDescent="0.25">
      <c r="A35">
        <v>34</v>
      </c>
      <c r="B35" s="1" t="s">
        <v>21</v>
      </c>
      <c r="C35" s="3">
        <v>7.24</v>
      </c>
      <c r="D35" s="3">
        <v>104</v>
      </c>
      <c r="E35" s="3">
        <f t="shared" si="0"/>
        <v>752.96</v>
      </c>
    </row>
    <row r="36" spans="1:5" x14ac:dyDescent="0.25">
      <c r="A36">
        <v>35</v>
      </c>
      <c r="B36" s="1" t="s">
        <v>22</v>
      </c>
      <c r="C36" s="3">
        <f>4+1.6</f>
        <v>5.6</v>
      </c>
      <c r="D36" s="3">
        <v>590</v>
      </c>
      <c r="E36" s="3">
        <f t="shared" si="0"/>
        <v>3304</v>
      </c>
    </row>
    <row r="37" spans="1:5" x14ac:dyDescent="0.25">
      <c r="A37">
        <v>36</v>
      </c>
      <c r="B37" s="1" t="s">
        <v>23</v>
      </c>
      <c r="C37" s="3">
        <v>1.48</v>
      </c>
      <c r="D37" s="3">
        <v>103</v>
      </c>
      <c r="E37" s="3">
        <f t="shared" si="0"/>
        <v>152.44</v>
      </c>
    </row>
    <row r="38" spans="1:5" x14ac:dyDescent="0.25">
      <c r="A38">
        <v>37</v>
      </c>
      <c r="B38" s="1" t="s">
        <v>24</v>
      </c>
      <c r="C38" s="3">
        <v>7.04</v>
      </c>
      <c r="D38" s="3">
        <v>120</v>
      </c>
      <c r="E38" s="3">
        <f t="shared" si="0"/>
        <v>844.8</v>
      </c>
    </row>
    <row r="39" spans="1:5" x14ac:dyDescent="0.25">
      <c r="A39">
        <v>38</v>
      </c>
      <c r="B39" s="1" t="s">
        <v>25</v>
      </c>
      <c r="C39" s="3">
        <v>3</v>
      </c>
      <c r="D39" s="3">
        <v>310</v>
      </c>
      <c r="E39" s="3">
        <f t="shared" si="0"/>
        <v>930</v>
      </c>
    </row>
    <row r="40" spans="1:5" x14ac:dyDescent="0.25">
      <c r="A40">
        <v>39</v>
      </c>
      <c r="B40" s="1" t="s">
        <v>26</v>
      </c>
      <c r="C40" s="3">
        <f>1.05+1.24</f>
        <v>2.29</v>
      </c>
      <c r="D40" s="3">
        <v>160</v>
      </c>
      <c r="E40" s="3">
        <f t="shared" si="0"/>
        <v>366.4</v>
      </c>
    </row>
    <row r="41" spans="1:5" x14ac:dyDescent="0.25">
      <c r="A41">
        <v>40</v>
      </c>
      <c r="B41" s="1" t="s">
        <v>27</v>
      </c>
      <c r="C41" s="3">
        <v>0</v>
      </c>
      <c r="D41" s="3">
        <v>112</v>
      </c>
      <c r="E41" s="3">
        <f t="shared" si="0"/>
        <v>0</v>
      </c>
    </row>
    <row r="42" spans="1:5" x14ac:dyDescent="0.25">
      <c r="A42">
        <v>41</v>
      </c>
      <c r="B42" s="1" t="s">
        <v>28</v>
      </c>
      <c r="C42" s="3">
        <v>0</v>
      </c>
      <c r="D42" s="3">
        <v>160</v>
      </c>
      <c r="E42" s="3">
        <f t="shared" si="0"/>
        <v>0</v>
      </c>
    </row>
    <row r="43" spans="1:5" x14ac:dyDescent="0.25">
      <c r="A43">
        <v>42</v>
      </c>
      <c r="B43" s="1" t="s">
        <v>29</v>
      </c>
      <c r="C43" s="3">
        <v>0.7</v>
      </c>
      <c r="D43" s="3">
        <v>64</v>
      </c>
      <c r="E43" s="3">
        <f t="shared" si="0"/>
        <v>44.8</v>
      </c>
    </row>
    <row r="44" spans="1:5" x14ac:dyDescent="0.25">
      <c r="A44">
        <v>43</v>
      </c>
      <c r="B44" s="1" t="s">
        <v>30</v>
      </c>
      <c r="C44" s="3">
        <f>10.28+27.9</f>
        <v>38.18</v>
      </c>
      <c r="D44" s="3">
        <v>118</v>
      </c>
      <c r="E44" s="3">
        <f t="shared" si="0"/>
        <v>4505.24</v>
      </c>
    </row>
    <row r="45" spans="1:5" x14ac:dyDescent="0.25">
      <c r="A45">
        <v>44</v>
      </c>
      <c r="B45" s="1" t="s">
        <v>11</v>
      </c>
      <c r="C45" s="3">
        <v>12.54</v>
      </c>
      <c r="D45" s="3">
        <v>50</v>
      </c>
      <c r="E45" s="3">
        <f t="shared" si="0"/>
        <v>627</v>
      </c>
    </row>
    <row r="46" spans="1:5" x14ac:dyDescent="0.25">
      <c r="A46">
        <v>45</v>
      </c>
      <c r="B46" s="1" t="s">
        <v>31</v>
      </c>
      <c r="C46" s="3">
        <f>6.08+0.7</f>
        <v>6.78</v>
      </c>
      <c r="D46" s="3">
        <v>590</v>
      </c>
      <c r="E46" s="3">
        <f t="shared" si="0"/>
        <v>4000.2000000000003</v>
      </c>
    </row>
    <row r="47" spans="1:5" x14ac:dyDescent="0.25">
      <c r="A47">
        <v>46</v>
      </c>
      <c r="B47" s="1" t="s">
        <v>32</v>
      </c>
      <c r="C47" s="3">
        <v>4.78</v>
      </c>
      <c r="D47" s="3">
        <v>60</v>
      </c>
      <c r="E47" s="3">
        <f t="shared" si="0"/>
        <v>286.8</v>
      </c>
    </row>
    <row r="48" spans="1:5" x14ac:dyDescent="0.25">
      <c r="A48">
        <v>47</v>
      </c>
      <c r="B48" s="1" t="s">
        <v>153</v>
      </c>
      <c r="C48" s="3">
        <v>1</v>
      </c>
      <c r="D48" s="3">
        <v>165</v>
      </c>
      <c r="E48" s="3">
        <f t="shared" si="0"/>
        <v>165</v>
      </c>
    </row>
    <row r="49" spans="1:5" x14ac:dyDescent="0.25">
      <c r="A49">
        <v>48</v>
      </c>
      <c r="B49" s="1" t="s">
        <v>33</v>
      </c>
      <c r="C49" s="3">
        <v>0</v>
      </c>
      <c r="D49" s="3">
        <v>75</v>
      </c>
      <c r="E49" s="3">
        <f t="shared" ref="E49:E96" si="1">C49*D49</f>
        <v>0</v>
      </c>
    </row>
    <row r="50" spans="1:5" x14ac:dyDescent="0.25">
      <c r="A50">
        <v>49</v>
      </c>
      <c r="B50" s="1" t="s">
        <v>34</v>
      </c>
      <c r="C50" s="3">
        <f>0.31+7.5</f>
        <v>7.81</v>
      </c>
      <c r="D50" s="3">
        <v>88</v>
      </c>
      <c r="E50" s="3">
        <f t="shared" si="1"/>
        <v>687.28</v>
      </c>
    </row>
    <row r="51" spans="1:5" x14ac:dyDescent="0.25">
      <c r="A51">
        <v>50</v>
      </c>
      <c r="B51" s="1" t="s">
        <v>35</v>
      </c>
      <c r="C51" s="3">
        <f>0.6+6.8</f>
        <v>7.3999999999999995</v>
      </c>
      <c r="D51" s="3">
        <v>88</v>
      </c>
      <c r="E51" s="3">
        <f t="shared" si="1"/>
        <v>651.19999999999993</v>
      </c>
    </row>
    <row r="52" spans="1:5" x14ac:dyDescent="0.25">
      <c r="A52">
        <v>51</v>
      </c>
      <c r="B52" s="1" t="s">
        <v>36</v>
      </c>
      <c r="C52" s="3">
        <f>3.48+7.4+21.1</f>
        <v>31.980000000000004</v>
      </c>
      <c r="D52" s="3">
        <v>210</v>
      </c>
      <c r="E52" s="3">
        <f t="shared" si="1"/>
        <v>6715.8000000000011</v>
      </c>
    </row>
    <row r="53" spans="1:5" x14ac:dyDescent="0.25">
      <c r="A53">
        <v>52</v>
      </c>
      <c r="B53" s="1" t="s">
        <v>37</v>
      </c>
      <c r="C53" s="3">
        <f>17.26+12.85+13.81</f>
        <v>43.92</v>
      </c>
      <c r="D53" s="3">
        <v>92</v>
      </c>
      <c r="E53" s="3">
        <f t="shared" si="1"/>
        <v>4040.6400000000003</v>
      </c>
    </row>
    <row r="54" spans="1:5" x14ac:dyDescent="0.25">
      <c r="A54">
        <v>53</v>
      </c>
      <c r="B54" s="1" t="s">
        <v>38</v>
      </c>
      <c r="C54" s="3">
        <v>13.5</v>
      </c>
      <c r="D54" s="3">
        <v>82</v>
      </c>
      <c r="E54" s="3">
        <f t="shared" si="1"/>
        <v>1107</v>
      </c>
    </row>
    <row r="55" spans="1:5" x14ac:dyDescent="0.25">
      <c r="A55">
        <v>54</v>
      </c>
      <c r="B55" s="1" t="s">
        <v>39</v>
      </c>
      <c r="C55" s="3">
        <f>114+6.4</f>
        <v>120.4</v>
      </c>
      <c r="D55" s="3">
        <v>110</v>
      </c>
      <c r="E55" s="3">
        <f t="shared" si="1"/>
        <v>13244</v>
      </c>
    </row>
    <row r="56" spans="1:5" x14ac:dyDescent="0.25">
      <c r="B56" s="9" t="s">
        <v>156</v>
      </c>
      <c r="C56" s="10">
        <f>SUM(C32:C55)</f>
        <v>319.64</v>
      </c>
      <c r="D56" s="10">
        <f>SUM(D32:D55)</f>
        <v>3562</v>
      </c>
      <c r="E56" s="12">
        <f>SUM(E32:E55)</f>
        <v>42597.56</v>
      </c>
    </row>
    <row r="57" spans="1:5" x14ac:dyDescent="0.25">
      <c r="B57" s="9"/>
      <c r="C57" s="10"/>
      <c r="D57" s="10"/>
      <c r="E57" s="10"/>
    </row>
    <row r="58" spans="1:5" ht="15.75" thickBot="1" x14ac:dyDescent="0.3">
      <c r="C58" s="3"/>
      <c r="D58" s="3"/>
      <c r="E58" s="3"/>
    </row>
    <row r="59" spans="1:5" ht="26.25" customHeight="1" thickBot="1" x14ac:dyDescent="0.3">
      <c r="A59" s="5"/>
      <c r="B59" s="6" t="s">
        <v>2</v>
      </c>
      <c r="C59" s="7" t="s">
        <v>3</v>
      </c>
      <c r="D59" s="7" t="s">
        <v>4</v>
      </c>
      <c r="E59" s="8" t="s">
        <v>5</v>
      </c>
    </row>
    <row r="60" spans="1:5" x14ac:dyDescent="0.25">
      <c r="A60">
        <v>55</v>
      </c>
      <c r="B60" s="1" t="s">
        <v>173</v>
      </c>
      <c r="C60" s="3">
        <f>5.5+9.77+10.77</f>
        <v>26.04</v>
      </c>
      <c r="D60" s="3">
        <v>175</v>
      </c>
      <c r="E60" s="3">
        <f t="shared" si="1"/>
        <v>4557</v>
      </c>
    </row>
    <row r="61" spans="1:5" x14ac:dyDescent="0.25">
      <c r="A61">
        <v>56</v>
      </c>
      <c r="B61" s="1" t="s">
        <v>174</v>
      </c>
      <c r="C61" s="3">
        <f>2.4</f>
        <v>2.4</v>
      </c>
      <c r="D61" s="3">
        <v>135</v>
      </c>
      <c r="E61" s="3">
        <f t="shared" si="1"/>
        <v>324</v>
      </c>
    </row>
    <row r="62" spans="1:5" x14ac:dyDescent="0.25">
      <c r="A62">
        <v>57</v>
      </c>
      <c r="B62" s="1" t="s">
        <v>175</v>
      </c>
      <c r="C62" s="3">
        <f>10.42+8+47.6</f>
        <v>66.02000000000001</v>
      </c>
      <c r="D62" s="3">
        <v>74</v>
      </c>
      <c r="E62" s="3">
        <f t="shared" si="1"/>
        <v>4885.4800000000005</v>
      </c>
    </row>
    <row r="63" spans="1:5" x14ac:dyDescent="0.25">
      <c r="A63">
        <v>58</v>
      </c>
      <c r="B63" s="1" t="s">
        <v>176</v>
      </c>
      <c r="C63" s="3">
        <f>16.86+12.24+13.53+13+88.2</f>
        <v>143.83000000000001</v>
      </c>
      <c r="D63" s="3">
        <v>58</v>
      </c>
      <c r="E63" s="3">
        <f t="shared" si="1"/>
        <v>8342.1400000000012</v>
      </c>
    </row>
    <row r="64" spans="1:5" x14ac:dyDescent="0.25">
      <c r="A64">
        <v>59</v>
      </c>
      <c r="B64" s="1" t="s">
        <v>177</v>
      </c>
      <c r="C64" s="3">
        <f>6.8+10+13.1+15.56</f>
        <v>45.46</v>
      </c>
      <c r="D64" s="3">
        <v>58</v>
      </c>
      <c r="E64" s="3">
        <f t="shared" si="1"/>
        <v>2636.68</v>
      </c>
    </row>
    <row r="65" spans="1:5" x14ac:dyDescent="0.25">
      <c r="A65">
        <v>60</v>
      </c>
      <c r="B65" s="1" t="s">
        <v>178</v>
      </c>
      <c r="C65" s="3">
        <f>7.4+9+1.95+13.55+2+16.8</f>
        <v>50.7</v>
      </c>
      <c r="D65" s="3">
        <v>80</v>
      </c>
      <c r="E65" s="3">
        <f t="shared" si="1"/>
        <v>4056</v>
      </c>
    </row>
    <row r="66" spans="1:5" x14ac:dyDescent="0.25">
      <c r="A66">
        <v>61</v>
      </c>
      <c r="B66" s="1" t="s">
        <v>179</v>
      </c>
      <c r="C66" s="3">
        <v>5</v>
      </c>
      <c r="D66" s="3">
        <v>59</v>
      </c>
      <c r="E66" s="3">
        <f t="shared" si="1"/>
        <v>295</v>
      </c>
    </row>
    <row r="67" spans="1:5" x14ac:dyDescent="0.25">
      <c r="A67">
        <v>62</v>
      </c>
      <c r="B67" s="1" t="s">
        <v>154</v>
      </c>
      <c r="C67" s="3">
        <v>5</v>
      </c>
      <c r="D67" s="3">
        <v>41</v>
      </c>
      <c r="E67" s="3">
        <f t="shared" si="1"/>
        <v>205</v>
      </c>
    </row>
    <row r="68" spans="1:5" x14ac:dyDescent="0.25">
      <c r="A68">
        <v>63</v>
      </c>
      <c r="B68" s="1" t="s">
        <v>155</v>
      </c>
      <c r="C68" s="3">
        <v>3</v>
      </c>
      <c r="D68" s="3">
        <v>61</v>
      </c>
      <c r="E68" s="3">
        <f t="shared" si="1"/>
        <v>183</v>
      </c>
    </row>
    <row r="69" spans="1:5" x14ac:dyDescent="0.25">
      <c r="A69">
        <v>64</v>
      </c>
      <c r="B69" s="1" t="s">
        <v>157</v>
      </c>
      <c r="C69" s="3">
        <v>0.5</v>
      </c>
      <c r="D69" s="3">
        <v>137</v>
      </c>
      <c r="E69" s="3">
        <f t="shared" si="1"/>
        <v>68.5</v>
      </c>
    </row>
    <row r="70" spans="1:5" x14ac:dyDescent="0.25">
      <c r="A70">
        <v>65</v>
      </c>
      <c r="B70" s="1" t="s">
        <v>180</v>
      </c>
      <c r="C70" s="3">
        <v>24</v>
      </c>
      <c r="D70" s="3">
        <v>20</v>
      </c>
      <c r="E70" s="3">
        <f t="shared" si="1"/>
        <v>480</v>
      </c>
    </row>
    <row r="71" spans="1:5" x14ac:dyDescent="0.25">
      <c r="A71">
        <v>66</v>
      </c>
      <c r="B71" s="1" t="s">
        <v>181</v>
      </c>
      <c r="C71" s="3">
        <v>1</v>
      </c>
      <c r="D71" s="3">
        <v>26</v>
      </c>
      <c r="E71" s="3">
        <f t="shared" si="1"/>
        <v>26</v>
      </c>
    </row>
    <row r="72" spans="1:5" x14ac:dyDescent="0.25">
      <c r="A72">
        <v>67</v>
      </c>
      <c r="B72" s="1" t="s">
        <v>182</v>
      </c>
      <c r="C72" s="3">
        <v>0</v>
      </c>
      <c r="D72" s="3">
        <v>75</v>
      </c>
      <c r="E72" s="3">
        <f t="shared" si="1"/>
        <v>0</v>
      </c>
    </row>
    <row r="73" spans="1:5" x14ac:dyDescent="0.25">
      <c r="A73">
        <v>68</v>
      </c>
      <c r="B73" s="1" t="s">
        <v>183</v>
      </c>
      <c r="C73" s="3">
        <v>0</v>
      </c>
      <c r="D73" s="3">
        <v>45</v>
      </c>
      <c r="E73" s="3">
        <f t="shared" si="1"/>
        <v>0</v>
      </c>
    </row>
    <row r="74" spans="1:5" x14ac:dyDescent="0.25">
      <c r="A74">
        <v>69</v>
      </c>
      <c r="B74" s="1" t="s">
        <v>184</v>
      </c>
      <c r="C74" s="3">
        <v>2.84</v>
      </c>
      <c r="D74" s="3">
        <v>7</v>
      </c>
      <c r="E74" s="3">
        <f t="shared" si="1"/>
        <v>19.88</v>
      </c>
    </row>
    <row r="75" spans="1:5" x14ac:dyDescent="0.25">
      <c r="A75">
        <v>70</v>
      </c>
      <c r="B75" s="1" t="s">
        <v>185</v>
      </c>
      <c r="C75" s="3">
        <v>0</v>
      </c>
      <c r="D75" s="3">
        <v>300</v>
      </c>
      <c r="E75" s="3">
        <f t="shared" si="1"/>
        <v>0</v>
      </c>
    </row>
    <row r="76" spans="1:5" x14ac:dyDescent="0.25">
      <c r="A76">
        <v>71</v>
      </c>
      <c r="B76" s="1" t="s">
        <v>255</v>
      </c>
      <c r="C76" s="3">
        <v>2</v>
      </c>
      <c r="D76" s="3">
        <v>85</v>
      </c>
      <c r="E76" s="3">
        <f t="shared" si="1"/>
        <v>170</v>
      </c>
    </row>
    <row r="77" spans="1:5" x14ac:dyDescent="0.25">
      <c r="A77">
        <v>72</v>
      </c>
      <c r="B77" s="1" t="s">
        <v>256</v>
      </c>
      <c r="C77" s="3">
        <v>1</v>
      </c>
      <c r="D77" s="3">
        <v>95</v>
      </c>
      <c r="E77" s="3">
        <f t="shared" si="1"/>
        <v>95</v>
      </c>
    </row>
    <row r="78" spans="1:5" x14ac:dyDescent="0.25">
      <c r="A78">
        <v>73</v>
      </c>
      <c r="B78" s="1" t="s">
        <v>186</v>
      </c>
      <c r="C78" s="3">
        <v>0</v>
      </c>
      <c r="D78" s="3">
        <v>300</v>
      </c>
      <c r="E78" s="3">
        <f t="shared" si="1"/>
        <v>0</v>
      </c>
    </row>
    <row r="79" spans="1:5" x14ac:dyDescent="0.25">
      <c r="A79">
        <v>74</v>
      </c>
      <c r="B79" s="1" t="s">
        <v>187</v>
      </c>
      <c r="C79" s="3">
        <v>0</v>
      </c>
      <c r="D79" s="3">
        <v>280</v>
      </c>
      <c r="E79" s="3">
        <f t="shared" si="1"/>
        <v>0</v>
      </c>
    </row>
    <row r="80" spans="1:5" x14ac:dyDescent="0.25">
      <c r="A80">
        <v>75</v>
      </c>
      <c r="B80" s="1" t="s">
        <v>188</v>
      </c>
      <c r="C80" s="3">
        <v>0.32</v>
      </c>
      <c r="D80" s="3">
        <v>450</v>
      </c>
      <c r="E80" s="3">
        <f t="shared" si="1"/>
        <v>144</v>
      </c>
    </row>
    <row r="81" spans="1:5" x14ac:dyDescent="0.25">
      <c r="A81">
        <v>76</v>
      </c>
      <c r="B81" s="1" t="s">
        <v>189</v>
      </c>
      <c r="C81" s="3">
        <v>0.42499999999999999</v>
      </c>
      <c r="D81" s="3">
        <v>980</v>
      </c>
      <c r="E81" s="3">
        <f t="shared" si="1"/>
        <v>416.5</v>
      </c>
    </row>
    <row r="82" spans="1:5" x14ac:dyDescent="0.25">
      <c r="A82">
        <v>77</v>
      </c>
      <c r="B82" s="1" t="s">
        <v>190</v>
      </c>
      <c r="C82" s="3">
        <v>4.8</v>
      </c>
      <c r="D82" s="3">
        <v>145</v>
      </c>
      <c r="E82" s="3">
        <f t="shared" si="1"/>
        <v>696</v>
      </c>
    </row>
    <row r="83" spans="1:5" x14ac:dyDescent="0.25">
      <c r="A83">
        <v>78</v>
      </c>
      <c r="B83" s="1" t="s">
        <v>191</v>
      </c>
      <c r="C83" s="3">
        <v>8</v>
      </c>
      <c r="D83" s="3">
        <v>78</v>
      </c>
      <c r="E83" s="3">
        <f t="shared" si="1"/>
        <v>624</v>
      </c>
    </row>
    <row r="84" spans="1:5" x14ac:dyDescent="0.25">
      <c r="A84">
        <v>79</v>
      </c>
      <c r="B84" s="1" t="s">
        <v>201</v>
      </c>
      <c r="C84" s="3">
        <v>7</v>
      </c>
      <c r="D84" s="3">
        <v>46</v>
      </c>
      <c r="E84" s="3">
        <f t="shared" si="1"/>
        <v>322</v>
      </c>
    </row>
    <row r="85" spans="1:5" x14ac:dyDescent="0.25">
      <c r="A85">
        <v>80</v>
      </c>
      <c r="B85" s="1" t="s">
        <v>202</v>
      </c>
      <c r="C85" s="3">
        <v>11.38</v>
      </c>
      <c r="D85" s="3">
        <v>100</v>
      </c>
      <c r="E85" s="3">
        <f t="shared" si="1"/>
        <v>1138</v>
      </c>
    </row>
    <row r="86" spans="1:5" x14ac:dyDescent="0.25">
      <c r="A86">
        <v>81</v>
      </c>
      <c r="B86" s="1" t="s">
        <v>203</v>
      </c>
      <c r="C86" s="3">
        <f>1.55+16.3</f>
        <v>17.850000000000001</v>
      </c>
      <c r="D86" s="3">
        <v>84</v>
      </c>
      <c r="E86" s="3">
        <f t="shared" si="1"/>
        <v>1499.4</v>
      </c>
    </row>
    <row r="87" spans="1:5" x14ac:dyDescent="0.25">
      <c r="A87">
        <v>82</v>
      </c>
      <c r="B87" s="1" t="s">
        <v>204</v>
      </c>
      <c r="C87" s="3">
        <f>4+0.6</f>
        <v>4.5999999999999996</v>
      </c>
      <c r="D87" s="3">
        <v>280</v>
      </c>
      <c r="E87" s="3">
        <f t="shared" si="1"/>
        <v>1288</v>
      </c>
    </row>
    <row r="88" spans="1:5" x14ac:dyDescent="0.25">
      <c r="A88">
        <v>83</v>
      </c>
      <c r="B88" s="1" t="s">
        <v>205</v>
      </c>
      <c r="C88" s="3">
        <f>346.59+127+44+6.1</f>
        <v>523.68999999999994</v>
      </c>
      <c r="D88" s="3">
        <v>122</v>
      </c>
      <c r="E88" s="3">
        <f t="shared" si="1"/>
        <v>63890.179999999993</v>
      </c>
    </row>
    <row r="89" spans="1:5" x14ac:dyDescent="0.25">
      <c r="A89">
        <v>84</v>
      </c>
      <c r="B89" s="1" t="s">
        <v>206</v>
      </c>
      <c r="C89" s="3">
        <v>20</v>
      </c>
      <c r="D89" s="3">
        <v>28</v>
      </c>
      <c r="E89" s="3">
        <f t="shared" si="1"/>
        <v>560</v>
      </c>
    </row>
    <row r="90" spans="1:5" x14ac:dyDescent="0.25">
      <c r="A90">
        <v>85</v>
      </c>
      <c r="B90" s="1" t="s">
        <v>262</v>
      </c>
      <c r="C90" s="3">
        <v>7</v>
      </c>
      <c r="D90" s="3">
        <v>24</v>
      </c>
      <c r="E90" s="3">
        <f t="shared" si="1"/>
        <v>168</v>
      </c>
    </row>
    <row r="91" spans="1:5" x14ac:dyDescent="0.25">
      <c r="A91">
        <v>86</v>
      </c>
      <c r="B91" s="1" t="s">
        <v>40</v>
      </c>
      <c r="C91" s="3">
        <v>24</v>
      </c>
      <c r="D91" s="3">
        <v>24</v>
      </c>
      <c r="E91" s="3">
        <f t="shared" si="1"/>
        <v>576</v>
      </c>
    </row>
    <row r="92" spans="1:5" ht="15.75" thickBot="1" x14ac:dyDescent="0.3">
      <c r="B92" s="9" t="s">
        <v>156</v>
      </c>
      <c r="C92" s="10"/>
      <c r="D92" s="10">
        <f>SUM(D60:D91)</f>
        <v>4472</v>
      </c>
      <c r="E92" s="11">
        <f>SUM(E60:E91)</f>
        <v>97665.76</v>
      </c>
    </row>
    <row r="93" spans="1:5" ht="25.5" customHeight="1" thickBot="1" x14ac:dyDescent="0.3">
      <c r="A93" s="5"/>
      <c r="B93" s="6" t="s">
        <v>2</v>
      </c>
      <c r="C93" s="7" t="s">
        <v>3</v>
      </c>
      <c r="D93" s="7" t="s">
        <v>4</v>
      </c>
      <c r="E93" s="8" t="s">
        <v>5</v>
      </c>
    </row>
    <row r="94" spans="1:5" x14ac:dyDescent="0.25">
      <c r="A94">
        <v>87</v>
      </c>
      <c r="B94" s="1" t="s">
        <v>41</v>
      </c>
      <c r="C94" s="3">
        <v>55</v>
      </c>
      <c r="D94" s="3">
        <v>26</v>
      </c>
      <c r="E94" s="3">
        <f t="shared" si="1"/>
        <v>1430</v>
      </c>
    </row>
    <row r="95" spans="1:5" x14ac:dyDescent="0.25">
      <c r="A95">
        <v>88</v>
      </c>
      <c r="B95" s="1" t="s">
        <v>42</v>
      </c>
      <c r="C95" s="3">
        <v>1</v>
      </c>
      <c r="D95" s="3">
        <v>69</v>
      </c>
      <c r="E95" s="3">
        <f t="shared" si="1"/>
        <v>69</v>
      </c>
    </row>
    <row r="96" spans="1:5" x14ac:dyDescent="0.25">
      <c r="A96">
        <v>89</v>
      </c>
      <c r="B96" s="1" t="s">
        <v>43</v>
      </c>
      <c r="C96" s="3">
        <v>0</v>
      </c>
      <c r="D96" s="3">
        <v>59</v>
      </c>
      <c r="E96" s="3">
        <f t="shared" si="1"/>
        <v>0</v>
      </c>
    </row>
    <row r="97" spans="1:5" x14ac:dyDescent="0.25">
      <c r="A97">
        <v>90</v>
      </c>
      <c r="B97" s="1" t="s">
        <v>44</v>
      </c>
      <c r="C97" s="3">
        <v>13</v>
      </c>
      <c r="D97" s="3">
        <v>50</v>
      </c>
      <c r="E97" s="3">
        <f t="shared" ref="E97:E141" si="2">C97*D97</f>
        <v>650</v>
      </c>
    </row>
    <row r="98" spans="1:5" x14ac:dyDescent="0.25">
      <c r="A98">
        <v>91</v>
      </c>
      <c r="B98" s="1" t="s">
        <v>45</v>
      </c>
      <c r="C98" s="3">
        <v>4</v>
      </c>
      <c r="D98" s="3">
        <v>68</v>
      </c>
      <c r="E98" s="3">
        <f t="shared" si="2"/>
        <v>272</v>
      </c>
    </row>
    <row r="99" spans="1:5" x14ac:dyDescent="0.25">
      <c r="A99">
        <v>92</v>
      </c>
      <c r="B99" s="1" t="s">
        <v>261</v>
      </c>
      <c r="C99" s="3">
        <v>20</v>
      </c>
      <c r="D99" s="3">
        <v>12</v>
      </c>
      <c r="E99" s="3">
        <f t="shared" si="2"/>
        <v>240</v>
      </c>
    </row>
    <row r="100" spans="1:5" x14ac:dyDescent="0.25">
      <c r="A100">
        <v>93</v>
      </c>
      <c r="B100" s="1" t="s">
        <v>46</v>
      </c>
      <c r="C100" s="3">
        <v>2</v>
      </c>
      <c r="D100" s="3">
        <v>28</v>
      </c>
      <c r="E100" s="3">
        <f t="shared" si="2"/>
        <v>56</v>
      </c>
    </row>
    <row r="101" spans="1:5" x14ac:dyDescent="0.25">
      <c r="A101">
        <v>94</v>
      </c>
      <c r="B101" s="1" t="s">
        <v>47</v>
      </c>
      <c r="C101" s="3">
        <f>1.6+12.1</f>
        <v>13.7</v>
      </c>
      <c r="D101" s="3">
        <v>88</v>
      </c>
      <c r="E101" s="3">
        <f t="shared" si="2"/>
        <v>1205.5999999999999</v>
      </c>
    </row>
    <row r="102" spans="1:5" x14ac:dyDescent="0.25">
      <c r="A102">
        <v>95</v>
      </c>
      <c r="B102" s="1" t="s">
        <v>48</v>
      </c>
      <c r="C102" s="3">
        <v>0</v>
      </c>
      <c r="D102" s="3">
        <v>60</v>
      </c>
      <c r="E102" s="3">
        <f t="shared" si="2"/>
        <v>0</v>
      </c>
    </row>
    <row r="103" spans="1:5" x14ac:dyDescent="0.25">
      <c r="A103">
        <v>96</v>
      </c>
      <c r="B103" s="1" t="s">
        <v>49</v>
      </c>
      <c r="C103" s="3">
        <v>0.5</v>
      </c>
      <c r="D103" s="3">
        <v>75</v>
      </c>
      <c r="E103" s="3">
        <f t="shared" si="2"/>
        <v>37.5</v>
      </c>
    </row>
    <row r="104" spans="1:5" x14ac:dyDescent="0.25">
      <c r="A104">
        <v>97</v>
      </c>
      <c r="B104" s="1" t="s">
        <v>19</v>
      </c>
      <c r="C104" s="3">
        <v>0</v>
      </c>
      <c r="D104" s="3">
        <v>60</v>
      </c>
      <c r="E104" s="3">
        <f t="shared" si="2"/>
        <v>0</v>
      </c>
    </row>
    <row r="105" spans="1:5" x14ac:dyDescent="0.25">
      <c r="A105">
        <v>98</v>
      </c>
      <c r="B105" s="1" t="s">
        <v>50</v>
      </c>
      <c r="C105" s="3">
        <v>34</v>
      </c>
      <c r="D105" s="3">
        <v>19</v>
      </c>
      <c r="E105" s="3">
        <f t="shared" si="2"/>
        <v>646</v>
      </c>
    </row>
    <row r="106" spans="1:5" x14ac:dyDescent="0.25">
      <c r="A106">
        <v>99</v>
      </c>
      <c r="B106" s="1" t="s">
        <v>51</v>
      </c>
      <c r="C106" s="3">
        <v>31</v>
      </c>
      <c r="D106" s="3">
        <v>20</v>
      </c>
      <c r="E106" s="3">
        <f t="shared" si="2"/>
        <v>620</v>
      </c>
    </row>
    <row r="107" spans="1:5" x14ac:dyDescent="0.25">
      <c r="A107">
        <v>100</v>
      </c>
      <c r="B107" s="1" t="s">
        <v>52</v>
      </c>
      <c r="C107" s="3">
        <v>31</v>
      </c>
      <c r="D107" s="3">
        <v>22</v>
      </c>
      <c r="E107" s="3">
        <f t="shared" si="2"/>
        <v>682</v>
      </c>
    </row>
    <row r="108" spans="1:5" x14ac:dyDescent="0.25">
      <c r="A108">
        <v>101</v>
      </c>
      <c r="B108" s="1" t="s">
        <v>53</v>
      </c>
      <c r="C108" s="3">
        <v>23</v>
      </c>
      <c r="D108" s="3">
        <v>45</v>
      </c>
      <c r="E108" s="3">
        <f t="shared" si="2"/>
        <v>1035</v>
      </c>
    </row>
    <row r="109" spans="1:5" x14ac:dyDescent="0.25">
      <c r="A109">
        <v>102</v>
      </c>
      <c r="B109" s="1" t="s">
        <v>54</v>
      </c>
      <c r="C109" s="3">
        <v>12</v>
      </c>
      <c r="D109" s="3">
        <v>22</v>
      </c>
      <c r="E109" s="3">
        <f t="shared" si="2"/>
        <v>264</v>
      </c>
    </row>
    <row r="110" spans="1:5" x14ac:dyDescent="0.25">
      <c r="A110">
        <v>103</v>
      </c>
      <c r="B110" s="1" t="s">
        <v>55</v>
      </c>
      <c r="C110" s="3">
        <v>9</v>
      </c>
      <c r="D110" s="3">
        <v>15</v>
      </c>
      <c r="E110" s="3">
        <f t="shared" si="2"/>
        <v>135</v>
      </c>
    </row>
    <row r="111" spans="1:5" x14ac:dyDescent="0.25">
      <c r="A111">
        <v>104</v>
      </c>
      <c r="B111" s="1" t="s">
        <v>56</v>
      </c>
      <c r="C111" s="4">
        <v>5</v>
      </c>
      <c r="D111" s="3">
        <v>12</v>
      </c>
      <c r="E111" s="3">
        <f t="shared" si="2"/>
        <v>60</v>
      </c>
    </row>
    <row r="112" spans="1:5" x14ac:dyDescent="0.25">
      <c r="A112">
        <v>105</v>
      </c>
      <c r="B112" s="1" t="s">
        <v>57</v>
      </c>
      <c r="C112" s="3">
        <v>0</v>
      </c>
      <c r="D112" s="3">
        <v>54</v>
      </c>
      <c r="E112" s="3">
        <f t="shared" si="2"/>
        <v>0</v>
      </c>
    </row>
    <row r="113" spans="1:5" x14ac:dyDescent="0.25">
      <c r="A113">
        <v>106</v>
      </c>
      <c r="B113" s="1" t="s">
        <v>251</v>
      </c>
      <c r="C113" s="3">
        <v>1.3</v>
      </c>
      <c r="D113" s="3">
        <v>125</v>
      </c>
      <c r="E113" s="3">
        <f t="shared" si="2"/>
        <v>162.5</v>
      </c>
    </row>
    <row r="114" spans="1:5" x14ac:dyDescent="0.25">
      <c r="A114">
        <v>107</v>
      </c>
      <c r="B114" s="1" t="s">
        <v>58</v>
      </c>
      <c r="C114" s="3">
        <f>0.86+2</f>
        <v>2.86</v>
      </c>
      <c r="D114" s="3">
        <v>60</v>
      </c>
      <c r="E114" s="3">
        <f t="shared" si="2"/>
        <v>171.6</v>
      </c>
    </row>
    <row r="115" spans="1:5" x14ac:dyDescent="0.25">
      <c r="A115">
        <v>108</v>
      </c>
      <c r="B115" s="1" t="s">
        <v>260</v>
      </c>
      <c r="C115" s="3">
        <v>8</v>
      </c>
      <c r="D115" s="3">
        <v>45</v>
      </c>
      <c r="E115" s="3">
        <f t="shared" si="2"/>
        <v>360</v>
      </c>
    </row>
    <row r="116" spans="1:5" x14ac:dyDescent="0.25">
      <c r="A116">
        <v>109</v>
      </c>
      <c r="B116" s="1" t="s">
        <v>59</v>
      </c>
      <c r="C116" s="3">
        <f>9.6+60</f>
        <v>69.599999999999994</v>
      </c>
      <c r="D116" s="3">
        <v>88</v>
      </c>
      <c r="E116" s="3">
        <f t="shared" si="2"/>
        <v>6124.7999999999993</v>
      </c>
    </row>
    <row r="117" spans="1:5" x14ac:dyDescent="0.25">
      <c r="A117">
        <v>110</v>
      </c>
      <c r="B117" s="1" t="s">
        <v>60</v>
      </c>
      <c r="C117" s="3">
        <f>0.96+1.26+14.3</f>
        <v>16.52</v>
      </c>
      <c r="D117" s="3">
        <v>90</v>
      </c>
      <c r="E117" s="3">
        <f t="shared" si="2"/>
        <v>1486.8</v>
      </c>
    </row>
    <row r="118" spans="1:5" x14ac:dyDescent="0.25">
      <c r="A118">
        <v>111</v>
      </c>
      <c r="B118" s="1" t="s">
        <v>61</v>
      </c>
      <c r="C118" s="3">
        <f>1.5+2.1</f>
        <v>3.6</v>
      </c>
      <c r="D118" s="3">
        <v>65</v>
      </c>
      <c r="E118" s="3">
        <f t="shared" si="2"/>
        <v>234</v>
      </c>
    </row>
    <row r="119" spans="1:5" x14ac:dyDescent="0.25">
      <c r="A119">
        <v>112</v>
      </c>
      <c r="B119" s="1" t="s">
        <v>62</v>
      </c>
      <c r="C119" s="3">
        <f>0.46+39.2</f>
        <v>39.660000000000004</v>
      </c>
      <c r="D119" s="3">
        <v>94</v>
      </c>
      <c r="E119" s="3">
        <f t="shared" si="2"/>
        <v>3728.0400000000004</v>
      </c>
    </row>
    <row r="120" spans="1:5" x14ac:dyDescent="0.25">
      <c r="A120">
        <v>113</v>
      </c>
      <c r="B120" s="1" t="s">
        <v>63</v>
      </c>
      <c r="C120" s="3">
        <f>1.5+1.6</f>
        <v>3.1</v>
      </c>
      <c r="D120" s="3">
        <v>60</v>
      </c>
      <c r="E120" s="3">
        <f t="shared" si="2"/>
        <v>186</v>
      </c>
    </row>
    <row r="121" spans="1:5" x14ac:dyDescent="0.25">
      <c r="A121">
        <v>114</v>
      </c>
      <c r="B121" s="1" t="s">
        <v>64</v>
      </c>
      <c r="C121" s="3">
        <f>0.9+15.3</f>
        <v>16.2</v>
      </c>
      <c r="D121" s="3">
        <v>72</v>
      </c>
      <c r="E121" s="3">
        <f t="shared" si="2"/>
        <v>1166.3999999999999</v>
      </c>
    </row>
    <row r="122" spans="1:5" x14ac:dyDescent="0.25">
      <c r="A122">
        <v>115</v>
      </c>
      <c r="B122" s="1" t="s">
        <v>66</v>
      </c>
      <c r="C122" s="3">
        <f>1.54+1.49+259+617.4+437</f>
        <v>1316.4299999999998</v>
      </c>
      <c r="D122" s="3">
        <v>28</v>
      </c>
      <c r="E122" s="3">
        <f t="shared" si="2"/>
        <v>36860.039999999994</v>
      </c>
    </row>
    <row r="123" spans="1:5" x14ac:dyDescent="0.25">
      <c r="A123">
        <v>116</v>
      </c>
      <c r="B123" s="1" t="s">
        <v>69</v>
      </c>
      <c r="C123" s="3">
        <f>1.04+13.8</f>
        <v>14.84</v>
      </c>
      <c r="D123" s="3">
        <v>64</v>
      </c>
      <c r="E123" s="3">
        <f t="shared" si="2"/>
        <v>949.76</v>
      </c>
    </row>
    <row r="124" spans="1:5" x14ac:dyDescent="0.25">
      <c r="A124">
        <v>117</v>
      </c>
      <c r="B124" s="1" t="s">
        <v>70</v>
      </c>
      <c r="C124" s="3">
        <f>0.56+0.76+0.28+9.3</f>
        <v>10.9</v>
      </c>
      <c r="D124" s="3">
        <v>98</v>
      </c>
      <c r="E124" s="3">
        <f t="shared" si="2"/>
        <v>1068.2</v>
      </c>
    </row>
    <row r="125" spans="1:5" x14ac:dyDescent="0.25">
      <c r="A125">
        <v>118</v>
      </c>
      <c r="B125" s="1" t="s">
        <v>71</v>
      </c>
      <c r="C125" s="3">
        <f>6.84+48.9+59+73.7+15.3+3.3</f>
        <v>207.04000000000002</v>
      </c>
      <c r="D125" s="3">
        <v>94</v>
      </c>
      <c r="E125" s="3">
        <f t="shared" si="2"/>
        <v>19461.760000000002</v>
      </c>
    </row>
    <row r="126" spans="1:5" x14ac:dyDescent="0.25">
      <c r="A126">
        <v>119</v>
      </c>
      <c r="B126" s="1" t="s">
        <v>73</v>
      </c>
      <c r="C126" s="3">
        <v>5.86</v>
      </c>
      <c r="D126" s="3">
        <v>88</v>
      </c>
      <c r="E126" s="3">
        <f t="shared" si="2"/>
        <v>515.68000000000006</v>
      </c>
    </row>
    <row r="127" spans="1:5" x14ac:dyDescent="0.25">
      <c r="A127">
        <v>120</v>
      </c>
      <c r="B127" s="1" t="s">
        <v>74</v>
      </c>
      <c r="C127" s="3"/>
      <c r="D127" s="3">
        <v>108</v>
      </c>
      <c r="E127" s="3">
        <f t="shared" si="2"/>
        <v>0</v>
      </c>
    </row>
    <row r="128" spans="1:5" ht="15.75" thickBot="1" x14ac:dyDescent="0.3">
      <c r="B128" s="9" t="s">
        <v>156</v>
      </c>
      <c r="C128" s="10">
        <f>SUM(C94:C127)</f>
        <v>1970.1099999999997</v>
      </c>
      <c r="D128" s="10">
        <f>SUM(D94:D127)</f>
        <v>1983</v>
      </c>
      <c r="E128" s="12">
        <f>SUM(E94:E127)</f>
        <v>79877.679999999993</v>
      </c>
    </row>
    <row r="129" spans="1:5" ht="18" customHeight="1" thickBot="1" x14ac:dyDescent="0.3">
      <c r="A129" s="5"/>
      <c r="B129" s="6" t="s">
        <v>2</v>
      </c>
      <c r="C129" s="7" t="s">
        <v>3</v>
      </c>
      <c r="D129" s="7" t="s">
        <v>4</v>
      </c>
      <c r="E129" s="8" t="s">
        <v>5</v>
      </c>
    </row>
    <row r="130" spans="1:5" x14ac:dyDescent="0.25">
      <c r="A130">
        <v>121</v>
      </c>
      <c r="B130" s="1" t="s">
        <v>75</v>
      </c>
      <c r="C130" s="3">
        <f>2.8+7.94+294+17.8</f>
        <v>322.54000000000002</v>
      </c>
      <c r="D130" s="3">
        <v>6</v>
      </c>
      <c r="E130" s="3">
        <f t="shared" si="2"/>
        <v>1935.2400000000002</v>
      </c>
    </row>
    <row r="131" spans="1:5" x14ac:dyDescent="0.25">
      <c r="A131">
        <v>122</v>
      </c>
      <c r="B131" s="1" t="s">
        <v>76</v>
      </c>
      <c r="C131" s="3">
        <f>68+6.46-1</f>
        <v>73.459999999999994</v>
      </c>
      <c r="D131" s="3">
        <v>280</v>
      </c>
      <c r="E131" s="3">
        <f t="shared" si="2"/>
        <v>20568.8</v>
      </c>
    </row>
    <row r="132" spans="1:5" x14ac:dyDescent="0.25">
      <c r="A132">
        <v>123</v>
      </c>
      <c r="B132" s="1" t="s">
        <v>77</v>
      </c>
      <c r="C132" s="3">
        <f>6.06+186.5+36.7+18.8</f>
        <v>248.06</v>
      </c>
      <c r="D132" s="3">
        <v>64</v>
      </c>
      <c r="E132" s="3">
        <f t="shared" si="2"/>
        <v>15875.84</v>
      </c>
    </row>
    <row r="133" spans="1:5" x14ac:dyDescent="0.25">
      <c r="A133">
        <v>124</v>
      </c>
      <c r="B133" s="1" t="s">
        <v>78</v>
      </c>
      <c r="C133" s="3">
        <f>4.38+1.02+1.04</f>
        <v>6.44</v>
      </c>
      <c r="D133" s="3">
        <v>64</v>
      </c>
      <c r="E133" s="3">
        <f t="shared" si="2"/>
        <v>412.16</v>
      </c>
    </row>
    <row r="134" spans="1:5" x14ac:dyDescent="0.25">
      <c r="A134">
        <v>125</v>
      </c>
      <c r="B134" s="1" t="s">
        <v>79</v>
      </c>
      <c r="C134" s="3">
        <f>0.88+2.34</f>
        <v>3.2199999999999998</v>
      </c>
      <c r="D134" s="3">
        <v>182</v>
      </c>
      <c r="E134" s="3">
        <f t="shared" si="2"/>
        <v>586.04</v>
      </c>
    </row>
    <row r="135" spans="1:5" x14ac:dyDescent="0.25">
      <c r="A135">
        <v>127</v>
      </c>
      <c r="B135" s="1" t="s">
        <v>80</v>
      </c>
      <c r="C135" s="3">
        <f>4.69+10.1+5.68-3.9+6.8+8.3+8.8</f>
        <v>40.47</v>
      </c>
      <c r="D135" s="3">
        <v>64</v>
      </c>
      <c r="E135" s="3">
        <f t="shared" si="2"/>
        <v>2590.08</v>
      </c>
    </row>
    <row r="136" spans="1:5" x14ac:dyDescent="0.25">
      <c r="A136">
        <v>128</v>
      </c>
      <c r="B136" s="1" t="s">
        <v>81</v>
      </c>
      <c r="C136" s="3">
        <f>80+9.92-2.2+14</f>
        <v>101.72</v>
      </c>
      <c r="D136" s="3">
        <v>195</v>
      </c>
      <c r="E136" s="3">
        <f t="shared" si="2"/>
        <v>19835.400000000001</v>
      </c>
    </row>
    <row r="137" spans="1:5" x14ac:dyDescent="0.25">
      <c r="A137">
        <v>129</v>
      </c>
      <c r="B137" s="1" t="s">
        <v>83</v>
      </c>
      <c r="C137" s="3">
        <f>1.8+1.88+71.7+14.6</f>
        <v>89.97999999999999</v>
      </c>
      <c r="D137" s="3">
        <v>116</v>
      </c>
      <c r="E137" s="3">
        <f t="shared" si="2"/>
        <v>10437.679999999998</v>
      </c>
    </row>
    <row r="138" spans="1:5" x14ac:dyDescent="0.25">
      <c r="A138">
        <v>130</v>
      </c>
      <c r="B138" s="1" t="s">
        <v>84</v>
      </c>
      <c r="C138" s="3">
        <v>0</v>
      </c>
      <c r="D138" s="3">
        <v>182</v>
      </c>
      <c r="E138" s="3">
        <f t="shared" si="2"/>
        <v>0</v>
      </c>
    </row>
    <row r="139" spans="1:5" x14ac:dyDescent="0.25">
      <c r="A139">
        <v>131</v>
      </c>
      <c r="B139" s="1" t="s">
        <v>85</v>
      </c>
      <c r="C139" s="3">
        <f>1.18+5.42+137.1+9.8</f>
        <v>153.5</v>
      </c>
      <c r="D139" s="3">
        <v>30</v>
      </c>
      <c r="E139" s="3">
        <f t="shared" si="2"/>
        <v>4605</v>
      </c>
    </row>
    <row r="140" spans="1:5" x14ac:dyDescent="0.25">
      <c r="A140">
        <v>132</v>
      </c>
      <c r="B140" s="1" t="s">
        <v>86</v>
      </c>
      <c r="C140" s="3">
        <f>10+7.8</f>
        <v>17.8</v>
      </c>
      <c r="D140" s="3">
        <v>77</v>
      </c>
      <c r="E140" s="3">
        <f t="shared" si="2"/>
        <v>1370.6000000000001</v>
      </c>
    </row>
    <row r="141" spans="1:5" x14ac:dyDescent="0.25">
      <c r="A141">
        <v>133</v>
      </c>
      <c r="B141" s="1" t="s">
        <v>87</v>
      </c>
      <c r="C141" s="3">
        <f>18.06+0.82-3.9</f>
        <v>14.979999999999999</v>
      </c>
      <c r="D141" s="3">
        <v>70</v>
      </c>
      <c r="E141" s="3">
        <f t="shared" si="2"/>
        <v>1048.5999999999999</v>
      </c>
    </row>
    <row r="142" spans="1:5" x14ac:dyDescent="0.25">
      <c r="A142">
        <v>135</v>
      </c>
      <c r="B142" s="1" t="s">
        <v>89</v>
      </c>
      <c r="C142" s="3">
        <f>3.49+4.34+193.4</f>
        <v>201.23000000000002</v>
      </c>
      <c r="D142" s="3">
        <v>64</v>
      </c>
      <c r="E142" s="3">
        <f t="shared" ref="E142:E175" si="3">C142*D142</f>
        <v>12878.720000000001</v>
      </c>
    </row>
    <row r="143" spans="1:5" x14ac:dyDescent="0.25">
      <c r="A143">
        <v>136</v>
      </c>
      <c r="B143" s="1" t="s">
        <v>90</v>
      </c>
      <c r="C143" s="3">
        <f>3.54+0.326+7.3</f>
        <v>11.166</v>
      </c>
      <c r="D143" s="3">
        <v>96</v>
      </c>
      <c r="E143" s="3">
        <f t="shared" si="3"/>
        <v>1071.9360000000001</v>
      </c>
    </row>
    <row r="144" spans="1:5" x14ac:dyDescent="0.25">
      <c r="A144">
        <v>137</v>
      </c>
      <c r="B144" s="1" t="s">
        <v>91</v>
      </c>
      <c r="C144" s="3">
        <v>14.8</v>
      </c>
      <c r="D144" s="3">
        <v>120</v>
      </c>
      <c r="E144" s="3">
        <f t="shared" si="3"/>
        <v>1776</v>
      </c>
    </row>
    <row r="145" spans="1:5" x14ac:dyDescent="0.25">
      <c r="A145">
        <v>138</v>
      </c>
      <c r="B145" s="1" t="s">
        <v>93</v>
      </c>
      <c r="C145" s="3">
        <v>8.64</v>
      </c>
      <c r="D145" s="3">
        <v>166</v>
      </c>
      <c r="E145" s="3">
        <f t="shared" si="3"/>
        <v>1434.24</v>
      </c>
    </row>
    <row r="146" spans="1:5" x14ac:dyDescent="0.25">
      <c r="A146">
        <v>139</v>
      </c>
      <c r="B146" s="1" t="s">
        <v>94</v>
      </c>
      <c r="C146" s="3">
        <f>3.14+0.86+103.3+35.7+18.6+5.3+10.8</f>
        <v>177.70000000000002</v>
      </c>
      <c r="D146" s="3">
        <v>110</v>
      </c>
      <c r="E146" s="3">
        <f t="shared" si="3"/>
        <v>19547.000000000004</v>
      </c>
    </row>
    <row r="147" spans="1:5" x14ac:dyDescent="0.25">
      <c r="A147">
        <v>140</v>
      </c>
      <c r="B147" s="1" t="s">
        <v>95</v>
      </c>
      <c r="C147" s="3">
        <f>2.1+17.8+97.5</f>
        <v>117.4</v>
      </c>
      <c r="D147" s="3">
        <v>82</v>
      </c>
      <c r="E147" s="3">
        <f t="shared" si="3"/>
        <v>9626.8000000000011</v>
      </c>
    </row>
    <row r="148" spans="1:5" x14ac:dyDescent="0.25">
      <c r="A148">
        <v>141</v>
      </c>
      <c r="B148" s="1" t="s">
        <v>67</v>
      </c>
      <c r="C148" s="3">
        <f>1.56+0.78+0.36+1.8+41.1</f>
        <v>45.6</v>
      </c>
      <c r="D148" s="3">
        <v>40</v>
      </c>
      <c r="E148" s="3">
        <f t="shared" si="3"/>
        <v>1824</v>
      </c>
    </row>
    <row r="149" spans="1:5" x14ac:dyDescent="0.25">
      <c r="A149">
        <v>142</v>
      </c>
      <c r="B149" s="1" t="s">
        <v>96</v>
      </c>
      <c r="C149" s="3">
        <f>17.42+5.115+31.98+2.22+67+59.5+32.1+14.8+160.7+43.6+58.8+100.1+30.4+51.9+4.8+3.3+1.3+8.8+1.3+0.8+4.3+24.6+64.5</f>
        <v>789.3349999999997</v>
      </c>
      <c r="D149" s="3">
        <v>184</v>
      </c>
      <c r="E149" s="3">
        <f t="shared" si="3"/>
        <v>145237.63999999996</v>
      </c>
    </row>
    <row r="150" spans="1:5" x14ac:dyDescent="0.25">
      <c r="A150">
        <v>143</v>
      </c>
      <c r="B150" s="1" t="s">
        <v>97</v>
      </c>
      <c r="C150" s="3">
        <v>98</v>
      </c>
      <c r="D150" s="3">
        <v>170</v>
      </c>
      <c r="E150" s="3">
        <f t="shared" si="3"/>
        <v>16660</v>
      </c>
    </row>
    <row r="151" spans="1:5" x14ac:dyDescent="0.25">
      <c r="A151">
        <v>144</v>
      </c>
      <c r="B151" s="1" t="s">
        <v>98</v>
      </c>
      <c r="C151" s="3">
        <f>2.54+4.1+6.32</f>
        <v>12.96</v>
      </c>
      <c r="D151" s="3">
        <v>182</v>
      </c>
      <c r="E151" s="3">
        <f t="shared" si="3"/>
        <v>2358.7200000000003</v>
      </c>
    </row>
    <row r="152" spans="1:5" x14ac:dyDescent="0.25">
      <c r="A152">
        <v>145</v>
      </c>
      <c r="B152" s="1" t="s">
        <v>99</v>
      </c>
      <c r="C152" s="3">
        <v>0</v>
      </c>
      <c r="D152" s="3">
        <v>182</v>
      </c>
      <c r="E152" s="3">
        <f t="shared" si="3"/>
        <v>0</v>
      </c>
    </row>
    <row r="153" spans="1:5" x14ac:dyDescent="0.25">
      <c r="A153">
        <v>146</v>
      </c>
      <c r="B153" s="1" t="s">
        <v>100</v>
      </c>
      <c r="C153" s="3">
        <v>1</v>
      </c>
      <c r="D153" s="3">
        <v>182</v>
      </c>
      <c r="E153" s="3">
        <f t="shared" si="3"/>
        <v>182</v>
      </c>
    </row>
    <row r="154" spans="1:5" x14ac:dyDescent="0.25">
      <c r="A154">
        <v>147</v>
      </c>
      <c r="B154" s="1" t="s">
        <v>162</v>
      </c>
      <c r="C154" s="3">
        <v>3</v>
      </c>
      <c r="D154" s="3">
        <v>76</v>
      </c>
      <c r="E154" s="3">
        <f t="shared" si="3"/>
        <v>228</v>
      </c>
    </row>
    <row r="155" spans="1:5" ht="15.75" thickBot="1" x14ac:dyDescent="0.3">
      <c r="B155" s="9" t="s">
        <v>156</v>
      </c>
      <c r="C155" s="10">
        <f>SUM(C130:C154)</f>
        <v>2553.0009999999997</v>
      </c>
      <c r="D155" s="10">
        <f>SUM(D130:D154)</f>
        <v>2984</v>
      </c>
      <c r="E155" s="12">
        <f>SUM(E130:E154)</f>
        <v>292090.49599999993</v>
      </c>
    </row>
    <row r="156" spans="1:5" ht="15.75" customHeight="1" thickBot="1" x14ac:dyDescent="0.3">
      <c r="A156" s="5"/>
      <c r="B156" s="6" t="s">
        <v>2</v>
      </c>
      <c r="C156" s="7" t="s">
        <v>3</v>
      </c>
      <c r="D156" s="7" t="s">
        <v>4</v>
      </c>
      <c r="E156" s="8" t="s">
        <v>5</v>
      </c>
    </row>
    <row r="157" spans="1:5" x14ac:dyDescent="0.25">
      <c r="A157">
        <v>148</v>
      </c>
      <c r="B157" s="1" t="s">
        <v>68</v>
      </c>
      <c r="C157" s="3">
        <f>2.38+2.8+22.3+86.7+20.1</f>
        <v>134.28</v>
      </c>
      <c r="D157" s="3">
        <v>60</v>
      </c>
      <c r="E157" s="3">
        <f t="shared" si="3"/>
        <v>8056.8</v>
      </c>
    </row>
    <row r="158" spans="1:5" x14ac:dyDescent="0.25">
      <c r="A158">
        <v>149</v>
      </c>
      <c r="B158" s="1" t="s">
        <v>102</v>
      </c>
      <c r="C158" s="3">
        <f>3.46+73.936+5.1</f>
        <v>82.495999999999995</v>
      </c>
      <c r="D158" s="3">
        <v>220</v>
      </c>
      <c r="E158" s="3">
        <f t="shared" si="3"/>
        <v>18149.12</v>
      </c>
    </row>
    <row r="159" spans="1:5" x14ac:dyDescent="0.25">
      <c r="A159">
        <v>150</v>
      </c>
      <c r="B159" s="1" t="s">
        <v>250</v>
      </c>
      <c r="C159" s="3">
        <v>6</v>
      </c>
      <c r="D159" s="3"/>
      <c r="E159" s="3"/>
    </row>
    <row r="160" spans="1:5" x14ac:dyDescent="0.25">
      <c r="A160">
        <v>151</v>
      </c>
      <c r="B160" s="1" t="s">
        <v>103</v>
      </c>
      <c r="C160" s="3">
        <f>3.35+0.508+13.8</f>
        <v>17.658000000000001</v>
      </c>
      <c r="D160" s="3">
        <v>129</v>
      </c>
      <c r="E160" s="3">
        <f t="shared" si="3"/>
        <v>2277.8820000000001</v>
      </c>
    </row>
    <row r="161" spans="1:5" x14ac:dyDescent="0.25">
      <c r="A161">
        <v>152</v>
      </c>
      <c r="B161" s="1" t="s">
        <v>104</v>
      </c>
      <c r="C161" s="3">
        <v>9.3000000000000007</v>
      </c>
      <c r="D161" s="3">
        <v>95</v>
      </c>
      <c r="E161" s="3">
        <f t="shared" si="3"/>
        <v>883.50000000000011</v>
      </c>
    </row>
    <row r="162" spans="1:5" x14ac:dyDescent="0.25">
      <c r="A162">
        <v>153</v>
      </c>
      <c r="B162" s="1" t="s">
        <v>105</v>
      </c>
      <c r="C162" s="3">
        <f>6.595+7.8</f>
        <v>14.395</v>
      </c>
      <c r="D162" s="3">
        <v>126</v>
      </c>
      <c r="E162" s="3">
        <f t="shared" si="3"/>
        <v>1813.77</v>
      </c>
    </row>
    <row r="163" spans="1:5" x14ac:dyDescent="0.25">
      <c r="A163">
        <v>154</v>
      </c>
      <c r="B163" s="1" t="s">
        <v>106</v>
      </c>
      <c r="C163" s="3">
        <f>2.608+24.6+23.9</f>
        <v>51.108000000000004</v>
      </c>
      <c r="D163" s="3">
        <v>166</v>
      </c>
      <c r="E163" s="3">
        <f t="shared" si="3"/>
        <v>8483.9279999999999</v>
      </c>
    </row>
    <row r="164" spans="1:5" x14ac:dyDescent="0.25">
      <c r="A164">
        <v>155</v>
      </c>
      <c r="B164" s="1" t="s">
        <v>16</v>
      </c>
      <c r="C164" s="3">
        <v>5</v>
      </c>
      <c r="D164" s="3">
        <v>92</v>
      </c>
      <c r="E164" s="3">
        <f t="shared" si="3"/>
        <v>460</v>
      </c>
    </row>
    <row r="165" spans="1:5" x14ac:dyDescent="0.25">
      <c r="A165">
        <v>156</v>
      </c>
      <c r="B165" s="1" t="s">
        <v>107</v>
      </c>
      <c r="C165" s="3">
        <f>0.595+65.7+88.8+2.3+11.3</f>
        <v>168.69500000000002</v>
      </c>
      <c r="D165" s="3">
        <v>130</v>
      </c>
      <c r="E165" s="3">
        <f t="shared" si="3"/>
        <v>21930.350000000002</v>
      </c>
    </row>
    <row r="166" spans="1:5" x14ac:dyDescent="0.25">
      <c r="A166">
        <v>157</v>
      </c>
      <c r="B166" s="1" t="s">
        <v>109</v>
      </c>
      <c r="C166" s="3">
        <v>0</v>
      </c>
      <c r="D166" s="3">
        <v>182</v>
      </c>
      <c r="E166" s="3">
        <f t="shared" si="3"/>
        <v>0</v>
      </c>
    </row>
    <row r="167" spans="1:5" x14ac:dyDescent="0.25">
      <c r="A167">
        <v>158</v>
      </c>
      <c r="B167" s="1" t="s">
        <v>110</v>
      </c>
      <c r="C167" s="3">
        <f>8.44+221.51+16.8</f>
        <v>246.75</v>
      </c>
      <c r="D167" s="3">
        <v>144</v>
      </c>
      <c r="E167" s="3">
        <f t="shared" si="3"/>
        <v>35532</v>
      </c>
    </row>
    <row r="168" spans="1:5" x14ac:dyDescent="0.25">
      <c r="A168">
        <v>159</v>
      </c>
      <c r="B168" s="1" t="s">
        <v>111</v>
      </c>
      <c r="C168" s="3">
        <v>4.4749999999999996</v>
      </c>
      <c r="D168" s="3">
        <v>82</v>
      </c>
      <c r="E168" s="3">
        <f t="shared" si="3"/>
        <v>366.95</v>
      </c>
    </row>
    <row r="169" spans="1:5" x14ac:dyDescent="0.25">
      <c r="A169">
        <v>160</v>
      </c>
      <c r="B169" s="1" t="s">
        <v>108</v>
      </c>
      <c r="C169" s="3">
        <f>15.22+90.06</f>
        <v>105.28</v>
      </c>
      <c r="D169" s="3">
        <v>92</v>
      </c>
      <c r="E169" s="3">
        <f t="shared" si="3"/>
        <v>9685.76</v>
      </c>
    </row>
    <row r="170" spans="1:5" x14ac:dyDescent="0.25">
      <c r="A170">
        <v>161</v>
      </c>
      <c r="B170" s="1" t="s">
        <v>112</v>
      </c>
      <c r="C170" s="3">
        <f>49.2+15.6</f>
        <v>64.8</v>
      </c>
      <c r="D170" s="3">
        <v>125</v>
      </c>
      <c r="E170" s="3">
        <f t="shared" si="3"/>
        <v>8100</v>
      </c>
    </row>
    <row r="171" spans="1:5" x14ac:dyDescent="0.25">
      <c r="A171">
        <v>162</v>
      </c>
      <c r="B171" s="1" t="s">
        <v>113</v>
      </c>
      <c r="C171" s="3">
        <v>2.09</v>
      </c>
      <c r="D171" s="3">
        <v>900</v>
      </c>
      <c r="E171" s="3">
        <f t="shared" si="3"/>
        <v>1880.9999999999998</v>
      </c>
    </row>
    <row r="172" spans="1:5" x14ac:dyDescent="0.25">
      <c r="A172">
        <v>163</v>
      </c>
      <c r="B172" s="1" t="s">
        <v>114</v>
      </c>
      <c r="C172" s="3">
        <f>12.76+4.3+41.9</f>
        <v>58.959999999999994</v>
      </c>
      <c r="D172" s="3">
        <v>84</v>
      </c>
      <c r="E172" s="3">
        <f t="shared" si="3"/>
        <v>4952.6399999999994</v>
      </c>
    </row>
    <row r="173" spans="1:5" x14ac:dyDescent="0.25">
      <c r="A173">
        <v>164</v>
      </c>
      <c r="B173" s="1" t="s">
        <v>115</v>
      </c>
      <c r="C173" s="3">
        <v>0</v>
      </c>
      <c r="D173" s="3">
        <v>88</v>
      </c>
      <c r="E173" s="3">
        <f t="shared" si="3"/>
        <v>0</v>
      </c>
    </row>
    <row r="174" spans="1:5" x14ac:dyDescent="0.25">
      <c r="A174">
        <v>165</v>
      </c>
      <c r="B174" s="1" t="s">
        <v>88</v>
      </c>
      <c r="C174" s="3">
        <v>0</v>
      </c>
      <c r="D174" s="3">
        <v>120</v>
      </c>
      <c r="E174" s="3">
        <f t="shared" si="3"/>
        <v>0</v>
      </c>
    </row>
    <row r="175" spans="1:5" x14ac:dyDescent="0.25">
      <c r="A175">
        <v>166</v>
      </c>
      <c r="B175" s="1" t="s">
        <v>117</v>
      </c>
      <c r="C175" s="3">
        <v>62</v>
      </c>
      <c r="D175" s="3">
        <v>120</v>
      </c>
      <c r="E175" s="3">
        <f t="shared" si="3"/>
        <v>7440</v>
      </c>
    </row>
    <row r="176" spans="1:5" ht="15.75" thickBot="1" x14ac:dyDescent="0.3">
      <c r="B176" s="9" t="s">
        <v>156</v>
      </c>
      <c r="C176" s="10"/>
      <c r="D176" s="10">
        <f>SUM(D157:D175)</f>
        <v>2955</v>
      </c>
      <c r="E176" s="12">
        <f>SUM(E157:E175)</f>
        <v>130013.7</v>
      </c>
    </row>
    <row r="177" spans="1:5" ht="27.75" customHeight="1" thickBot="1" x14ac:dyDescent="0.3">
      <c r="A177" s="5"/>
      <c r="B177" s="6" t="s">
        <v>2</v>
      </c>
      <c r="C177" s="7" t="s">
        <v>3</v>
      </c>
      <c r="D177" s="7" t="s">
        <v>4</v>
      </c>
      <c r="E177" s="8" t="s">
        <v>5</v>
      </c>
    </row>
    <row r="178" spans="1:5" x14ac:dyDescent="0.25">
      <c r="A178">
        <v>167</v>
      </c>
      <c r="B178" s="1" t="s">
        <v>163</v>
      </c>
      <c r="C178" s="3">
        <f>28</f>
        <v>28</v>
      </c>
      <c r="D178" s="3">
        <v>600</v>
      </c>
      <c r="E178" s="3">
        <f t="shared" ref="E178:E204" si="4">C178*D178</f>
        <v>16800</v>
      </c>
    </row>
    <row r="179" spans="1:5" x14ac:dyDescent="0.25">
      <c r="A179">
        <v>168</v>
      </c>
      <c r="B179" s="1" t="s">
        <v>164</v>
      </c>
      <c r="C179" s="3">
        <v>165.2</v>
      </c>
      <c r="D179" s="3">
        <v>130</v>
      </c>
      <c r="E179" s="3">
        <f t="shared" ref="E179" si="5">C179*D179</f>
        <v>21476</v>
      </c>
    </row>
    <row r="180" spans="1:5" x14ac:dyDescent="0.25">
      <c r="A180">
        <v>169</v>
      </c>
      <c r="B180" s="1" t="s">
        <v>165</v>
      </c>
      <c r="C180" s="3">
        <f>17.5+6.44+6.14+12.8</f>
        <v>42.88</v>
      </c>
      <c r="D180" s="3">
        <v>600</v>
      </c>
      <c r="E180" s="3">
        <f>C180*D180</f>
        <v>25728</v>
      </c>
    </row>
    <row r="181" spans="1:5" x14ac:dyDescent="0.25">
      <c r="A181">
        <v>170</v>
      </c>
      <c r="B181" s="1" t="s">
        <v>118</v>
      </c>
      <c r="C181" s="3">
        <f>106.6+78.9+81.6+98.1</f>
        <v>365.20000000000005</v>
      </c>
      <c r="D181" s="3">
        <v>106</v>
      </c>
      <c r="E181" s="3">
        <f t="shared" si="4"/>
        <v>38711.200000000004</v>
      </c>
    </row>
    <row r="182" spans="1:5" x14ac:dyDescent="0.25">
      <c r="A182">
        <v>171</v>
      </c>
      <c r="B182" s="1" t="s">
        <v>119</v>
      </c>
      <c r="C182" s="3">
        <f>7.595-3.9+37.4+14.8+9.8</f>
        <v>65.694999999999993</v>
      </c>
      <c r="D182" s="3">
        <v>182</v>
      </c>
      <c r="E182" s="3">
        <f t="shared" si="4"/>
        <v>11956.489999999998</v>
      </c>
    </row>
    <row r="183" spans="1:5" x14ac:dyDescent="0.25">
      <c r="A183">
        <v>172</v>
      </c>
      <c r="B183" s="1" t="s">
        <v>161</v>
      </c>
      <c r="C183" s="3">
        <f>44.75+4.24</f>
        <v>48.99</v>
      </c>
      <c r="D183" s="3">
        <v>280</v>
      </c>
      <c r="E183" s="3">
        <f t="shared" si="4"/>
        <v>13717.2</v>
      </c>
    </row>
    <row r="184" spans="1:5" x14ac:dyDescent="0.25">
      <c r="A184">
        <v>173</v>
      </c>
      <c r="B184" s="1" t="s">
        <v>120</v>
      </c>
      <c r="C184" s="3">
        <f>85.2+86.2</f>
        <v>171.4</v>
      </c>
      <c r="D184" s="3">
        <v>88</v>
      </c>
      <c r="E184" s="3">
        <f t="shared" si="4"/>
        <v>15083.2</v>
      </c>
    </row>
    <row r="185" spans="1:5" x14ac:dyDescent="0.25">
      <c r="A185">
        <v>174</v>
      </c>
      <c r="B185" s="1" t="s">
        <v>121</v>
      </c>
      <c r="C185" s="3">
        <v>73.8</v>
      </c>
      <c r="D185" s="3">
        <v>118</v>
      </c>
      <c r="E185" s="3">
        <f t="shared" si="4"/>
        <v>8708.4</v>
      </c>
    </row>
    <row r="186" spans="1:5" x14ac:dyDescent="0.25">
      <c r="A186">
        <v>175</v>
      </c>
      <c r="B186" s="1" t="s">
        <v>72</v>
      </c>
      <c r="C186" s="3">
        <f>0.74+3.72+19.1+123.6+10.8+7.3</f>
        <v>165.26000000000002</v>
      </c>
      <c r="D186" s="3">
        <v>72</v>
      </c>
      <c r="E186" s="3">
        <f t="shared" si="4"/>
        <v>11898.720000000001</v>
      </c>
    </row>
    <row r="187" spans="1:5" x14ac:dyDescent="0.25">
      <c r="A187">
        <v>176</v>
      </c>
      <c r="B187" s="1" t="s">
        <v>122</v>
      </c>
      <c r="C187" s="3">
        <f>2.74+1.098</f>
        <v>3.8380000000000001</v>
      </c>
      <c r="D187" s="3">
        <v>174</v>
      </c>
      <c r="E187" s="3">
        <f t="shared" si="4"/>
        <v>667.81200000000001</v>
      </c>
    </row>
    <row r="188" spans="1:5" x14ac:dyDescent="0.25">
      <c r="A188">
        <v>177</v>
      </c>
      <c r="B188" s="1" t="s">
        <v>101</v>
      </c>
      <c r="C188" s="3">
        <v>0</v>
      </c>
      <c r="D188" s="3">
        <v>130</v>
      </c>
      <c r="E188" s="3">
        <f t="shared" si="4"/>
        <v>0</v>
      </c>
    </row>
    <row r="189" spans="1:5" x14ac:dyDescent="0.25">
      <c r="A189">
        <v>178</v>
      </c>
      <c r="B189" s="1" t="s">
        <v>123</v>
      </c>
      <c r="C189" s="3">
        <f>0.82+0.934+1.66+45.4</f>
        <v>48.814</v>
      </c>
      <c r="D189" s="3">
        <v>30</v>
      </c>
      <c r="E189" s="3">
        <f t="shared" si="4"/>
        <v>1464.42</v>
      </c>
    </row>
    <row r="190" spans="1:5" x14ac:dyDescent="0.25">
      <c r="A190">
        <v>179</v>
      </c>
      <c r="B190" s="1" t="s">
        <v>82</v>
      </c>
      <c r="C190" s="3">
        <f>13.1+40.5</f>
        <v>53.6</v>
      </c>
      <c r="D190" s="3">
        <v>64</v>
      </c>
      <c r="E190" s="3">
        <f t="shared" si="4"/>
        <v>3430.4</v>
      </c>
    </row>
    <row r="191" spans="1:5" x14ac:dyDescent="0.25">
      <c r="A191">
        <v>180</v>
      </c>
      <c r="B191" s="1" t="s">
        <v>124</v>
      </c>
      <c r="C191" s="3">
        <f>176+165.1+181.6+41.7+126.8</f>
        <v>691.2</v>
      </c>
      <c r="D191" s="3">
        <v>52</v>
      </c>
      <c r="E191" s="3">
        <f t="shared" si="4"/>
        <v>35942.400000000001</v>
      </c>
    </row>
    <row r="192" spans="1:5" x14ac:dyDescent="0.25">
      <c r="A192">
        <v>181</v>
      </c>
      <c r="B192" s="1" t="s">
        <v>125</v>
      </c>
      <c r="C192" s="3">
        <v>88</v>
      </c>
      <c r="D192" s="3">
        <v>66</v>
      </c>
      <c r="E192" s="3">
        <f t="shared" si="4"/>
        <v>5808</v>
      </c>
    </row>
    <row r="193" spans="1:5" ht="15.75" thickBot="1" x14ac:dyDescent="0.3">
      <c r="A193">
        <v>182</v>
      </c>
      <c r="B193" s="9" t="s">
        <v>156</v>
      </c>
      <c r="C193" s="10"/>
      <c r="D193" s="10">
        <f>SUM(D178:D192)</f>
        <v>2692</v>
      </c>
      <c r="E193" s="12">
        <f>SUM(E178:E192)</f>
        <v>211392.242</v>
      </c>
    </row>
    <row r="194" spans="1:5" ht="32.25" customHeight="1" thickBot="1" x14ac:dyDescent="0.3">
      <c r="A194">
        <v>183</v>
      </c>
      <c r="B194" s="6" t="s">
        <v>2</v>
      </c>
      <c r="C194" s="7" t="s">
        <v>3</v>
      </c>
      <c r="D194" s="7" t="s">
        <v>4</v>
      </c>
      <c r="E194" s="8" t="s">
        <v>5</v>
      </c>
    </row>
    <row r="195" spans="1:5" x14ac:dyDescent="0.25">
      <c r="A195">
        <v>184</v>
      </c>
      <c r="B195" s="1" t="s">
        <v>92</v>
      </c>
      <c r="C195" s="3">
        <f>2.02+72+14.3+14.3</f>
        <v>102.61999999999999</v>
      </c>
      <c r="D195" s="3">
        <v>166</v>
      </c>
      <c r="E195" s="3">
        <f t="shared" ref="E195:E196" si="6">C195*D195</f>
        <v>17034.919999999998</v>
      </c>
    </row>
    <row r="196" spans="1:5" x14ac:dyDescent="0.25">
      <c r="A196">
        <v>185</v>
      </c>
      <c r="B196" s="1" t="s">
        <v>126</v>
      </c>
      <c r="C196" s="3">
        <f>311.9+39.4</f>
        <v>351.29999999999995</v>
      </c>
      <c r="D196" s="3">
        <v>70</v>
      </c>
      <c r="E196" s="3">
        <f t="shared" si="6"/>
        <v>24590.999999999996</v>
      </c>
    </row>
    <row r="197" spans="1:5" x14ac:dyDescent="0.25">
      <c r="A197">
        <v>186</v>
      </c>
      <c r="B197" s="1" t="s">
        <v>127</v>
      </c>
      <c r="C197" s="3">
        <v>17.100000000000001</v>
      </c>
      <c r="D197" s="3">
        <v>90</v>
      </c>
      <c r="E197" s="3">
        <f t="shared" si="4"/>
        <v>1539.0000000000002</v>
      </c>
    </row>
    <row r="198" spans="1:5" x14ac:dyDescent="0.25">
      <c r="A198">
        <v>187</v>
      </c>
      <c r="B198" s="1" t="s">
        <v>128</v>
      </c>
      <c r="C198" s="3">
        <f>0.932+8.3</f>
        <v>9.2320000000000011</v>
      </c>
      <c r="D198" s="3">
        <v>95</v>
      </c>
      <c r="E198" s="3">
        <f t="shared" si="4"/>
        <v>877.04000000000008</v>
      </c>
    </row>
    <row r="199" spans="1:5" x14ac:dyDescent="0.25">
      <c r="A199">
        <v>188</v>
      </c>
      <c r="B199" s="1" t="s">
        <v>129</v>
      </c>
      <c r="C199" s="3">
        <f>183.2+190.4+907.18</f>
        <v>1280.78</v>
      </c>
      <c r="D199" s="3">
        <v>38</v>
      </c>
      <c r="E199" s="3">
        <f t="shared" si="4"/>
        <v>48669.64</v>
      </c>
    </row>
    <row r="200" spans="1:5" x14ac:dyDescent="0.25">
      <c r="A200">
        <v>189</v>
      </c>
      <c r="B200" s="1" t="s">
        <v>65</v>
      </c>
      <c r="C200" s="3">
        <v>0</v>
      </c>
      <c r="D200" s="3">
        <v>120</v>
      </c>
      <c r="E200" s="3">
        <f t="shared" si="4"/>
        <v>0</v>
      </c>
    </row>
    <row r="201" spans="1:5" x14ac:dyDescent="0.25">
      <c r="A201">
        <v>190</v>
      </c>
      <c r="B201" s="1" t="s">
        <v>130</v>
      </c>
      <c r="C201" s="3">
        <f>180.18+271.356</f>
        <v>451.536</v>
      </c>
      <c r="D201" s="3">
        <v>158</v>
      </c>
      <c r="E201" s="3">
        <f t="shared" si="4"/>
        <v>71342.687999999995</v>
      </c>
    </row>
    <row r="202" spans="1:5" x14ac:dyDescent="0.25">
      <c r="A202">
        <v>191</v>
      </c>
      <c r="B202" s="1" t="s">
        <v>131</v>
      </c>
      <c r="C202" s="3">
        <v>3.48</v>
      </c>
      <c r="D202" s="3">
        <v>176</v>
      </c>
      <c r="E202" s="3">
        <f t="shared" si="4"/>
        <v>612.48</v>
      </c>
    </row>
    <row r="203" spans="1:5" x14ac:dyDescent="0.25">
      <c r="A203">
        <v>192</v>
      </c>
      <c r="B203" s="1" t="s">
        <v>132</v>
      </c>
      <c r="C203" s="3">
        <v>94.9</v>
      </c>
      <c r="D203" s="3">
        <v>180</v>
      </c>
      <c r="E203" s="3">
        <f t="shared" si="4"/>
        <v>17082</v>
      </c>
    </row>
    <row r="204" spans="1:5" x14ac:dyDescent="0.25">
      <c r="A204">
        <v>193</v>
      </c>
      <c r="B204" s="1" t="s">
        <v>133</v>
      </c>
      <c r="C204" s="3">
        <v>28.6</v>
      </c>
      <c r="D204" s="3">
        <v>182</v>
      </c>
      <c r="E204" s="3">
        <f t="shared" si="4"/>
        <v>5205.2</v>
      </c>
    </row>
    <row r="205" spans="1:5" x14ac:dyDescent="0.25">
      <c r="A205">
        <v>195</v>
      </c>
      <c r="B205" s="1" t="s">
        <v>134</v>
      </c>
      <c r="C205" s="3">
        <v>0</v>
      </c>
      <c r="D205" s="3">
        <v>67</v>
      </c>
      <c r="E205" s="3">
        <f t="shared" ref="E205:E265" si="7">C205*D205</f>
        <v>0</v>
      </c>
    </row>
    <row r="206" spans="1:5" x14ac:dyDescent="0.25">
      <c r="A206">
        <v>196</v>
      </c>
      <c r="B206" s="1" t="s">
        <v>135</v>
      </c>
      <c r="C206" s="3">
        <f>1.84+8.37+6+3+11.36+10.3</f>
        <v>40.870000000000005</v>
      </c>
      <c r="D206" s="3">
        <v>58</v>
      </c>
      <c r="E206" s="3">
        <f t="shared" si="7"/>
        <v>2370.46</v>
      </c>
    </row>
    <row r="207" spans="1:5" x14ac:dyDescent="0.25">
      <c r="A207">
        <v>198</v>
      </c>
      <c r="B207" s="1" t="s">
        <v>136</v>
      </c>
      <c r="C207" s="3">
        <f>5.42+4.6</f>
        <v>10.02</v>
      </c>
      <c r="D207" s="3">
        <v>72</v>
      </c>
      <c r="E207" s="3">
        <f t="shared" si="7"/>
        <v>721.43999999999994</v>
      </c>
    </row>
    <row r="208" spans="1:5" x14ac:dyDescent="0.25">
      <c r="A208">
        <v>199</v>
      </c>
      <c r="B208" s="1" t="s">
        <v>160</v>
      </c>
      <c r="C208" s="3">
        <f>5.2+7.06+0.37</f>
        <v>12.629999999999999</v>
      </c>
      <c r="D208" s="3">
        <v>120</v>
      </c>
      <c r="E208" s="3">
        <f t="shared" si="7"/>
        <v>1515.6</v>
      </c>
    </row>
    <row r="209" spans="1:5" x14ac:dyDescent="0.25">
      <c r="A209">
        <v>200</v>
      </c>
      <c r="B209" s="1" t="s">
        <v>137</v>
      </c>
      <c r="C209" s="3">
        <v>81.400000000000006</v>
      </c>
      <c r="D209" s="3">
        <v>14</v>
      </c>
      <c r="E209" s="3">
        <f t="shared" si="7"/>
        <v>1139.6000000000001</v>
      </c>
    </row>
    <row r="210" spans="1:5" x14ac:dyDescent="0.25">
      <c r="A210">
        <v>201</v>
      </c>
      <c r="B210" s="1" t="s">
        <v>138</v>
      </c>
      <c r="C210" s="3">
        <f>145.7+142.2+13.1</f>
        <v>301</v>
      </c>
      <c r="D210" s="3">
        <v>52</v>
      </c>
      <c r="E210" s="3">
        <f t="shared" si="7"/>
        <v>15652</v>
      </c>
    </row>
    <row r="211" spans="1:5" x14ac:dyDescent="0.25">
      <c r="A211">
        <v>202</v>
      </c>
      <c r="B211" s="1" t="s">
        <v>139</v>
      </c>
      <c r="C211" s="3">
        <f>3.8+664.5+660+468</f>
        <v>1796.3</v>
      </c>
      <c r="D211" s="3">
        <v>28</v>
      </c>
      <c r="E211" s="3">
        <f t="shared" si="7"/>
        <v>50296.4</v>
      </c>
    </row>
    <row r="212" spans="1:5" x14ac:dyDescent="0.25">
      <c r="A212">
        <v>203</v>
      </c>
      <c r="B212" s="1" t="s">
        <v>140</v>
      </c>
      <c r="C212" s="3">
        <v>73.599999999999994</v>
      </c>
      <c r="D212" s="3">
        <v>28</v>
      </c>
      <c r="E212" s="3">
        <f t="shared" si="7"/>
        <v>2060.7999999999997</v>
      </c>
    </row>
    <row r="213" spans="1:5" x14ac:dyDescent="0.25">
      <c r="A213">
        <v>204</v>
      </c>
      <c r="B213" s="1" t="s">
        <v>247</v>
      </c>
      <c r="C213" s="3">
        <f>6.18+20.38-2.2+3.1+138.2</f>
        <v>165.66</v>
      </c>
      <c r="D213" s="3">
        <v>38</v>
      </c>
      <c r="E213" s="3">
        <f t="shared" si="7"/>
        <v>6295.08</v>
      </c>
    </row>
    <row r="214" spans="1:5" ht="15.75" thickBot="1" x14ac:dyDescent="0.3">
      <c r="B214" s="9" t="s">
        <v>156</v>
      </c>
      <c r="C214" s="10"/>
      <c r="D214" s="10">
        <f>SUM(D195:D213)</f>
        <v>1752</v>
      </c>
      <c r="E214" s="12">
        <f>SUM(E195:E213)</f>
        <v>267005.348</v>
      </c>
    </row>
    <row r="215" spans="1:5" ht="39.75" customHeight="1" thickBot="1" x14ac:dyDescent="0.3">
      <c r="A215" s="5"/>
      <c r="B215" s="6" t="s">
        <v>2</v>
      </c>
      <c r="C215" s="7" t="s">
        <v>3</v>
      </c>
      <c r="D215" s="7" t="s">
        <v>4</v>
      </c>
      <c r="E215" s="8" t="s">
        <v>5</v>
      </c>
    </row>
    <row r="216" spans="1:5" x14ac:dyDescent="0.25">
      <c r="A216">
        <v>205</v>
      </c>
      <c r="B216" s="1" t="s">
        <v>246</v>
      </c>
      <c r="C216" s="3">
        <f>22+43.4</f>
        <v>65.400000000000006</v>
      </c>
      <c r="D216" s="3">
        <v>85</v>
      </c>
      <c r="E216" s="3">
        <f t="shared" si="7"/>
        <v>5559.0000000000009</v>
      </c>
    </row>
    <row r="217" spans="1:5" x14ac:dyDescent="0.25">
      <c r="A217">
        <v>207</v>
      </c>
      <c r="B217" s="1" t="s">
        <v>245</v>
      </c>
      <c r="C217" s="3">
        <f>1.52+1.172+6</f>
        <v>8.6920000000000002</v>
      </c>
      <c r="D217" s="3">
        <v>420</v>
      </c>
      <c r="E217" s="3">
        <f t="shared" si="7"/>
        <v>3650.64</v>
      </c>
    </row>
    <row r="218" spans="1:5" x14ac:dyDescent="0.25">
      <c r="A218">
        <v>208</v>
      </c>
      <c r="B218" s="1" t="s">
        <v>244</v>
      </c>
      <c r="C218" s="3">
        <f>12.4+0.632+44.9</f>
        <v>57.932000000000002</v>
      </c>
      <c r="D218" s="3">
        <v>182</v>
      </c>
      <c r="E218" s="3">
        <f t="shared" si="7"/>
        <v>10543.624</v>
      </c>
    </row>
    <row r="219" spans="1:5" x14ac:dyDescent="0.25">
      <c r="A219">
        <v>210</v>
      </c>
      <c r="B219" s="1" t="s">
        <v>243</v>
      </c>
      <c r="C219" s="3">
        <f>81.72+8.86-2.2</f>
        <v>88.38</v>
      </c>
      <c r="D219" s="3">
        <v>50</v>
      </c>
      <c r="E219" s="3">
        <f t="shared" si="7"/>
        <v>4419</v>
      </c>
    </row>
    <row r="220" spans="1:5" x14ac:dyDescent="0.25">
      <c r="A220">
        <v>211</v>
      </c>
      <c r="B220" s="1" t="s">
        <v>242</v>
      </c>
      <c r="C220" s="3">
        <v>544</v>
      </c>
      <c r="D220" s="3">
        <v>68</v>
      </c>
      <c r="E220" s="3">
        <f t="shared" si="7"/>
        <v>36992</v>
      </c>
    </row>
    <row r="221" spans="1:5" x14ac:dyDescent="0.25">
      <c r="A221">
        <v>212</v>
      </c>
      <c r="B221" s="1" t="s">
        <v>241</v>
      </c>
      <c r="C221" s="3">
        <f>5.6+25.74+12.46+116.5+7.8+38.6</f>
        <v>206.70000000000002</v>
      </c>
      <c r="D221" s="3">
        <v>46</v>
      </c>
      <c r="E221" s="3">
        <f t="shared" si="7"/>
        <v>9508.2000000000007</v>
      </c>
    </row>
    <row r="222" spans="1:5" x14ac:dyDescent="0.25">
      <c r="A222">
        <v>213</v>
      </c>
      <c r="B222" s="1" t="s">
        <v>240</v>
      </c>
      <c r="C222" s="3">
        <v>27.5</v>
      </c>
      <c r="D222" s="3">
        <v>110</v>
      </c>
      <c r="E222" s="3">
        <f t="shared" si="7"/>
        <v>3025</v>
      </c>
    </row>
    <row r="223" spans="1:5" x14ac:dyDescent="0.25">
      <c r="A223">
        <v>214</v>
      </c>
      <c r="B223" s="1" t="s">
        <v>239</v>
      </c>
      <c r="C223" s="3">
        <f>137.66+6+10</f>
        <v>153.66</v>
      </c>
      <c r="D223" s="3">
        <v>120</v>
      </c>
      <c r="E223" s="3">
        <f t="shared" si="7"/>
        <v>18439.2</v>
      </c>
    </row>
    <row r="224" spans="1:5" x14ac:dyDescent="0.25">
      <c r="A224">
        <v>215</v>
      </c>
      <c r="B224" s="1" t="s">
        <v>238</v>
      </c>
      <c r="C224" s="3">
        <f>165.86+8+3+10</f>
        <v>186.86</v>
      </c>
      <c r="D224" s="3">
        <v>105</v>
      </c>
      <c r="E224" s="3">
        <f t="shared" si="7"/>
        <v>19620.300000000003</v>
      </c>
    </row>
    <row r="225" spans="1:5" x14ac:dyDescent="0.25">
      <c r="A225">
        <v>216</v>
      </c>
      <c r="B225" s="1" t="s">
        <v>237</v>
      </c>
      <c r="C225" s="3">
        <f>6.78+54.36+15</f>
        <v>76.14</v>
      </c>
      <c r="D225" s="3">
        <v>66</v>
      </c>
      <c r="E225" s="3">
        <f t="shared" si="7"/>
        <v>5025.24</v>
      </c>
    </row>
    <row r="226" spans="1:5" x14ac:dyDescent="0.25">
      <c r="A226">
        <v>217</v>
      </c>
      <c r="B226" s="1" t="s">
        <v>236</v>
      </c>
      <c r="C226" s="3">
        <f>42.08+188.68+1.01+1.14</f>
        <v>232.90999999999997</v>
      </c>
      <c r="D226" s="3">
        <v>100</v>
      </c>
      <c r="E226" s="3">
        <f t="shared" si="7"/>
        <v>23290.999999999996</v>
      </c>
    </row>
    <row r="227" spans="1:5" x14ac:dyDescent="0.25">
      <c r="A227">
        <v>218</v>
      </c>
      <c r="B227" s="1" t="s">
        <v>235</v>
      </c>
      <c r="C227" s="3">
        <f>38.74+6.16</f>
        <v>44.900000000000006</v>
      </c>
      <c r="D227" s="3">
        <v>93</v>
      </c>
      <c r="E227" s="3">
        <f t="shared" si="7"/>
        <v>4175.7000000000007</v>
      </c>
    </row>
    <row r="228" spans="1:5" x14ac:dyDescent="0.25">
      <c r="A228">
        <v>219</v>
      </c>
      <c r="B228" s="1" t="s">
        <v>234</v>
      </c>
      <c r="C228" s="3">
        <v>3</v>
      </c>
      <c r="D228" s="3">
        <v>70</v>
      </c>
      <c r="E228" s="3">
        <f t="shared" si="7"/>
        <v>210</v>
      </c>
    </row>
    <row r="229" spans="1:5" x14ac:dyDescent="0.25">
      <c r="A229">
        <v>220</v>
      </c>
      <c r="B229" s="1" t="s">
        <v>233</v>
      </c>
      <c r="C229" s="3">
        <f>8.14+2</f>
        <v>10.14</v>
      </c>
      <c r="D229" s="3">
        <v>65</v>
      </c>
      <c r="E229" s="3">
        <f t="shared" si="7"/>
        <v>659.1</v>
      </c>
    </row>
    <row r="230" spans="1:5" x14ac:dyDescent="0.25">
      <c r="A230">
        <v>221</v>
      </c>
      <c r="B230" s="1" t="s">
        <v>232</v>
      </c>
      <c r="C230" s="3">
        <v>0</v>
      </c>
      <c r="D230" s="3">
        <v>160</v>
      </c>
      <c r="E230" s="3">
        <f t="shared" si="7"/>
        <v>0</v>
      </c>
    </row>
    <row r="231" spans="1:5" x14ac:dyDescent="0.25">
      <c r="A231">
        <v>222</v>
      </c>
      <c r="B231" s="1" t="s">
        <v>257</v>
      </c>
      <c r="C231" s="3">
        <v>0.9</v>
      </c>
      <c r="D231" s="3">
        <v>80</v>
      </c>
      <c r="E231" s="3">
        <v>80</v>
      </c>
    </row>
    <row r="232" spans="1:5" x14ac:dyDescent="0.25">
      <c r="A232">
        <v>223</v>
      </c>
      <c r="B232" s="1" t="s">
        <v>231</v>
      </c>
      <c r="C232" s="3">
        <f>4.22+25</f>
        <v>29.22</v>
      </c>
      <c r="D232" s="3">
        <v>58</v>
      </c>
      <c r="E232" s="3">
        <f t="shared" si="7"/>
        <v>1694.76</v>
      </c>
    </row>
    <row r="233" spans="1:5" x14ac:dyDescent="0.25">
      <c r="A233">
        <v>224</v>
      </c>
      <c r="B233" s="1" t="s">
        <v>230</v>
      </c>
      <c r="C233" s="3">
        <v>0</v>
      </c>
      <c r="D233" s="3">
        <v>90</v>
      </c>
      <c r="E233" s="3">
        <f t="shared" si="7"/>
        <v>0</v>
      </c>
    </row>
    <row r="234" spans="1:5" x14ac:dyDescent="0.25">
      <c r="A234">
        <v>225</v>
      </c>
      <c r="B234" s="1" t="s">
        <v>229</v>
      </c>
      <c r="C234" s="3">
        <v>9</v>
      </c>
      <c r="D234" s="3">
        <v>36</v>
      </c>
      <c r="E234" s="3">
        <f t="shared" si="7"/>
        <v>324</v>
      </c>
    </row>
    <row r="235" spans="1:5" x14ac:dyDescent="0.25">
      <c r="A235">
        <v>226</v>
      </c>
      <c r="B235" s="1" t="s">
        <v>228</v>
      </c>
      <c r="C235" s="3">
        <v>2</v>
      </c>
      <c r="D235" s="3">
        <v>36</v>
      </c>
      <c r="E235" s="3">
        <f t="shared" si="7"/>
        <v>72</v>
      </c>
    </row>
    <row r="236" spans="1:5" x14ac:dyDescent="0.25">
      <c r="A236">
        <v>227</v>
      </c>
      <c r="B236" s="1" t="s">
        <v>158</v>
      </c>
      <c r="C236" s="3">
        <f>13+14</f>
        <v>27</v>
      </c>
      <c r="D236" s="3">
        <v>60</v>
      </c>
      <c r="E236" s="3">
        <f t="shared" si="7"/>
        <v>1620</v>
      </c>
    </row>
    <row r="237" spans="1:5" x14ac:dyDescent="0.25">
      <c r="A237">
        <v>228</v>
      </c>
      <c r="B237" s="1" t="s">
        <v>227</v>
      </c>
      <c r="C237" s="3">
        <v>1</v>
      </c>
      <c r="D237" s="3">
        <v>38</v>
      </c>
      <c r="E237" s="3">
        <f t="shared" si="7"/>
        <v>38</v>
      </c>
    </row>
    <row r="238" spans="1:5" ht="17.25" customHeight="1" x14ac:dyDescent="0.25">
      <c r="A238">
        <v>229</v>
      </c>
      <c r="B238" s="1" t="s">
        <v>226</v>
      </c>
      <c r="C238" s="3">
        <v>8</v>
      </c>
      <c r="D238" s="3">
        <v>40</v>
      </c>
      <c r="E238" s="3">
        <f t="shared" si="7"/>
        <v>320</v>
      </c>
    </row>
    <row r="239" spans="1:5" ht="17.25" customHeight="1" x14ac:dyDescent="0.25">
      <c r="A239">
        <v>230</v>
      </c>
      <c r="B239" s="1" t="s">
        <v>225</v>
      </c>
      <c r="C239" s="3">
        <v>4.9800000000000004</v>
      </c>
      <c r="D239" s="3">
        <v>110</v>
      </c>
      <c r="E239" s="3">
        <f t="shared" si="7"/>
        <v>547.80000000000007</v>
      </c>
    </row>
    <row r="240" spans="1:5" ht="17.25" customHeight="1" x14ac:dyDescent="0.25">
      <c r="A240">
        <v>231</v>
      </c>
      <c r="B240" s="1" t="s">
        <v>223</v>
      </c>
      <c r="C240" s="3">
        <f>14+28</f>
        <v>42</v>
      </c>
      <c r="D240" s="3">
        <v>30</v>
      </c>
      <c r="E240" s="3">
        <f t="shared" si="7"/>
        <v>1260</v>
      </c>
    </row>
    <row r="241" spans="1:5" ht="17.25" customHeight="1" x14ac:dyDescent="0.25">
      <c r="A241">
        <v>232</v>
      </c>
      <c r="B241" s="1" t="s">
        <v>224</v>
      </c>
      <c r="C241" s="3">
        <v>0</v>
      </c>
      <c r="D241" s="3">
        <v>370</v>
      </c>
      <c r="E241" s="3">
        <f t="shared" si="7"/>
        <v>0</v>
      </c>
    </row>
    <row r="242" spans="1:5" ht="17.25" customHeight="1" x14ac:dyDescent="0.25">
      <c r="A242">
        <v>233</v>
      </c>
      <c r="B242" s="1" t="s">
        <v>222</v>
      </c>
      <c r="C242" s="3">
        <f>0.388+1.17</f>
        <v>1.5579999999999998</v>
      </c>
      <c r="D242" s="3">
        <v>280</v>
      </c>
      <c r="E242" s="3">
        <f t="shared" si="7"/>
        <v>436.23999999999995</v>
      </c>
    </row>
    <row r="243" spans="1:5" ht="17.25" customHeight="1" x14ac:dyDescent="0.25">
      <c r="A243">
        <v>234</v>
      </c>
      <c r="B243" s="1" t="s">
        <v>221</v>
      </c>
      <c r="C243" s="3">
        <v>0.20599999999999999</v>
      </c>
      <c r="D243" s="3">
        <v>475</v>
      </c>
      <c r="E243" s="3">
        <f t="shared" si="7"/>
        <v>97.85</v>
      </c>
    </row>
    <row r="244" spans="1:5" ht="17.25" customHeight="1" x14ac:dyDescent="0.25">
      <c r="A244">
        <v>235</v>
      </c>
      <c r="B244" s="1" t="s">
        <v>220</v>
      </c>
      <c r="C244" s="3">
        <v>4</v>
      </c>
      <c r="D244" s="3">
        <v>51</v>
      </c>
      <c r="E244" s="3">
        <f t="shared" si="7"/>
        <v>204</v>
      </c>
    </row>
    <row r="245" spans="1:5" ht="17.25" customHeight="1" x14ac:dyDescent="0.25">
      <c r="A245">
        <v>236</v>
      </c>
      <c r="B245" s="1" t="s">
        <v>219</v>
      </c>
      <c r="C245" s="3">
        <v>6</v>
      </c>
      <c r="D245" s="3">
        <v>21</v>
      </c>
      <c r="E245" s="3">
        <f t="shared" si="7"/>
        <v>126</v>
      </c>
    </row>
    <row r="246" spans="1:5" ht="17.25" customHeight="1" x14ac:dyDescent="0.25">
      <c r="A246">
        <v>237</v>
      </c>
      <c r="B246" s="1" t="s">
        <v>218</v>
      </c>
      <c r="C246" s="3">
        <v>0</v>
      </c>
      <c r="D246" s="3">
        <v>96</v>
      </c>
      <c r="E246" s="3">
        <f t="shared" si="7"/>
        <v>0</v>
      </c>
    </row>
    <row r="247" spans="1:5" ht="17.25" customHeight="1" x14ac:dyDescent="0.25">
      <c r="A247">
        <v>238</v>
      </c>
      <c r="B247" s="1" t="s">
        <v>217</v>
      </c>
      <c r="C247" s="3">
        <v>5</v>
      </c>
      <c r="D247" s="3">
        <v>40</v>
      </c>
      <c r="E247" s="3">
        <f t="shared" si="7"/>
        <v>200</v>
      </c>
    </row>
    <row r="248" spans="1:5" ht="17.25" customHeight="1" x14ac:dyDescent="0.25">
      <c r="A248">
        <v>239</v>
      </c>
      <c r="B248" s="1" t="s">
        <v>216</v>
      </c>
      <c r="C248" s="3">
        <v>26.5</v>
      </c>
      <c r="D248" s="3">
        <v>60</v>
      </c>
      <c r="E248" s="3">
        <f t="shared" si="7"/>
        <v>1590</v>
      </c>
    </row>
    <row r="249" spans="1:5" ht="17.25" customHeight="1" x14ac:dyDescent="0.25">
      <c r="A249">
        <v>240</v>
      </c>
      <c r="B249" s="1" t="s">
        <v>215</v>
      </c>
      <c r="C249" s="3">
        <f>5.9+5</f>
        <v>10.9</v>
      </c>
      <c r="D249" s="3">
        <v>315</v>
      </c>
      <c r="E249" s="3">
        <f t="shared" si="7"/>
        <v>3433.5</v>
      </c>
    </row>
    <row r="250" spans="1:5" ht="17.25" customHeight="1" x14ac:dyDescent="0.25">
      <c r="A250">
        <v>241</v>
      </c>
      <c r="B250" s="1" t="s">
        <v>214</v>
      </c>
      <c r="C250" s="3">
        <v>0</v>
      </c>
      <c r="D250" s="3">
        <v>300</v>
      </c>
      <c r="E250" s="3">
        <f t="shared" si="7"/>
        <v>0</v>
      </c>
    </row>
    <row r="251" spans="1:5" ht="17.25" customHeight="1" x14ac:dyDescent="0.25">
      <c r="A251">
        <v>242</v>
      </c>
      <c r="B251" s="1" t="s">
        <v>213</v>
      </c>
      <c r="C251" s="3">
        <v>0</v>
      </c>
      <c r="D251" s="3">
        <v>18</v>
      </c>
      <c r="E251" s="3">
        <f t="shared" si="7"/>
        <v>0</v>
      </c>
    </row>
    <row r="252" spans="1:5" ht="17.25" customHeight="1" x14ac:dyDescent="0.25">
      <c r="A252">
        <v>243</v>
      </c>
      <c r="B252" s="1" t="s">
        <v>212</v>
      </c>
      <c r="C252" s="3">
        <v>0.58599999999999997</v>
      </c>
      <c r="D252" s="3">
        <v>530</v>
      </c>
      <c r="E252" s="3">
        <f t="shared" si="7"/>
        <v>310.58</v>
      </c>
    </row>
    <row r="253" spans="1:5" ht="17.25" customHeight="1" x14ac:dyDescent="0.25">
      <c r="A253">
        <v>244</v>
      </c>
      <c r="B253" s="1" t="s">
        <v>211</v>
      </c>
      <c r="C253" s="3">
        <v>0</v>
      </c>
      <c r="D253" s="3">
        <v>177</v>
      </c>
      <c r="E253" s="3">
        <f t="shared" si="7"/>
        <v>0</v>
      </c>
    </row>
    <row r="254" spans="1:5" ht="17.25" customHeight="1" x14ac:dyDescent="0.25">
      <c r="A254">
        <v>245</v>
      </c>
      <c r="B254" s="1" t="s">
        <v>210</v>
      </c>
      <c r="C254" s="3">
        <v>0</v>
      </c>
      <c r="D254" s="3">
        <v>64</v>
      </c>
      <c r="E254" s="3">
        <f t="shared" si="7"/>
        <v>0</v>
      </c>
    </row>
    <row r="255" spans="1:5" ht="17.25" customHeight="1" x14ac:dyDescent="0.25">
      <c r="A255">
        <v>246</v>
      </c>
      <c r="B255" s="1" t="s">
        <v>209</v>
      </c>
      <c r="C255" s="3">
        <v>0</v>
      </c>
      <c r="D255" s="3">
        <v>130</v>
      </c>
      <c r="E255" s="3">
        <f t="shared" si="7"/>
        <v>0</v>
      </c>
    </row>
    <row r="256" spans="1:5" ht="17.25" customHeight="1" x14ac:dyDescent="0.25">
      <c r="A256">
        <v>247</v>
      </c>
      <c r="B256" s="1" t="s">
        <v>208</v>
      </c>
      <c r="C256" s="3">
        <f>152.9+111.8+22.8+30.4</f>
        <v>317.89999999999998</v>
      </c>
      <c r="D256" s="3">
        <v>36</v>
      </c>
      <c r="E256" s="3">
        <f t="shared" si="7"/>
        <v>11444.4</v>
      </c>
    </row>
    <row r="257" spans="1:5" ht="17.25" customHeight="1" x14ac:dyDescent="0.25">
      <c r="A257">
        <v>248</v>
      </c>
      <c r="B257" s="1" t="s">
        <v>207</v>
      </c>
      <c r="C257" s="3">
        <f>132.8+162.9+182.4</f>
        <v>478.1</v>
      </c>
      <c r="D257" s="3">
        <v>177</v>
      </c>
      <c r="E257" s="3">
        <f t="shared" si="7"/>
        <v>84623.7</v>
      </c>
    </row>
    <row r="258" spans="1:5" ht="17.25" customHeight="1" x14ac:dyDescent="0.25">
      <c r="A258">
        <v>249</v>
      </c>
      <c r="B258" s="1" t="s">
        <v>200</v>
      </c>
      <c r="C258" s="3">
        <v>3.08</v>
      </c>
      <c r="D258" s="3">
        <v>148</v>
      </c>
      <c r="E258" s="3">
        <f t="shared" si="7"/>
        <v>455.84000000000003</v>
      </c>
    </row>
    <row r="259" spans="1:5" ht="17.25" customHeight="1" x14ac:dyDescent="0.25">
      <c r="A259">
        <v>250</v>
      </c>
      <c r="B259" s="1" t="s">
        <v>199</v>
      </c>
      <c r="C259" s="3">
        <v>0</v>
      </c>
      <c r="D259" s="3">
        <v>76</v>
      </c>
      <c r="E259" s="3">
        <f t="shared" si="7"/>
        <v>0</v>
      </c>
    </row>
    <row r="260" spans="1:5" ht="17.25" customHeight="1" x14ac:dyDescent="0.25">
      <c r="A260">
        <v>251</v>
      </c>
      <c r="B260" s="1" t="s">
        <v>198</v>
      </c>
      <c r="C260" s="3">
        <v>0</v>
      </c>
      <c r="D260" s="3">
        <v>120</v>
      </c>
      <c r="E260" s="3">
        <f t="shared" si="7"/>
        <v>0</v>
      </c>
    </row>
    <row r="261" spans="1:5" ht="17.25" customHeight="1" x14ac:dyDescent="0.25">
      <c r="A261">
        <v>252</v>
      </c>
      <c r="B261" s="1" t="s">
        <v>197</v>
      </c>
      <c r="C261" s="3">
        <v>0</v>
      </c>
      <c r="D261" s="3">
        <v>44</v>
      </c>
      <c r="E261" s="3">
        <f t="shared" si="7"/>
        <v>0</v>
      </c>
    </row>
    <row r="262" spans="1:5" ht="17.25" customHeight="1" x14ac:dyDescent="0.25">
      <c r="A262">
        <v>253</v>
      </c>
      <c r="B262" s="1" t="s">
        <v>196</v>
      </c>
      <c r="C262" s="3">
        <v>13</v>
      </c>
      <c r="D262" s="3">
        <v>26</v>
      </c>
      <c r="E262" s="3">
        <f t="shared" si="7"/>
        <v>338</v>
      </c>
    </row>
    <row r="263" spans="1:5" ht="17.25" customHeight="1" x14ac:dyDescent="0.25">
      <c r="A263">
        <v>254</v>
      </c>
      <c r="B263" s="1" t="s">
        <v>195</v>
      </c>
      <c r="C263" s="3">
        <v>0</v>
      </c>
      <c r="D263" s="3">
        <v>90</v>
      </c>
      <c r="E263" s="3">
        <f t="shared" si="7"/>
        <v>0</v>
      </c>
    </row>
    <row r="264" spans="1:5" ht="17.25" customHeight="1" x14ac:dyDescent="0.25">
      <c r="A264">
        <v>255</v>
      </c>
      <c r="B264" s="1" t="s">
        <v>194</v>
      </c>
      <c r="C264" s="3">
        <f>3.32+100.83+1.26+3.1+0.38+34.2+8.1</f>
        <v>151.18999999999997</v>
      </c>
      <c r="D264" s="3">
        <v>98</v>
      </c>
      <c r="E264" s="3">
        <f t="shared" si="7"/>
        <v>14816.619999999997</v>
      </c>
    </row>
    <row r="265" spans="1:5" ht="17.25" customHeight="1" x14ac:dyDescent="0.25">
      <c r="A265">
        <v>256</v>
      </c>
      <c r="B265" s="1" t="s">
        <v>193</v>
      </c>
      <c r="C265" s="3">
        <f>3.59+10.99-2.2</f>
        <v>12.379999999999999</v>
      </c>
      <c r="D265" s="3">
        <v>124</v>
      </c>
      <c r="E265" s="3">
        <f t="shared" si="7"/>
        <v>1535.12</v>
      </c>
    </row>
    <row r="266" spans="1:5" ht="17.25" customHeight="1" x14ac:dyDescent="0.25">
      <c r="A266">
        <v>257</v>
      </c>
      <c r="B266" s="1" t="s">
        <v>192</v>
      </c>
      <c r="C266" s="3">
        <v>5</v>
      </c>
      <c r="D266" s="3">
        <v>20</v>
      </c>
      <c r="E266" s="3">
        <f t="shared" ref="E266:E305" si="8">C266*D266</f>
        <v>100</v>
      </c>
    </row>
    <row r="267" spans="1:5" ht="17.25" customHeight="1" x14ac:dyDescent="0.25">
      <c r="A267">
        <v>258</v>
      </c>
      <c r="B267" s="1" t="s">
        <v>172</v>
      </c>
      <c r="C267" s="3">
        <v>1.26</v>
      </c>
      <c r="D267" s="3">
        <v>304</v>
      </c>
      <c r="E267" s="3">
        <f t="shared" si="8"/>
        <v>383.04</v>
      </c>
    </row>
    <row r="268" spans="1:5" ht="17.25" customHeight="1" x14ac:dyDescent="0.25">
      <c r="A268">
        <v>259</v>
      </c>
      <c r="B268" s="1" t="s">
        <v>171</v>
      </c>
      <c r="C268" s="3">
        <v>3</v>
      </c>
      <c r="D268" s="3">
        <v>180</v>
      </c>
      <c r="E268" s="3">
        <f t="shared" si="8"/>
        <v>540</v>
      </c>
    </row>
    <row r="269" spans="1:5" ht="17.25" customHeight="1" x14ac:dyDescent="0.25">
      <c r="A269">
        <v>260</v>
      </c>
      <c r="B269" s="1" t="s">
        <v>170</v>
      </c>
      <c r="C269" s="3">
        <v>4</v>
      </c>
      <c r="D269" s="3">
        <v>59</v>
      </c>
      <c r="E269" s="3">
        <f t="shared" si="8"/>
        <v>236</v>
      </c>
    </row>
    <row r="270" spans="1:5" ht="17.25" customHeight="1" x14ac:dyDescent="0.25">
      <c r="A270">
        <v>261</v>
      </c>
      <c r="B270" s="1" t="s">
        <v>258</v>
      </c>
      <c r="C270" s="3">
        <v>4.3</v>
      </c>
      <c r="D270" s="3">
        <v>50</v>
      </c>
      <c r="E270" s="3">
        <f t="shared" si="8"/>
        <v>215</v>
      </c>
    </row>
    <row r="271" spans="1:5" ht="17.25" customHeight="1" x14ac:dyDescent="0.25">
      <c r="A271">
        <v>262</v>
      </c>
      <c r="B271" s="1" t="s">
        <v>259</v>
      </c>
      <c r="C271" s="3">
        <v>9.76</v>
      </c>
      <c r="D271" s="3">
        <v>45</v>
      </c>
      <c r="E271" s="3">
        <f t="shared" si="8"/>
        <v>439.2</v>
      </c>
    </row>
    <row r="272" spans="1:5" ht="17.25" customHeight="1" x14ac:dyDescent="0.25">
      <c r="A272">
        <v>263</v>
      </c>
      <c r="B272" s="1" t="s">
        <v>252</v>
      </c>
      <c r="C272" s="3">
        <v>1.08</v>
      </c>
      <c r="D272" s="3">
        <v>350</v>
      </c>
      <c r="E272" s="3">
        <f t="shared" si="8"/>
        <v>378</v>
      </c>
    </row>
    <row r="273" spans="1:5" s="16" customFormat="1" ht="17.25" customHeight="1" x14ac:dyDescent="0.25">
      <c r="A273">
        <v>264</v>
      </c>
      <c r="B273" s="15" t="s">
        <v>169</v>
      </c>
      <c r="C273" s="17">
        <v>3.81</v>
      </c>
      <c r="D273" s="17">
        <v>64</v>
      </c>
      <c r="E273" s="3">
        <f t="shared" si="8"/>
        <v>243.84</v>
      </c>
    </row>
    <row r="274" spans="1:5" s="16" customFormat="1" ht="17.25" customHeight="1" x14ac:dyDescent="0.25">
      <c r="A274">
        <v>265</v>
      </c>
      <c r="B274" s="15" t="s">
        <v>249</v>
      </c>
      <c r="C274" s="17">
        <v>3</v>
      </c>
      <c r="D274" s="17">
        <v>76</v>
      </c>
      <c r="E274" s="3">
        <f t="shared" si="8"/>
        <v>228</v>
      </c>
    </row>
    <row r="275" spans="1:5" ht="17.25" customHeight="1" x14ac:dyDescent="0.25">
      <c r="A275">
        <v>266</v>
      </c>
      <c r="B275" s="1" t="s">
        <v>168</v>
      </c>
      <c r="C275" s="3">
        <v>4</v>
      </c>
      <c r="D275" s="3">
        <v>46</v>
      </c>
      <c r="E275" s="3">
        <f t="shared" si="8"/>
        <v>184</v>
      </c>
    </row>
    <row r="276" spans="1:5" ht="17.25" customHeight="1" x14ac:dyDescent="0.25">
      <c r="A276">
        <v>267</v>
      </c>
      <c r="B276" s="1" t="s">
        <v>167</v>
      </c>
      <c r="C276" s="3">
        <f>1.04+0.864+9.85+4.48</f>
        <v>16.234000000000002</v>
      </c>
      <c r="D276" s="3">
        <v>120</v>
      </c>
      <c r="E276" s="3">
        <f t="shared" si="8"/>
        <v>1948.0800000000002</v>
      </c>
    </row>
    <row r="277" spans="1:5" x14ac:dyDescent="0.25">
      <c r="A277">
        <v>268</v>
      </c>
      <c r="B277" s="1" t="s">
        <v>166</v>
      </c>
      <c r="C277" s="3">
        <f>1.26+1.93</f>
        <v>3.19</v>
      </c>
      <c r="D277" s="3">
        <v>160</v>
      </c>
      <c r="E277" s="3">
        <f t="shared" si="8"/>
        <v>510.4</v>
      </c>
    </row>
    <row r="278" spans="1:5" x14ac:dyDescent="0.25">
      <c r="A278">
        <v>269</v>
      </c>
      <c r="B278" s="1" t="s">
        <v>263</v>
      </c>
      <c r="C278" s="3">
        <f>1.56+7.3</f>
        <v>8.86</v>
      </c>
      <c r="D278" s="3">
        <v>10</v>
      </c>
      <c r="E278" s="3">
        <f t="shared" si="8"/>
        <v>88.6</v>
      </c>
    </row>
    <row r="279" spans="1:5" x14ac:dyDescent="0.25">
      <c r="A279">
        <v>270</v>
      </c>
      <c r="B279" s="1" t="s">
        <v>268</v>
      </c>
      <c r="C279" s="3">
        <f>221.21+16.3</f>
        <v>237.51000000000002</v>
      </c>
      <c r="D279" s="3">
        <v>74</v>
      </c>
      <c r="E279" s="3">
        <f t="shared" si="8"/>
        <v>17575.740000000002</v>
      </c>
    </row>
    <row r="280" spans="1:5" x14ac:dyDescent="0.25">
      <c r="A280">
        <v>271</v>
      </c>
      <c r="B280" s="1" t="s">
        <v>267</v>
      </c>
      <c r="C280" s="3">
        <f>86.93+1.188+1.67+1.6+4.64</f>
        <v>96.028000000000006</v>
      </c>
      <c r="D280" s="3">
        <v>350</v>
      </c>
      <c r="E280" s="3">
        <f t="shared" si="8"/>
        <v>33609.800000000003</v>
      </c>
    </row>
    <row r="281" spans="1:5" x14ac:dyDescent="0.25">
      <c r="A281">
        <v>272</v>
      </c>
      <c r="B281" s="1" t="s">
        <v>271</v>
      </c>
      <c r="C281" s="3">
        <f>16.9+10.3</f>
        <v>27.2</v>
      </c>
      <c r="D281" s="3">
        <v>170</v>
      </c>
      <c r="E281" s="3">
        <f t="shared" si="8"/>
        <v>4624</v>
      </c>
    </row>
    <row r="282" spans="1:5" x14ac:dyDescent="0.25">
      <c r="A282">
        <v>273</v>
      </c>
      <c r="B282" s="1" t="s">
        <v>272</v>
      </c>
      <c r="C282" s="3">
        <f>4.92+4.92+0.6</f>
        <v>10.44</v>
      </c>
      <c r="D282" s="3">
        <v>745</v>
      </c>
      <c r="E282" s="3">
        <f t="shared" si="8"/>
        <v>7777.7999999999993</v>
      </c>
    </row>
    <row r="283" spans="1:5" x14ac:dyDescent="0.25">
      <c r="A283">
        <v>274</v>
      </c>
      <c r="B283" s="1" t="s">
        <v>274</v>
      </c>
      <c r="C283" s="3">
        <v>5.38</v>
      </c>
      <c r="D283" s="3">
        <v>168</v>
      </c>
      <c r="E283" s="3">
        <f t="shared" si="8"/>
        <v>903.84</v>
      </c>
    </row>
    <row r="284" spans="1:5" x14ac:dyDescent="0.25">
      <c r="A284">
        <v>275</v>
      </c>
      <c r="B284" s="1" t="s">
        <v>276</v>
      </c>
      <c r="C284" s="3">
        <f>1.22+0.622+2.26+2.48</f>
        <v>6.5820000000000007</v>
      </c>
      <c r="D284" s="3">
        <v>555</v>
      </c>
      <c r="E284" s="3">
        <f t="shared" si="8"/>
        <v>3653.01</v>
      </c>
    </row>
    <row r="285" spans="1:5" x14ac:dyDescent="0.25">
      <c r="A285">
        <v>276</v>
      </c>
      <c r="B285" s="1" t="s">
        <v>277</v>
      </c>
      <c r="C285" s="3">
        <f>1.88+1.9</f>
        <v>3.78</v>
      </c>
      <c r="D285" s="3">
        <v>587</v>
      </c>
      <c r="E285" s="3">
        <f t="shared" si="8"/>
        <v>2218.8599999999997</v>
      </c>
    </row>
    <row r="286" spans="1:5" x14ac:dyDescent="0.25">
      <c r="A286">
        <v>277</v>
      </c>
      <c r="B286" s="1" t="s">
        <v>279</v>
      </c>
      <c r="C286" s="3">
        <f>0.7+3.018</f>
        <v>3.718</v>
      </c>
      <c r="D286" s="3">
        <v>341</v>
      </c>
      <c r="E286" s="3">
        <f t="shared" si="8"/>
        <v>1267.838</v>
      </c>
    </row>
    <row r="287" spans="1:5" x14ac:dyDescent="0.25">
      <c r="A287">
        <v>278</v>
      </c>
      <c r="B287" s="1" t="s">
        <v>278</v>
      </c>
      <c r="C287" s="3">
        <f>0.84+2.44+0.822</f>
        <v>4.1019999999999994</v>
      </c>
      <c r="D287" s="3">
        <v>659</v>
      </c>
      <c r="E287" s="3">
        <f t="shared" si="8"/>
        <v>2703.2179999999998</v>
      </c>
    </row>
    <row r="288" spans="1:5" x14ac:dyDescent="0.25">
      <c r="A288">
        <v>279</v>
      </c>
      <c r="B288" s="1" t="s">
        <v>281</v>
      </c>
      <c r="C288" s="3">
        <f>3.08+6.02</f>
        <v>9.1</v>
      </c>
      <c r="D288" s="3">
        <v>689</v>
      </c>
      <c r="E288" s="3">
        <f t="shared" si="8"/>
        <v>6269.9</v>
      </c>
    </row>
    <row r="289" spans="1:5" x14ac:dyDescent="0.25">
      <c r="A289">
        <v>280</v>
      </c>
      <c r="B289" s="1" t="s">
        <v>280</v>
      </c>
      <c r="C289" s="3">
        <v>11.22</v>
      </c>
      <c r="D289" s="3">
        <v>810</v>
      </c>
      <c r="E289" s="3">
        <f t="shared" si="8"/>
        <v>9088.2000000000007</v>
      </c>
    </row>
    <row r="290" spans="1:5" x14ac:dyDescent="0.25">
      <c r="A290">
        <v>281</v>
      </c>
      <c r="B290" s="1" t="s">
        <v>275</v>
      </c>
      <c r="C290" s="3">
        <f>1.26+1.92+0.58</f>
        <v>3.76</v>
      </c>
      <c r="D290" s="3">
        <v>741</v>
      </c>
      <c r="E290" s="3">
        <f t="shared" si="8"/>
        <v>2786.16</v>
      </c>
    </row>
    <row r="291" spans="1:5" x14ac:dyDescent="0.25">
      <c r="A291">
        <v>282</v>
      </c>
      <c r="B291" s="1" t="s">
        <v>270</v>
      </c>
      <c r="C291" s="3">
        <v>686.85</v>
      </c>
      <c r="D291" s="3">
        <v>152</v>
      </c>
      <c r="E291" s="3">
        <f t="shared" si="8"/>
        <v>104401.2</v>
      </c>
    </row>
    <row r="292" spans="1:5" x14ac:dyDescent="0.25">
      <c r="A292">
        <v>283</v>
      </c>
      <c r="B292" s="1" t="s">
        <v>266</v>
      </c>
      <c r="C292" s="3">
        <v>27.58</v>
      </c>
      <c r="D292" s="3">
        <v>145</v>
      </c>
      <c r="E292" s="3">
        <f t="shared" si="8"/>
        <v>3999.1</v>
      </c>
    </row>
    <row r="293" spans="1:5" x14ac:dyDescent="0.25">
      <c r="A293">
        <v>284</v>
      </c>
      <c r="B293" s="1" t="s">
        <v>282</v>
      </c>
      <c r="C293" s="3">
        <v>30.4</v>
      </c>
      <c r="D293" s="3">
        <v>240</v>
      </c>
      <c r="E293" s="3">
        <f t="shared" si="8"/>
        <v>7296</v>
      </c>
    </row>
    <row r="294" spans="1:5" x14ac:dyDescent="0.25">
      <c r="A294">
        <v>285</v>
      </c>
      <c r="B294" s="1" t="s">
        <v>273</v>
      </c>
      <c r="C294" s="3">
        <v>4.91</v>
      </c>
      <c r="D294" s="3">
        <v>644</v>
      </c>
      <c r="E294" s="3">
        <f t="shared" si="8"/>
        <v>3162.04</v>
      </c>
    </row>
    <row r="295" spans="1:5" x14ac:dyDescent="0.25">
      <c r="A295">
        <v>286</v>
      </c>
      <c r="B295" s="1" t="s">
        <v>269</v>
      </c>
      <c r="C295" s="3">
        <v>20.239999999999998</v>
      </c>
      <c r="D295" s="3">
        <v>435</v>
      </c>
      <c r="E295" s="3">
        <f t="shared" si="8"/>
        <v>8804.4</v>
      </c>
    </row>
    <row r="296" spans="1:5" x14ac:dyDescent="0.25">
      <c r="A296">
        <v>287</v>
      </c>
      <c r="B296" s="1" t="s">
        <v>264</v>
      </c>
      <c r="C296" s="3">
        <f>10.82+1.3+60.8</f>
        <v>72.92</v>
      </c>
      <c r="D296" s="3">
        <v>95</v>
      </c>
      <c r="E296" s="3">
        <f t="shared" si="8"/>
        <v>6927.4000000000005</v>
      </c>
    </row>
    <row r="297" spans="1:5" x14ac:dyDescent="0.25">
      <c r="A297">
        <v>288</v>
      </c>
      <c r="B297" s="1" t="s">
        <v>265</v>
      </c>
      <c r="C297" s="3">
        <f>1.22+1.268+24.3</f>
        <v>26.788</v>
      </c>
      <c r="D297" s="3">
        <v>450</v>
      </c>
      <c r="E297" s="3">
        <f t="shared" si="8"/>
        <v>12054.6</v>
      </c>
    </row>
    <row r="298" spans="1:5" x14ac:dyDescent="0.25">
      <c r="A298">
        <v>289</v>
      </c>
      <c r="B298" s="1" t="s">
        <v>283</v>
      </c>
      <c r="C298" s="3">
        <v>642</v>
      </c>
      <c r="D298" s="3">
        <v>1E-3</v>
      </c>
      <c r="E298" s="3">
        <f t="shared" si="8"/>
        <v>0.64200000000000002</v>
      </c>
    </row>
    <row r="299" spans="1:5" x14ac:dyDescent="0.25">
      <c r="A299">
        <v>290</v>
      </c>
      <c r="B299" s="1" t="s">
        <v>285</v>
      </c>
      <c r="C299" s="3">
        <v>111.9</v>
      </c>
      <c r="D299" s="3">
        <v>149</v>
      </c>
      <c r="E299" s="3">
        <f t="shared" si="8"/>
        <v>16673.100000000002</v>
      </c>
    </row>
    <row r="300" spans="1:5" x14ac:dyDescent="0.25">
      <c r="A300">
        <v>291</v>
      </c>
      <c r="B300" s="1" t="s">
        <v>289</v>
      </c>
      <c r="C300" s="3">
        <v>7.8</v>
      </c>
      <c r="D300" s="3">
        <v>600</v>
      </c>
      <c r="E300" s="3">
        <f t="shared" si="8"/>
        <v>4680</v>
      </c>
    </row>
    <row r="301" spans="1:5" x14ac:dyDescent="0.25">
      <c r="A301">
        <v>292</v>
      </c>
      <c r="B301" s="1" t="s">
        <v>288</v>
      </c>
      <c r="C301" s="3">
        <v>19.100000000000001</v>
      </c>
      <c r="D301" s="3">
        <v>900</v>
      </c>
      <c r="E301" s="3">
        <f t="shared" si="8"/>
        <v>17190</v>
      </c>
    </row>
    <row r="302" spans="1:5" x14ac:dyDescent="0.25">
      <c r="A302">
        <v>293</v>
      </c>
      <c r="B302" s="1" t="s">
        <v>290</v>
      </c>
      <c r="C302" s="3">
        <v>5.8</v>
      </c>
      <c r="D302" s="3">
        <v>400</v>
      </c>
      <c r="E302" s="3">
        <f t="shared" si="8"/>
        <v>2320</v>
      </c>
    </row>
    <row r="303" spans="1:5" x14ac:dyDescent="0.25">
      <c r="A303">
        <v>295</v>
      </c>
      <c r="B303" s="1" t="s">
        <v>287</v>
      </c>
      <c r="C303" s="3">
        <v>29.5</v>
      </c>
      <c r="D303" s="3">
        <v>62</v>
      </c>
      <c r="E303" s="3">
        <f t="shared" si="8"/>
        <v>1829</v>
      </c>
    </row>
    <row r="304" spans="1:5" x14ac:dyDescent="0.25">
      <c r="A304">
        <v>296</v>
      </c>
      <c r="B304" s="1" t="s">
        <v>286</v>
      </c>
      <c r="C304" s="3">
        <v>79.5</v>
      </c>
      <c r="D304" s="3">
        <v>51</v>
      </c>
      <c r="E304" s="3">
        <f t="shared" si="8"/>
        <v>4054.5</v>
      </c>
    </row>
    <row r="305" spans="1:5" x14ac:dyDescent="0.25">
      <c r="A305">
        <v>297</v>
      </c>
      <c r="B305" s="1" t="s">
        <v>284</v>
      </c>
      <c r="C305" s="3">
        <v>141.9</v>
      </c>
      <c r="D305" s="3">
        <v>68</v>
      </c>
      <c r="E305" s="3">
        <f t="shared" si="8"/>
        <v>9649.2000000000007</v>
      </c>
    </row>
    <row r="306" spans="1:5" ht="18.75" x14ac:dyDescent="0.3">
      <c r="C306" s="2"/>
      <c r="D306" s="2">
        <f>SUM(D216:D229)</f>
        <v>1580</v>
      </c>
      <c r="E306" s="2">
        <f>SUM(E216:E229)</f>
        <v>145118.00400000002</v>
      </c>
    </row>
    <row r="307" spans="1:5" ht="18.75" x14ac:dyDescent="0.3">
      <c r="E307" s="2"/>
    </row>
    <row r="308" spans="1:5" ht="18.75" x14ac:dyDescent="0.3">
      <c r="B308" s="9" t="s">
        <v>5</v>
      </c>
      <c r="E308" s="2">
        <f>E306+E214+E193+E176+E155+E128+E92+E30</f>
        <v>1266568.45</v>
      </c>
    </row>
  </sheetData>
  <mergeCells count="2">
    <mergeCell ref="A1:E1"/>
    <mergeCell ref="A2:E2"/>
  </mergeCells>
  <pageMargins left="0.7" right="0.7" top="0.75" bottom="0.75" header="0.3" footer="0.3"/>
  <pageSetup orientation="portrait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ENERO 02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SERVIDOR</dc:creator>
  <cp:lastModifiedBy>SERVIDOR</cp:lastModifiedBy>
  <cp:lastPrinted>2022-01-08T23:51:37Z</cp:lastPrinted>
  <dcterms:created xsi:type="dcterms:W3CDTF">2022-01-03T13:58:14Z</dcterms:created>
  <dcterms:modified xsi:type="dcterms:W3CDTF">2022-03-02T18:59:50Z</dcterms:modified>
</cp:coreProperties>
</file>