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/>
  <c r="S116" i="38"/>
  <c r="T116" i="38"/>
  <c r="S117" i="38"/>
  <c r="T117" i="38"/>
  <c r="I115" i="38"/>
  <c r="S114" i="38"/>
  <c r="T114" i="38"/>
  <c r="I114" i="38"/>
  <c r="S100" i="38"/>
  <c r="T100" i="38"/>
  <c r="S101" i="38"/>
  <c r="T101" i="38"/>
  <c r="S102" i="38"/>
  <c r="T102" i="38"/>
  <c r="S103" i="38"/>
  <c r="T103" i="38"/>
  <c r="S104" i="38"/>
  <c r="T104" i="38"/>
  <c r="S105" i="38"/>
  <c r="T105" i="38"/>
  <c r="S106" i="38"/>
  <c r="T106" i="38"/>
  <c r="I103" i="38"/>
  <c r="S113" i="38" l="1"/>
  <c r="T113" i="38" s="1"/>
  <c r="I113" i="38"/>
  <c r="I106" i="38" l="1"/>
  <c r="I100" i="38"/>
  <c r="I101" i="38"/>
  <c r="I102" i="38"/>
  <c r="I104" i="38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7" i="38" l="1"/>
  <c r="I116" i="38"/>
  <c r="I119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8" i="38" l="1"/>
  <c r="H118" i="38"/>
  <c r="I118" i="38" s="1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8" i="38" l="1"/>
  <c r="I132" i="38"/>
  <c r="I131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23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21" i="38"/>
  <c r="T121" i="38" s="1"/>
  <c r="I121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10" i="38" l="1"/>
  <c r="T110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S119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6" i="38" l="1"/>
  <c r="T146" i="38" s="1"/>
  <c r="S147" i="38"/>
  <c r="T147" i="38" s="1"/>
  <c r="S148" i="38"/>
  <c r="T148" i="38" s="1"/>
  <c r="S149" i="38"/>
  <c r="T149" i="38" s="1"/>
  <c r="S150" i="38"/>
  <c r="T150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4" i="38" l="1"/>
  <c r="T134" i="38" s="1"/>
  <c r="S135" i="38"/>
  <c r="T135" i="38" s="1"/>
  <c r="S136" i="38"/>
  <c r="T136" i="38" s="1"/>
  <c r="S137" i="38"/>
  <c r="T137" i="38" s="1"/>
  <c r="S139" i="38"/>
  <c r="T139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4" i="38"/>
  <c r="T124" i="38" s="1"/>
  <c r="S125" i="38"/>
  <c r="T125" i="38" s="1"/>
  <c r="T126" i="38"/>
  <c r="S127" i="38"/>
  <c r="T127" i="38" s="1"/>
  <c r="I124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2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20" i="38" l="1"/>
  <c r="I136" i="38" l="1"/>
  <c r="I135" i="38"/>
  <c r="I134" i="38"/>
  <c r="S21" i="38" l="1"/>
  <c r="T119" i="38" l="1"/>
  <c r="T122" i="38"/>
  <c r="BP5" i="1" l="1"/>
  <c r="H4" i="1" l="1"/>
  <c r="G4" i="1"/>
  <c r="F4" i="1"/>
  <c r="E4" i="1"/>
  <c r="D4" i="1"/>
  <c r="B4" i="1"/>
  <c r="I122" i="38" l="1"/>
  <c r="I149" i="38" l="1"/>
  <c r="I148" i="38" l="1"/>
  <c r="I147" i="38"/>
  <c r="I14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51" i="38" l="1"/>
  <c r="T151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1" i="38" l="1"/>
  <c r="I140" i="38"/>
  <c r="I139" i="38"/>
  <c r="I137" i="38"/>
  <c r="I133" i="38"/>
  <c r="S129" i="38"/>
  <c r="T129" i="38" s="1"/>
  <c r="S130" i="38"/>
  <c r="T130" i="38" s="1"/>
  <c r="S133" i="38"/>
  <c r="T133" i="38" s="1"/>
  <c r="S140" i="38"/>
  <c r="T140" i="38" s="1"/>
  <c r="S141" i="38"/>
  <c r="T141" i="38" s="1"/>
  <c r="I130" i="38"/>
  <c r="I12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1" i="38" l="1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5" i="1" l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11" i="38" l="1"/>
  <c r="T111" i="38" s="1"/>
  <c r="I111" i="38" l="1"/>
  <c r="S99" i="38" l="1"/>
  <c r="S108" i="38"/>
  <c r="S109" i="38"/>
  <c r="S118" i="38"/>
  <c r="T118" i="38" s="1"/>
  <c r="T120" i="38"/>
  <c r="S128" i="38"/>
  <c r="S142" i="38"/>
  <c r="S143" i="38"/>
  <c r="S144" i="38"/>
  <c r="S145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0" i="38" l="1"/>
  <c r="AE1" i="1" l="1"/>
  <c r="F10" i="156" l="1"/>
  <c r="I12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I105" i="38"/>
  <c r="E34" i="139" l="1"/>
  <c r="H5" i="139"/>
  <c r="T109" i="38" l="1"/>
  <c r="I108" i="38"/>
  <c r="I150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5" i="38"/>
  <c r="I144" i="38" l="1"/>
  <c r="GF5" i="1" l="1"/>
  <c r="FV5" i="1"/>
  <c r="EH5" i="1"/>
  <c r="DX5" i="1"/>
  <c r="I6" i="1"/>
  <c r="I125" i="38" l="1"/>
  <c r="I128" i="38"/>
  <c r="I142" i="38"/>
  <c r="I143" i="38"/>
  <c r="I14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42" i="38" l="1"/>
  <c r="S6" i="38" l="1"/>
  <c r="S8" i="38"/>
  <c r="S16" i="38"/>
  <c r="S20" i="38"/>
  <c r="S7" i="38"/>
  <c r="S11" i="38"/>
  <c r="T14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28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<sst xmlns="http://schemas.openxmlformats.org/spreadsheetml/2006/main" count="3939" uniqueCount="632">
  <si>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</si>
  <si>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</si>
  <si>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</si>
  <si>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</si>
  <si>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</si>
  <si>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</si>
  <si>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</si>
  <si>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</si>
  <si>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</si>
  <si>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</si>
  <si>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</si>
  <si>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</si>
  <si>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</si>
  <si>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</si>
  <si>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</si>
  <si>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</si>
  <si>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</si>
  <si>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</si>
  <si>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</si>
  <si>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</si>
  <si>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</si>
  <si>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</si>
  <si>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</si>
  <si>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</si>
  <si>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</si>
  <si>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</si>
  <si>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</si>
  <si>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</si>
  <si>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</si>
  <si>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</si>
  <si>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</si>
  <si>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</si>
  <si>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</si>
  <si>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</si>
  <si>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</si>
  <si>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</si>
  <si>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</si>
  <si>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</si>
  <si>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</si>
  <si>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</si>
  <si>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</si>
  <si>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</si>
  <si>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</si>
  <si>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</si>
  <si>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</si>
  <si>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</si>
  <si>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</si>
  <si>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</si>
  <si>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</si>
  <si>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</si>
  <si>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</si>
  <si>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</si>
  <si>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</si>
  <si>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</si>
  <si>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</si>
  <si>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</si>
  <si>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</si>
  <si>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</si>
  <si>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</si>
  <si>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</si>
  <si>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</si>
  <si>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</si>
  <si>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</si>
  <si>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</si>
  <si>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</si>
  <si>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</si>
  <si>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</si>
  <si>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</si>
  <si>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</si>
  <si>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</si>
  <si>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</si>
  <si>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</si>
  <si>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</si>
  <si>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</si>
  <si>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</si>
  <si>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</si>
  <si>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</si>
  <si>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</si>
  <si>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</si>
  <si>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</si>
  <si>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</si>
  <si>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</si>
  <si>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</si>
  <si>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</si>
  <si>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</si>
  <si>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</si>
  <si>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</si>
  <si>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</si>
  <si>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</si>
  <si>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</si>
  <si>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</si>
  <si>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</si>
  <si>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</si>
  <si>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</si>
  <si>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</si>
  <si>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</si>
  <si>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</si>
  <si>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</si>
  <si>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</si>
  <si>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</si>
  <si>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</si>
  <si>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</si>
  <si>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</si>
  <si>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</si>
  <si>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</si>
  <si>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</si>
  <si>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</si>
  <si>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</si>
  <si>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</si>
  <si>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</si>
  <si>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</si>
  <si>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</si>
  <si>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</si>
  <si>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</si>
  <si>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</si>
  <si>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</si>
  <si>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</si>
  <si>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</si>
  <si>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</si>
  <si>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</si>
  <si>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</si>
  <si>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</si>
  <si>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</si>
  <si>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</si>
  <si>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</si>
  <si>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</si>
  <si>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</si>
  <si>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</si>
  <si>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</si>
  <si>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</si>
  <si>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</si>
  <si>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</si>
  <si>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</si>
  <si>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</si>
  <si>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</si>
  <si>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</si>
  <si>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</si>
  <si>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</si>
  <si>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</si>
  <si>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</si>
  <si>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</si>
  <si>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</si>
  <si>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</si>
  <si>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</si>
  <si>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</si>
  <si>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</si>
  <si>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</si>
  <si>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</si>
  <si>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</si>
  <si>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</si>
  <si>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</si>
  <si>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</si>
  <si>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</si>
  <si>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</si>
  <si>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</si>
  <si>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</si>
  <si>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</si>
  <si>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</si>
  <si>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</si>
  <si>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</si>
  <si>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</si>
  <si>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</si>
  <si>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</si>
  <si>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</si>
  <si>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</si>
  <si>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</si>
  <si>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</si>
  <si>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</si>
  <si>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</si>
  <si>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</si>
  <si>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</si>
  <si>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</si>
  <si>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</si>
  <si>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</si>
  <si>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</si>
  <si>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</si>
  <si>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</si>
  <si>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</si>
  <si>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</si>
  <si>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</si>
  <si>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</si>
  <si>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</si>
  <si>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</si>
  <si>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</si>
  <si>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</si>
  <si>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</si>
  <si>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</si>
  <si>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</si>
  <si>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</si>
  <si>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</si>
  <si>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</si>
  <si>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</si>
  <si>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</si>
  <si>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</si>
  <si>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</si>
  <si>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</si>
  <si>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</si>
  <si>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</si>
  <si>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</si>
  <si>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</si>
  <si>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</si>
  <si>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</si>
  <si>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</si>
  <si>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</si>
  <si>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</si>
  <si>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</si>
  <si>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</si>
  <si>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</si>
  <si>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</si>
  <si>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</si>
  <si>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</si>
  <si>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</si>
  <si>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</si>
  <si>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</si>
  <si>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</si>
  <si>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</si>
  <si>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</si>
  <si>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</si>
  <si>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</si>
  <si>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</si>
  <si>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</si>
  <si>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</si>
  <si>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</si>
  <si>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</si>
  <si>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</si>
  <si>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</si>
  <si>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</si>
  <si>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</si>
  <si>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</si>
  <si>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</si>
  <si>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</si>
  <si>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</si>
  <si>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</si>
  <si>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</si>
  <si>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</si>
  <si>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</si>
  <si>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</si>
  <si>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</si>
  <si>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</si>
  <si>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</si>
  <si>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</si>
  <si>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</si>
  <si>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</si>
  <si>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</si>
  <si>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</si>
  <si>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</si>
  <si>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</si>
  <si>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</si>
  <si>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</si>
  <si>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</si>
  <si>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</si>
  <si>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</si>
  <si>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</si>
  <si>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</si>
  <si>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</si>
  <si>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</si>
  <si>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</si>
  <si>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</si>
  <si>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</si>
  <si>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</si>
  <si>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</si>
  <si>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</si>
  <si>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</si>
  <si>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</si>
  <si>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</si>
  <si>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</si>
  <si>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</si>
  <si>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</si>
  <si>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</si>
  <si>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</si>
  <si>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</si>
  <si>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</si>
  <si>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</si>
  <si>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</si>
  <si>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</si>
  <si>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</si>
  <si>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</si>
  <si>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</si>
  <si>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</si>
  <si>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</si>
  <si>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</si>
  <si>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</si>
  <si>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</si>
  <si>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</si>
  <si>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</si>
  <si>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</si>
  <si>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</si>
  <si>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</si>
  <si>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</si>
  <si>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</si>
  <si>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</si>
  <si>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</si>
  <si>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</si>
  <si>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</si>
  <si>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</si>
  <si>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</si>
  <si>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</si>
  <si>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</si>
  <si>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</si>
  <si>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</si>
  <si>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</si>
  <si>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</si>
  <si>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</si>
  <si>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</si>
  <si>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</si>
  <si>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</si>
  <si>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</si>
  <si>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</si>
  <si>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</si>
  <si>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</si>
  <si>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</si>
  <si>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</si>
  <si>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</si>
  <si>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</si>
  <si>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</si>
  <si>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</si>
  <si>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</si>
  <si>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</si>
  <si>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</si>
  <si>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</si>
  <si>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</si>
  <si>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</si>
  <si>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</si>
  <si>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</si>
  <si>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</si>
  <si>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</si>
  <si>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</si>
  <si>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</si>
  <si>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</si>
  <si>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</si>
  <si>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</si>
  <si>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</si>
  <si>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</si>
  <si>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</si>
  <si>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</si>
  <si>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</si>
  <si>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</si>
  <si>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</si>
  <si>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</si>
  <si>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</si>
  <si>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</si>
  <si>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</si>
  <si>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</si>
  <si>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</si>
  <si>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</si>
  <si>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</si>
  <si>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</si>
  <si>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</si>
  <si>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</si>
  <si>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</si>
  <si>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</si>
  <si>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</si>
  <si>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</si>
  <si>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</si>
  <si>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</si>
  <si>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</si>
  <si>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</si>
  <si>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</si>
  <si>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</si>
  <si>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</si>
  <si>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</si>
  <si>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</si>
  <si>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</si>
  <si>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</si>
  <si>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</si>
  <si>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</si>
  <si>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</si>
  <si>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</si>
  <si>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</si>
  <si>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</si>
  <si>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</si>
  <si>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</si>
  <si>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</si>
  <si>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</si>
  <si>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</si>
  <si>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</si>
  <si>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</si>
  <si>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</si>
  <si>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</si>
  <si>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</si>
  <si>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</si>
  <si>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</si>
  <si>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</si>
  <si>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</si>
  <si>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</si>
  <si>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</si>
  <si>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</si>
  <si>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</si>
  <si>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</si>
  <si>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</si>
  <si>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</si>
  <si>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</si>
  <si>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</si>
  <si>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</si>
  <si>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</si>
  <si>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</si>
  <si>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</si>
  <si>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</si>
  <si>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</si>
  <si>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</si>
  <si>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</si>
  <si>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</si>
  <si>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</si>
  <si>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</si>
  <si>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</si>
  <si>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</si>
  <si>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</si>
  <si>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</si>
  <si>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</si>
  <si>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</si>
  <si>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</si>
  <si>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</si>
  <si>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</si>
  <si>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</si>
  <si>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</si>
  <si>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</si>
  <si>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</si>
  <si>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</si>
  <si>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</si>
  <si>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</si>
  <si>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</si>
  <si>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</si>
  <si>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</si>
  <si>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</si>
  <si>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</si>
  <si>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</si>
  <si>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</si>
  <si>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</si>
  <si>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</si>
  <si>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</si>
  <si>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</si>
  <si>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</si>
  <si>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</si>
  <si>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</si>
  <si>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</si>
  <si>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</si>
  <si>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</si>
  <si>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</si>
  <si>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</si>
  <si>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</si>
  <si>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</si>
  <si>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</si>
  <si>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</si>
  <si>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</si>
  <si>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</si>
  <si>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</si>
  <si>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</si>
  <si>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</si>
  <si>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</si>
  <si>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</si>
  <si>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</si>
  <si>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</si>
  <si>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</si>
  <si>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</si>
  <si>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</si>
  <si>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</si>
  <si>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</si>
  <si>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</si>
  <si>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</si>
  <si>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</si>
  <si>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</si>
  <si>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</si>
  <si>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</si>
  <si>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</si>
  <si>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</si>
  <si>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</si>
  <si>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</si>
  <si>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</si>
  <si>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</si>
  <si>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</si>
  <si>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</si>
  <si>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</si>
  <si>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</si>
  <si>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</si>
  <si>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</si>
  <si>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</si>
  <si>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</si>
  <si>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</si>
  <si>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</si>
  <si>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</si>
  <si>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</si>
  <si>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</si>
  <si>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</si>
  <si>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</si>
  <si>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</si>
  <si>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</si>
  <si>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</si>
  <si>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</si>
  <si>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</si>
  <si>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</si>
  <si>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</si>
  <si>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</si>
  <si>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</si>
  <si>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</si>
  <si>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</si>
  <si>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</si>
  <si>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</si>
  <si>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</si>
  <si>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</si>
  <si>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</si>
  <si>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</si>
  <si>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</si>
  <si>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</si>
  <si>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</si>
  <si>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</si>
  <si>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</si>
  <si>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</si>
  <si>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</si>
  <si>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</si>
  <si>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</si>
  <si>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</si>
  <si>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</si>
  <si>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</si>
  <si>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</si>
  <si>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</si>
  <si>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</si>
  <si>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</si>
  <si>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</si>
  <si>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</si>
  <si>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</si>
  <si>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</si>
  <si>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</si>
  <si>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</si>
  <si>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</si>
  <si>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</si>
  <si>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</si>
  <si>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</si>
  <si>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</si>
  <si>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</si>
  <si>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</si>
  <si>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</si>
  <si>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</si>
  <si>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</si>
  <si>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</si>
  <si>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</si>
  <si>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</si>
  <si>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</si>
  <si>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</si>
  <si>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</si>
  <si>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</si>
  <si>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</si>
  <si>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</si>
  <si>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</si>
  <si>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</si>
  <si>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</si>
  <si>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</si>
  <si>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</si>
  <si>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</si>
  <si>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</si>
  <si>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</si>
  <si>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</si>
  <si>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</si>
  <si>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</si>
  <si>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</si>
  <si>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</si>
  <si>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</si>
  <si>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</si>
  <si>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</si>
  <si>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</si>
  <si>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</si>
  <si>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</si>
  <si>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</si>
  <si>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</si>
  <si>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</si>
  <si>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</si>
  <si>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</si>
  <si>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</si>
  <si>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</si>
  <si>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</si>
  <si>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</si>
  <si>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</si>
  <si>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</si>
  <si>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</si>
  <si>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</si>
  <si>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</si>
  <si>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</si>
  <si>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</si>
  <si>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</si>
  <si>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</si>
  <si>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</si>
  <si>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</si>
  <si>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</si>
  <si>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</si>
  <si>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</si>
  <si>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</si>
  <si>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</si>
  <si>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</si>
  <si>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</si>
  <si>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</si>
  <si>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</si>
  <si>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</si>
  <si>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</si>
  <si>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</si>
  <si>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</si>
  <si>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</si>
  <si>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</si>
  <si>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</si>
  <si>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</si>
  <si>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</si>
  <si>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</si>
  <si>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</si>
  <si>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</si>
  <si>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</si>
  <si>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</si>
  <si>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</si>
  <si>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</si>
  <si>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</si>
  <si>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</si>
  <si>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</si>
  <si>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</si>
  <si>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</si>
  <si>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</si>
  <si>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</si>
  <si>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</si>
  <si>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</si>
  <si>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</si>
  <si>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</si>
  <si>
    <t xml:space="preserve">VARIOS </t>
  </si>
  <si>
    <t>A-335373</t>
  </si>
  <si>
    <t>Transfer S 13-Sept-22</t>
  </si>
  <si>
    <t>FOLIO CENTRAL 11087</t>
  </si>
  <si>
    <t>FOLIO CENTRAL 11076</t>
  </si>
  <si>
    <t>Transfer S 21-Sept-22</t>
  </si>
  <si>
    <t>ADOBO</t>
  </si>
  <si>
    <t>FOLIO CENTRAL  11093</t>
  </si>
  <si>
    <t>PATA EN VINAGRE</t>
  </si>
  <si>
    <t>A-335469</t>
  </si>
  <si>
    <t>MIGUEL HERRERA</t>
  </si>
  <si>
    <t>RES CANAL</t>
  </si>
  <si>
    <t>FOLIO CENTRAL 11098</t>
  </si>
  <si>
    <t>A-1095</t>
  </si>
  <si>
    <t>Transfer S 28-Sept-22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</si>
</sst>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vertical="center"/>
    </xf>
    <xf numFmtId="44" fontId="10" fillId="2" borderId="91" xfId="1" applyFont="1" applyFill="1" applyBorder="1" applyAlignment="1">
      <alignment vertical="center"/>
    </xf>
    <xf numFmtId="0" fontId="56" fillId="0" borderId="33" xfId="0" applyFont="1" applyFill="1" applyBorder="1" applyAlignment="1">
      <alignment horizontal="center" vertical="center" wrapText="1"/>
    </xf>
    <xf numFmtId="164" fontId="7" fillId="0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0" fontId="65" fillId="0" borderId="0" xfId="0" applyFont="1" applyFill="1" applyBorder="1" applyAlignment="1">
      <alignment horizontal="left"/>
    </xf>
    <xf numFmtId="164" fontId="56" fillId="0" borderId="92" xfId="0" applyNumberFormat="1" applyFont="1" applyFill="1" applyBorder="1" applyAlignment="1">
      <alignment horizontal="center" wrapText="1"/>
    </xf>
    <xf numFmtId="44" fontId="10" fillId="2" borderId="33" xfId="1" applyFont="1" applyFill="1" applyBorder="1" applyAlignment="1"/>
    <xf numFmtId="44" fontId="10" fillId="2" borderId="74" xfId="1" applyFont="1" applyFill="1" applyBorder="1" applyAlignment="1">
      <alignment wrapText="1"/>
    </xf>
    <xf numFmtId="1" fontId="7" fillId="4" borderId="33" xfId="0" applyNumberFormat="1" applyFont="1" applyFill="1" applyBorder="1" applyAlignment="1">
      <alignment vertical="center"/>
    </xf>
    <xf numFmtId="164" fontId="7" fillId="9" borderId="33" xfId="0" applyNumberFormat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56" fillId="0" borderId="74" xfId="0" applyFont="1" applyFill="1" applyBorder="1" applyAlignment="1">
      <alignment horizontal="center" vertical="center" wrapText="1"/>
    </xf>
    <xf numFmtId="0" fontId="56" fillId="0" borderId="68" xfId="0" applyFont="1" applyFill="1" applyBorder="1" applyAlignment="1">
      <alignment horizontal="center" vertical="center" wrapText="1"/>
    </xf>
    <xf numFmtId="1" fontId="41" fillId="0" borderId="76" xfId="0" applyNumberFormat="1" applyFont="1" applyFill="1" applyBorder="1" applyAlignment="1">
      <alignment horizontal="center" vertical="center"/>
    </xf>
    <xf numFmtId="1" fontId="41" fillId="0" borderId="98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45" fillId="27" borderId="33" xfId="0" applyNumberFormat="1" applyFont="1" applyFill="1" applyBorder="1" applyAlignment="1">
      <alignment horizontal="right"/>
    </xf>
    <xf numFmtId="164" fontId="45" fillId="27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FFCCFF"/>
      <color rgb="FF00FFCC"/>
      <color rgb="FF00FF00"/>
      <color rgb="FFFF3399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7250</c:v>
                </c:pt>
                <c:pt idx="2">
                  <c:v>7250</c:v>
                </c:pt>
                <c:pt idx="3">
                  <c:v>7250</c:v>
                </c:pt>
                <c:pt idx="4">
                  <c:v>7076</c:v>
                </c:pt>
                <c:pt idx="5">
                  <c:v>7076</c:v>
                </c:pt>
                <c:pt idx="6">
                  <c:v>6960</c:v>
                </c:pt>
                <c:pt idx="7">
                  <c:v>7250</c:v>
                </c:pt>
                <c:pt idx="8">
                  <c:v>6960</c:v>
                </c:pt>
                <c:pt idx="9">
                  <c:v>6960</c:v>
                </c:pt>
                <c:pt idx="10">
                  <c:v>6960</c:v>
                </c:pt>
                <c:pt idx="11">
                  <c:v>6960</c:v>
                </c:pt>
                <c:pt idx="12">
                  <c:v>6902</c:v>
                </c:pt>
                <c:pt idx="13">
                  <c:v>6670</c:v>
                </c:pt>
                <c:pt idx="14">
                  <c:v>6380</c:v>
                </c:pt>
                <c:pt idx="15" formatCode="&quot;$&quot;#,##0.00">
                  <c:v>6264</c:v>
                </c:pt>
                <c:pt idx="16" formatCode="&quot;$&quot;#,##0.00">
                  <c:v>6264</c:v>
                </c:pt>
                <c:pt idx="17" formatCode="&quot;$&quot;#,##0.00">
                  <c:v>6264</c:v>
                </c:pt>
                <c:pt idx="18" formatCode="&quot;$&quot;#,##0.00">
                  <c:v>6960</c:v>
                </c:pt>
                <c:pt idx="19" formatCode="&quot;$&quot;#,##0.00">
                  <c:v>6090</c:v>
                </c:pt>
                <c:pt idx="20" formatCode="&quot;$&quot;#,##0.00">
                  <c:v>6090</c:v>
                </c:pt>
                <c:pt idx="21" formatCode="&quot;$&quot;#,##0.00">
                  <c:v>6119</c:v>
                </c:pt>
                <c:pt idx="22" formatCode="&quot;$&quot;#,##0.00">
                  <c:v>5858</c:v>
                </c:pt>
                <c:pt idx="23" formatCode="&quot;$&quot;#,##0.00">
                  <c:v>5858</c:v>
                </c:pt>
                <c:pt idx="24" formatCode="&quot;$&quot;#,##0.00">
                  <c:v>6148</c:v>
                </c:pt>
                <c:pt idx="25" formatCode="&quot;$&quot;#,##0.00">
                  <c:v>5887</c:v>
                </c:pt>
                <c:pt idx="26" formatCode="&quot;$&quot;#,##0.00">
                  <c:v>6003</c:v>
                </c:pt>
                <c:pt idx="27" formatCode="&quot;$&quot;#,##0.00">
                  <c:v>5510</c:v>
                </c:pt>
                <c:pt idx="28" formatCode="&quot;$&quot;#,##0.00">
                  <c:v>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1210425.2291999999</c:v>
                </c:pt>
                <c:pt idx="2">
                  <c:v>1215515.0748999999</c:v>
                </c:pt>
                <c:pt idx="3">
                  <c:v>1198139.0294599999</c:v>
                </c:pt>
                <c:pt idx="4">
                  <c:v>1216436.1547000001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1168405.7242999999</c:v>
                </c:pt>
                <c:pt idx="8">
                  <c:v>1161935.6195999999</c:v>
                </c:pt>
                <c:pt idx="9">
                  <c:v>1162367.112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1166987.9467500001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1065935.1102</c:v>
                </c:pt>
                <c:pt idx="17">
                  <c:v>1048020.1148999999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1049560.0983000002</c:v>
                </c:pt>
                <c:pt idx="21">
                  <c:v>1045350.6292</c:v>
                </c:pt>
                <c:pt idx="22">
                  <c:v>997784.06187174004</c:v>
                </c:pt>
                <c:pt idx="23">
                  <c:v>146543.89689999999</c:v>
                </c:pt>
                <c:pt idx="24">
                  <c:v>1034238.82</c:v>
                </c:pt>
                <c:pt idx="25">
                  <c:v>1010873.6883500001</c:v>
                </c:pt>
                <c:pt idx="26">
                  <c:v>1017266.8328</c:v>
                </c:pt>
                <c:pt idx="27">
                  <c:v>934727.79560000007</c:v>
                </c:pt>
                <c:pt idx="28">
                  <c:v>924587.98560000013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63.304943354846799</c:v>
                </c:pt>
                <c:pt idx="2">
                  <c:v>63.379403338070766</c:v>
                </c:pt>
                <c:pt idx="3">
                  <c:v>63.457931273611045</c:v>
                </c:pt>
                <c:pt idx="4">
                  <c:v>63.405273619076368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62.511935145108104</c:v>
                </c:pt>
                <c:pt idx="8">
                  <c:v>61.61289987453214</c:v>
                </c:pt>
                <c:pt idx="9">
                  <c:v>61.415013846908579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61.208443564434212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56.12135406494879</c:v>
                </c:pt>
                <c:pt idx="17">
                  <c:v>57.364227532418141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55.674328634893079</c:v>
                </c:pt>
                <c:pt idx="21">
                  <c:v>55.806873851597636</c:v>
                </c:pt>
                <c:pt idx="22">
                  <c:v>52.6000295637945</c:v>
                </c:pt>
                <c:pt idx="23">
                  <c:v>7.8654784486413147</c:v>
                </c:pt>
                <c:pt idx="24">
                  <c:v>54.66751355167257</c:v>
                </c:pt>
                <c:pt idx="25">
                  <c:v>53.578447944578613</c:v>
                </c:pt>
                <c:pt idx="26">
                  <c:v>53.643177683035951</c:v>
                </c:pt>
                <c:pt idx="27">
                  <c:v>49.378676711548806</c:v>
                </c:pt>
                <c:pt idx="28">
                  <c:v>49.231864154953911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F20" activePane="bottomRight" state="frozen"/>
      <selection pane="topRight" activeCell="B1" sqref="B1"/>
      <selection pane="bottomLeft" activeCell="A3" sqref="A3"/>
      <selection pane="bottomRight" activeCell="R2" sqref="R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37" t="s">
        <v>26</v>
      </c>
      <c r="L1" s="1096"/>
      <c r="M1" s="1239" t="s">
        <v>27</v>
      </c>
      <c r="N1" s="412"/>
      <c r="P1" s="97" t="s">
        <v>38</v>
      </c>
      <c r="Q1" s="1235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38"/>
      <c r="L2" s="1097" t="s">
        <v>29</v>
      </c>
      <c r="M2" s="1240"/>
      <c r="N2" s="413" t="s">
        <v>29</v>
      </c>
      <c r="O2" s="491" t="s">
        <v>30</v>
      </c>
      <c r="P2" s="98" t="s">
        <v>39</v>
      </c>
      <c r="Q2" s="1236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1226">
        <v>7250</v>
      </c>
      <c r="Q5" s="765">
        <f>56617.02*20.46</f>
        <v>1158384.2291999999</v>
      </c>
      <c r="R5" s="1140" t="s">
        <v>357</v>
      </c>
      <c r="S5" s="65">
        <f>Q5+M5+K5+P5</f>
        <v>1210425.2291999999</v>
      </c>
      <c r="T5" s="65">
        <f>S5/H5+0.1</f>
        <v>63.304943354846799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1226">
        <v>7250</v>
      </c>
      <c r="Q6" s="1121">
        <f>56788.67*20.47</f>
        <v>1162464.0748999999</v>
      </c>
      <c r="R6" s="1141" t="s">
        <v>358</v>
      </c>
      <c r="S6" s="65">
        <f t="shared" si="0"/>
        <v>1215515.0748999999</v>
      </c>
      <c r="T6" s="65">
        <f t="shared" ref="T6:T31" si="1">S6/H6+0.1</f>
        <v>63.379403338070766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1226">
        <v>7250</v>
      </c>
      <c r="Q7" s="487">
        <f>55907.53*20.482</f>
        <v>1145098.0294599999</v>
      </c>
      <c r="R7" s="932" t="s">
        <v>317</v>
      </c>
      <c r="S7" s="65">
        <f t="shared" si="0"/>
        <v>1198139.0294599999</v>
      </c>
      <c r="T7" s="65">
        <f t="shared" si="1"/>
        <v>63.457931273611045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1226">
        <v>7076</v>
      </c>
      <c r="Q8" s="1122">
        <f>56961.29*20.43</f>
        <v>1163719.1547000001</v>
      </c>
      <c r="R8" s="1142" t="s">
        <v>359</v>
      </c>
      <c r="S8" s="65">
        <f t="shared" si="0"/>
        <v>1216436.1547000001</v>
      </c>
      <c r="T8" s="65">
        <f t="shared" si="1"/>
        <v>63.405273619076368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1226">
        <v>7076</v>
      </c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1226">
        <v>6960</v>
      </c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1226">
        <v>7250</v>
      </c>
      <c r="Q11" s="715">
        <f>54916.53*20.31</f>
        <v>1115354.7242999999</v>
      </c>
      <c r="R11" s="919" t="s">
        <v>324</v>
      </c>
      <c r="S11" s="65">
        <f t="shared" si="0"/>
        <v>1168405.7242999999</v>
      </c>
      <c r="T11" s="65">
        <f t="shared" si="1"/>
        <v>62.511935145108104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1226">
        <v>6960</v>
      </c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1226">
        <v>6960</v>
      </c>
      <c r="Q13" s="487">
        <f>53604.16*20.7</f>
        <v>1109606.112</v>
      </c>
      <c r="R13" s="919" t="s">
        <v>321</v>
      </c>
      <c r="S13" s="65">
        <f t="shared" si="0"/>
        <v>1162367.112</v>
      </c>
      <c r="T13" s="65">
        <f t="shared" si="1"/>
        <v>61.415013846908579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1226">
        <v>6960</v>
      </c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1226">
        <v>6960</v>
      </c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1226">
        <v>6902</v>
      </c>
      <c r="Q16" s="715">
        <f>54711.55*20.385</f>
        <v>1115294.9467500001</v>
      </c>
      <c r="R16" s="919" t="s">
        <v>317</v>
      </c>
      <c r="S16" s="65">
        <f t="shared" si="0"/>
        <v>1166987.9467500001</v>
      </c>
      <c r="T16" s="65">
        <f t="shared" si="1"/>
        <v>61.208443564434212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1226">
        <v>6670</v>
      </c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1226">
        <v>6380</v>
      </c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1227">
        <v>6264</v>
      </c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1228">
        <v>6264</v>
      </c>
      <c r="Q20" s="715">
        <f>50769.66*19.97</f>
        <v>1013870.1102</v>
      </c>
      <c r="R20" s="931" t="s">
        <v>349</v>
      </c>
      <c r="S20" s="65">
        <f t="shared" si="0"/>
        <v>1065935.1102</v>
      </c>
      <c r="T20" s="65">
        <f t="shared" si="1"/>
        <v>56.12135406494879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1228">
        <v>6264</v>
      </c>
      <c r="Q21" s="715">
        <f>49575.59*20.11</f>
        <v>996965.11489999993</v>
      </c>
      <c r="R21" s="931" t="s">
        <v>361</v>
      </c>
      <c r="S21" s="65">
        <f t="shared" si="0"/>
        <v>1048020.1148999999</v>
      </c>
      <c r="T21" s="65">
        <f t="shared" si="1"/>
        <v>57.364227532418141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1227">
        <v>6960</v>
      </c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1360">
        <v>6090</v>
      </c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1360">
        <v>6090</v>
      </c>
      <c r="Q24" s="715">
        <f>50275.47*19.89</f>
        <v>999979.09830000007</v>
      </c>
      <c r="R24" s="931" t="s">
        <v>347</v>
      </c>
      <c r="S24" s="65">
        <f t="shared" si="0"/>
        <v>1049560.0983000002</v>
      </c>
      <c r="T24" s="65">
        <f t="shared" si="1"/>
        <v>55.674328634893079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1361">
        <v>6119</v>
      </c>
      <c r="Q25" s="715">
        <f>49954.28*19.89</f>
        <v>993590.62919999997</v>
      </c>
      <c r="R25" s="932" t="s">
        <v>396</v>
      </c>
      <c r="S25" s="65">
        <f t="shared" si="0"/>
        <v>1045350.6292</v>
      </c>
      <c r="T25" s="65">
        <f t="shared" si="1"/>
        <v>55.806873851597636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1360">
        <v>5858</v>
      </c>
      <c r="Q26" s="715">
        <f>47690.58*19.860003</f>
        <v>947135.06187174004</v>
      </c>
      <c r="R26" s="931" t="s">
        <v>364</v>
      </c>
      <c r="S26" s="65">
        <f t="shared" si="0"/>
        <v>997784.06187174004</v>
      </c>
      <c r="T26" s="65">
        <f t="shared" si="1"/>
        <v>52.6000295637945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1361">
        <v>5858</v>
      </c>
      <c r="Q27" s="715">
        <f>4735.67*20.07</f>
        <v>95044.896900000007</v>
      </c>
      <c r="R27" s="931" t="s">
        <v>394</v>
      </c>
      <c r="S27" s="65">
        <f>Q27+M27+K27+P27</f>
        <v>146543.89689999999</v>
      </c>
      <c r="T27" s="65">
        <f t="shared" si="1"/>
        <v>7.8654784486413147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1360">
        <v>6148</v>
      </c>
      <c r="Q28" s="715">
        <f>49361.8*19.9</f>
        <v>982299.82</v>
      </c>
      <c r="R28" s="932" t="s">
        <v>405</v>
      </c>
      <c r="S28" s="65">
        <f t="shared" si="0"/>
        <v>1034238.82</v>
      </c>
      <c r="T28" s="65">
        <f t="shared" si="1"/>
        <v>54.66751355167257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1360">
        <v>5887</v>
      </c>
      <c r="Q29" s="715">
        <f>47640.57*20.155</f>
        <v>960195.68835000007</v>
      </c>
      <c r="R29" s="932" t="s">
        <v>395</v>
      </c>
      <c r="S29" s="65">
        <f t="shared" si="0"/>
        <v>1010873.6883500001</v>
      </c>
      <c r="T29" s="65">
        <f t="shared" si="1"/>
        <v>53.578447944578613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1360">
        <v>6003</v>
      </c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1360">
        <v>5510</v>
      </c>
      <c r="Q31" s="715">
        <f>43712.36*20.21</f>
        <v>883426.79560000007</v>
      </c>
      <c r="R31" s="932" t="s">
        <v>406</v>
      </c>
      <c r="S31" s="65">
        <f t="shared" si="0"/>
        <v>934727.79560000007</v>
      </c>
      <c r="T31" s="65">
        <f t="shared" si="1"/>
        <v>49.378676711548806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1360">
        <v>5510</v>
      </c>
      <c r="Q32" s="715">
        <f>43367.41*20.16</f>
        <v>874286.98560000013</v>
      </c>
      <c r="R32" s="932" t="s">
        <v>395</v>
      </c>
      <c r="S32" s="65">
        <f>Q32+M32+K32+P32</f>
        <v>924587.98560000013</v>
      </c>
      <c r="T32" s="65">
        <f t="shared" ref="T32:T41" si="8">S32/H32+0.1</f>
        <v>49.231864154953911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1360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122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9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216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217" t="s">
        <v>614</v>
      </c>
      <c r="Q100" s="717">
        <v>28694</v>
      </c>
      <c r="R100" s="1117" t="s">
        <v>611</v>
      </c>
      <c r="S100" s="65">
        <f t="shared" ref="S100:S106" si="19">Q100+M100+K100</f>
        <v>28694</v>
      </c>
      <c r="T100" s="170">
        <f t="shared" ref="T100:T106" si="20">S100/H100</f>
        <v>1</v>
      </c>
    </row>
    <row r="101" spans="1:20" s="152" customFormat="1" ht="42.75" x14ac:dyDescent="0.3">
      <c r="A101" s="100">
        <v>63</v>
      </c>
      <c r="B101" s="1216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217" t="s">
        <v>615</v>
      </c>
      <c r="Q101" s="717">
        <v>53768</v>
      </c>
      <c r="R101" s="1117" t="s">
        <v>611</v>
      </c>
      <c r="S101" s="65">
        <f t="shared" si="19"/>
        <v>53768</v>
      </c>
      <c r="T101" s="170">
        <f t="shared" si="20"/>
        <v>1</v>
      </c>
    </row>
    <row r="102" spans="1:20" s="152" customFormat="1" ht="30" x14ac:dyDescent="0.3">
      <c r="A102" s="100">
        <v>64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45" thickBot="1" x14ac:dyDescent="0.35">
      <c r="A103" s="100"/>
      <c r="B103" s="1229" t="s">
        <v>608</v>
      </c>
      <c r="C103" s="1088" t="s">
        <v>609</v>
      </c>
      <c r="D103" s="896"/>
      <c r="E103" s="891">
        <v>44779</v>
      </c>
      <c r="F103" s="892">
        <v>11028</v>
      </c>
      <c r="G103" s="893"/>
      <c r="H103" s="795">
        <v>11028</v>
      </c>
      <c r="I103" s="609">
        <f t="shared" si="18"/>
        <v>0</v>
      </c>
      <c r="J103" s="567"/>
      <c r="K103" s="481"/>
      <c r="L103" s="1100"/>
      <c r="M103" s="481"/>
      <c r="N103" s="912"/>
      <c r="O103" s="1218">
        <v>335328</v>
      </c>
      <c r="P103" s="1230" t="s">
        <v>621</v>
      </c>
      <c r="Q103" s="1231">
        <v>11028.08</v>
      </c>
      <c r="R103" s="1232" t="s">
        <v>622</v>
      </c>
      <c r="S103" s="65">
        <f t="shared" si="19"/>
        <v>11028.08</v>
      </c>
      <c r="T103" s="170">
        <f t="shared" si="20"/>
        <v>1.0000072542618788</v>
      </c>
    </row>
    <row r="104" spans="1:20" s="152" customFormat="1" ht="30" customHeight="1" x14ac:dyDescent="0.3">
      <c r="A104" s="100">
        <v>65</v>
      </c>
      <c r="B104" s="1241" t="s">
        <v>299</v>
      </c>
      <c r="C104" s="1088" t="s">
        <v>43</v>
      </c>
      <c r="D104" s="1004"/>
      <c r="E104" s="891">
        <v>44781</v>
      </c>
      <c r="F104" s="892">
        <v>2043</v>
      </c>
      <c r="G104" s="893">
        <v>450</v>
      </c>
      <c r="H104" s="795">
        <v>2043</v>
      </c>
      <c r="I104" s="609">
        <f t="shared" si="18"/>
        <v>0</v>
      </c>
      <c r="J104" s="673"/>
      <c r="K104" s="481"/>
      <c r="L104" s="1100"/>
      <c r="M104" s="481"/>
      <c r="N104" s="913"/>
      <c r="O104" s="1243" t="s">
        <v>301</v>
      </c>
      <c r="P104" s="1091"/>
      <c r="Q104" s="717">
        <v>106236</v>
      </c>
      <c r="R104" s="1251" t="s">
        <v>324</v>
      </c>
      <c r="S104" s="65">
        <f t="shared" si="19"/>
        <v>106236</v>
      </c>
      <c r="T104" s="170">
        <f t="shared" si="20"/>
        <v>52</v>
      </c>
    </row>
    <row r="105" spans="1:20" s="152" customFormat="1" ht="22.5" customHeight="1" thickBot="1" x14ac:dyDescent="0.3">
      <c r="A105" s="100">
        <v>66</v>
      </c>
      <c r="B105" s="1242"/>
      <c r="C105" s="1089" t="s">
        <v>300</v>
      </c>
      <c r="D105" s="717"/>
      <c r="E105" s="807">
        <v>44781</v>
      </c>
      <c r="F105" s="894">
        <v>150</v>
      </c>
      <c r="G105" s="893">
        <v>15</v>
      </c>
      <c r="H105" s="795">
        <v>150</v>
      </c>
      <c r="I105" s="609">
        <f t="shared" si="18"/>
        <v>0</v>
      </c>
      <c r="J105" s="567"/>
      <c r="K105" s="481"/>
      <c r="L105" s="1100"/>
      <c r="M105" s="481"/>
      <c r="N105" s="912"/>
      <c r="O105" s="1244"/>
      <c r="P105" s="1094"/>
      <c r="Q105" s="717">
        <v>15000</v>
      </c>
      <c r="R105" s="1252"/>
      <c r="S105" s="65">
        <f t="shared" si="19"/>
        <v>15000</v>
      </c>
      <c r="T105" s="170">
        <f t="shared" si="20"/>
        <v>100</v>
      </c>
    </row>
    <row r="106" spans="1:20" s="152" customFormat="1" ht="37.5" x14ac:dyDescent="0.25">
      <c r="A106" s="100">
        <v>67</v>
      </c>
      <c r="B106" s="1219" t="s">
        <v>608</v>
      </c>
      <c r="C106" s="1089" t="s">
        <v>609</v>
      </c>
      <c r="D106" s="717"/>
      <c r="E106" s="807">
        <v>44781</v>
      </c>
      <c r="F106" s="894">
        <v>14740</v>
      </c>
      <c r="G106" s="893"/>
      <c r="H106" s="795">
        <v>14740</v>
      </c>
      <c r="I106" s="609">
        <f t="shared" si="18"/>
        <v>0</v>
      </c>
      <c r="J106" s="567"/>
      <c r="K106" s="481"/>
      <c r="L106" s="1100"/>
      <c r="M106" s="481"/>
      <c r="N106" s="912"/>
      <c r="O106" s="1218" t="s">
        <v>616</v>
      </c>
      <c r="P106" s="1094"/>
      <c r="Q106" s="717">
        <v>14740</v>
      </c>
      <c r="R106" s="1215" t="s">
        <v>611</v>
      </c>
      <c r="S106" s="65">
        <f t="shared" si="19"/>
        <v>14740</v>
      </c>
      <c r="T106" s="170">
        <f t="shared" si="20"/>
        <v>1</v>
      </c>
    </row>
    <row r="107" spans="1:20" s="152" customFormat="1" ht="28.5" x14ac:dyDescent="0.25">
      <c r="A107" s="100">
        <v>68</v>
      </c>
      <c r="B107" s="461" t="s">
        <v>63</v>
      </c>
      <c r="C107" s="890" t="s">
        <v>340</v>
      </c>
      <c r="D107" s="461"/>
      <c r="E107" s="807">
        <v>44782</v>
      </c>
      <c r="F107" s="795">
        <v>864</v>
      </c>
      <c r="G107" s="851">
        <v>1</v>
      </c>
      <c r="H107" s="795">
        <v>864</v>
      </c>
      <c r="I107" s="609">
        <f>H107-F107</f>
        <v>0</v>
      </c>
      <c r="J107" s="681"/>
      <c r="K107" s="481"/>
      <c r="L107" s="1100"/>
      <c r="M107" s="481"/>
      <c r="N107" s="912"/>
      <c r="O107" s="1093" t="s">
        <v>314</v>
      </c>
      <c r="P107" s="481"/>
      <c r="Q107" s="717">
        <v>27667.200000000001</v>
      </c>
      <c r="R107" s="480" t="s">
        <v>360</v>
      </c>
      <c r="S107" s="65">
        <f t="shared" si="15"/>
        <v>27667.200000000001</v>
      </c>
      <c r="T107" s="170">
        <f t="shared" si="17"/>
        <v>32.022222222222226</v>
      </c>
    </row>
    <row r="108" spans="1:20" s="152" customFormat="1" ht="28.5" x14ac:dyDescent="0.25">
      <c r="A108" s="100">
        <v>69</v>
      </c>
      <c r="B108" s="461" t="s">
        <v>63</v>
      </c>
      <c r="C108" s="895" t="s">
        <v>340</v>
      </c>
      <c r="D108" s="461"/>
      <c r="E108" s="807">
        <v>44782</v>
      </c>
      <c r="F108" s="795">
        <v>1652.2</v>
      </c>
      <c r="G108" s="851">
        <v>2</v>
      </c>
      <c r="H108" s="795">
        <v>1652.2</v>
      </c>
      <c r="I108" s="609">
        <f t="shared" si="18"/>
        <v>0</v>
      </c>
      <c r="J108" s="567"/>
      <c r="K108" s="481"/>
      <c r="L108" s="1100"/>
      <c r="M108" s="481"/>
      <c r="N108" s="912"/>
      <c r="O108" s="1015" t="s">
        <v>315</v>
      </c>
      <c r="P108" s="481"/>
      <c r="Q108" s="717">
        <v>52870.400000000001</v>
      </c>
      <c r="R108" s="480" t="s">
        <v>360</v>
      </c>
      <c r="S108" s="65">
        <f t="shared" si="15"/>
        <v>52870.400000000001</v>
      </c>
      <c r="T108" s="170">
        <f t="shared" si="17"/>
        <v>32</v>
      </c>
    </row>
    <row r="109" spans="1:20" s="152" customFormat="1" ht="31.5" customHeight="1" x14ac:dyDescent="0.25">
      <c r="A109" s="100">
        <v>70</v>
      </c>
      <c r="B109" s="461" t="s">
        <v>63</v>
      </c>
      <c r="C109" s="461" t="s">
        <v>340</v>
      </c>
      <c r="D109" s="461"/>
      <c r="E109" s="807">
        <v>44784</v>
      </c>
      <c r="F109" s="795">
        <v>1550.3</v>
      </c>
      <c r="G109" s="851">
        <v>2</v>
      </c>
      <c r="H109" s="795">
        <v>1550.3</v>
      </c>
      <c r="I109" s="609">
        <f t="shared" si="18"/>
        <v>0</v>
      </c>
      <c r="J109" s="567"/>
      <c r="K109" s="481"/>
      <c r="L109" s="1101"/>
      <c r="M109" s="481"/>
      <c r="N109" s="913"/>
      <c r="O109" s="1015" t="s">
        <v>341</v>
      </c>
      <c r="P109" s="1016"/>
      <c r="Q109" s="717">
        <v>49609.599999999999</v>
      </c>
      <c r="R109" s="480" t="s">
        <v>389</v>
      </c>
      <c r="S109" s="65">
        <f t="shared" si="15"/>
        <v>49609.599999999999</v>
      </c>
      <c r="T109" s="170">
        <f t="shared" ref="T109:T122" si="21">S109/H109</f>
        <v>32</v>
      </c>
    </row>
    <row r="110" spans="1:20" s="152" customFormat="1" ht="34.5" customHeight="1" thickBot="1" x14ac:dyDescent="0.3">
      <c r="A110" s="100">
        <v>71</v>
      </c>
      <c r="B110" s="1129" t="s">
        <v>112</v>
      </c>
      <c r="C110" s="461" t="s">
        <v>342</v>
      </c>
      <c r="D110" s="461"/>
      <c r="E110" s="807">
        <v>44786</v>
      </c>
      <c r="F110" s="795">
        <v>1019.43</v>
      </c>
      <c r="G110" s="851">
        <v>33</v>
      </c>
      <c r="H110" s="795">
        <v>1019.43</v>
      </c>
      <c r="I110" s="609">
        <f t="shared" si="18"/>
        <v>0</v>
      </c>
      <c r="J110" s="567"/>
      <c r="K110" s="481"/>
      <c r="L110" s="1101"/>
      <c r="M110" s="481"/>
      <c r="N110" s="913"/>
      <c r="O110" s="1127" t="s">
        <v>387</v>
      </c>
      <c r="P110" s="1130" t="s">
        <v>348</v>
      </c>
      <c r="Q110" s="717">
        <v>60146.37</v>
      </c>
      <c r="R110" s="1136" t="s">
        <v>388</v>
      </c>
      <c r="S110" s="65">
        <f t="shared" si="15"/>
        <v>60146.37</v>
      </c>
      <c r="T110" s="170">
        <f t="shared" si="21"/>
        <v>59.000000000000007</v>
      </c>
    </row>
    <row r="111" spans="1:20" s="152" customFormat="1" ht="34.5" customHeight="1" x14ac:dyDescent="0.25">
      <c r="A111" s="100">
        <v>72</v>
      </c>
      <c r="B111" s="1249" t="s">
        <v>380</v>
      </c>
      <c r="C111" s="1128" t="s">
        <v>381</v>
      </c>
      <c r="D111" s="461"/>
      <c r="E111" s="807">
        <v>44786</v>
      </c>
      <c r="F111" s="795">
        <v>1005.97</v>
      </c>
      <c r="G111" s="851">
        <v>87</v>
      </c>
      <c r="H111" s="795">
        <v>1005.97</v>
      </c>
      <c r="I111" s="656">
        <f t="shared" si="18"/>
        <v>0</v>
      </c>
      <c r="J111" s="567"/>
      <c r="K111" s="481"/>
      <c r="L111" s="1100"/>
      <c r="M111" s="481"/>
      <c r="N111" s="912"/>
      <c r="O111" s="1243" t="s">
        <v>383</v>
      </c>
      <c r="P111" s="1091"/>
      <c r="Q111" s="1134">
        <v>94561.18</v>
      </c>
      <c r="R111" s="1253" t="s">
        <v>393</v>
      </c>
      <c r="S111" s="65">
        <f t="shared" si="15"/>
        <v>94561.18</v>
      </c>
      <c r="T111" s="170">
        <f t="shared" si="21"/>
        <v>93.999999999999986</v>
      </c>
    </row>
    <row r="112" spans="1:20" s="152" customFormat="1" ht="28.5" customHeight="1" thickBot="1" x14ac:dyDescent="0.3">
      <c r="A112" s="100">
        <v>73</v>
      </c>
      <c r="B112" s="1250"/>
      <c r="C112" s="1128" t="s">
        <v>382</v>
      </c>
      <c r="D112" s="461"/>
      <c r="E112" s="807">
        <v>44786</v>
      </c>
      <c r="F112" s="795">
        <v>203.41</v>
      </c>
      <c r="G112" s="851">
        <v>18</v>
      </c>
      <c r="H112" s="795">
        <v>203.41</v>
      </c>
      <c r="I112" s="626">
        <f t="shared" si="18"/>
        <v>0</v>
      </c>
      <c r="J112" s="567"/>
      <c r="K112" s="481"/>
      <c r="L112" s="1100"/>
      <c r="M112" s="481"/>
      <c r="N112" s="912"/>
      <c r="O112" s="1244"/>
      <c r="P112" s="1126"/>
      <c r="Q112" s="1135">
        <v>17289.849999999999</v>
      </c>
      <c r="R112" s="1254"/>
      <c r="S112" s="65">
        <f t="shared" si="15"/>
        <v>17289.849999999999</v>
      </c>
      <c r="T112" s="170">
        <f t="shared" si="21"/>
        <v>85</v>
      </c>
    </row>
    <row r="113" spans="1:20" s="152" customFormat="1" ht="43.5" thickBot="1" x14ac:dyDescent="0.3">
      <c r="A113" s="100">
        <v>74</v>
      </c>
      <c r="B113" s="1221" t="s">
        <v>608</v>
      </c>
      <c r="C113" s="1128" t="s">
        <v>617</v>
      </c>
      <c r="D113" s="1224" t="s">
        <v>620</v>
      </c>
      <c r="E113" s="807">
        <v>44788</v>
      </c>
      <c r="F113" s="795">
        <v>898.51250000000005</v>
      </c>
      <c r="G113" s="851"/>
      <c r="H113" s="795">
        <v>898.51250000000005</v>
      </c>
      <c r="I113" s="626">
        <f t="shared" si="18"/>
        <v>0</v>
      </c>
      <c r="J113" s="567"/>
      <c r="K113" s="481"/>
      <c r="L113" s="1100"/>
      <c r="M113" s="481"/>
      <c r="N113" s="912"/>
      <c r="O113" s="1218" t="s">
        <v>618</v>
      </c>
      <c r="P113" s="1222"/>
      <c r="Q113" s="1223">
        <v>71881</v>
      </c>
      <c r="R113" s="1220" t="s">
        <v>619</v>
      </c>
      <c r="S113" s="65">
        <f t="shared" si="15"/>
        <v>71881</v>
      </c>
      <c r="T113" s="170">
        <f t="shared" si="21"/>
        <v>80</v>
      </c>
    </row>
    <row r="114" spans="1:20" s="152" customFormat="1" ht="26.25" customHeight="1" thickTop="1" x14ac:dyDescent="0.25">
      <c r="A114" s="100"/>
      <c r="B114" s="1259" t="s">
        <v>608</v>
      </c>
      <c r="C114" s="1128" t="s">
        <v>625</v>
      </c>
      <c r="D114" s="1260" t="s">
        <v>624</v>
      </c>
      <c r="E114" s="807">
        <v>44793</v>
      </c>
      <c r="F114" s="795">
        <v>150.26400000000001</v>
      </c>
      <c r="G114" s="851"/>
      <c r="H114" s="795">
        <v>150.26</v>
      </c>
      <c r="I114" s="626">
        <f t="shared" si="18"/>
        <v>-4.0000000000190994E-3</v>
      </c>
      <c r="J114" s="567"/>
      <c r="K114" s="481"/>
      <c r="L114" s="1100"/>
      <c r="M114" s="481"/>
      <c r="N114" s="912"/>
      <c r="O114" s="1262" t="s">
        <v>626</v>
      </c>
      <c r="P114" s="1222"/>
      <c r="Q114" s="1223">
        <v>5710.03</v>
      </c>
      <c r="R114" s="1264" t="s">
        <v>622</v>
      </c>
      <c r="S114" s="65">
        <f t="shared" si="15"/>
        <v>5710.03</v>
      </c>
      <c r="T114" s="170">
        <f t="shared" si="21"/>
        <v>38.000998269665914</v>
      </c>
    </row>
    <row r="115" spans="1:20" s="152" customFormat="1" ht="26.25" customHeight="1" thickBot="1" x14ac:dyDescent="0.3">
      <c r="A115" s="100"/>
      <c r="B115" s="1250"/>
      <c r="C115" s="1128" t="s">
        <v>623</v>
      </c>
      <c r="D115" s="1261"/>
      <c r="E115" s="807">
        <v>44793</v>
      </c>
      <c r="F115" s="795">
        <v>116.2</v>
      </c>
      <c r="G115" s="851"/>
      <c r="H115" s="795">
        <v>116.2</v>
      </c>
      <c r="I115" s="626">
        <f t="shared" si="18"/>
        <v>0</v>
      </c>
      <c r="J115" s="567"/>
      <c r="K115" s="481"/>
      <c r="L115" s="1100"/>
      <c r="M115" s="481"/>
      <c r="N115" s="912"/>
      <c r="O115" s="1263"/>
      <c r="P115" s="1222"/>
      <c r="Q115" s="1223">
        <v>12782</v>
      </c>
      <c r="R115" s="1265"/>
      <c r="S115" s="65">
        <f t="shared" ref="S115:S117" si="22">Q115+M115+K115</f>
        <v>12782</v>
      </c>
      <c r="T115" s="170">
        <f t="shared" ref="T115:T117" si="23">S115/H115</f>
        <v>110</v>
      </c>
    </row>
    <row r="116" spans="1:20" s="152" customFormat="1" ht="38.25" customHeight="1" x14ac:dyDescent="0.25">
      <c r="A116" s="100">
        <v>75</v>
      </c>
      <c r="B116" s="1245" t="s">
        <v>112</v>
      </c>
      <c r="C116" s="1128" t="s">
        <v>401</v>
      </c>
      <c r="D116" s="461"/>
      <c r="E116" s="807">
        <v>44793</v>
      </c>
      <c r="F116" s="795">
        <v>2014.28</v>
      </c>
      <c r="G116" s="851">
        <v>74</v>
      </c>
      <c r="H116" s="1160">
        <v>2014.28</v>
      </c>
      <c r="I116" s="626">
        <f t="shared" si="18"/>
        <v>0</v>
      </c>
      <c r="J116" s="567"/>
      <c r="K116" s="481"/>
      <c r="L116" s="1100"/>
      <c r="M116" s="481"/>
      <c r="N116" s="912"/>
      <c r="O116" s="1247" t="s">
        <v>606</v>
      </c>
      <c r="P116" s="1257" t="s">
        <v>348</v>
      </c>
      <c r="Q116" s="1135">
        <v>143013.88</v>
      </c>
      <c r="R116" s="1255" t="s">
        <v>607</v>
      </c>
      <c r="S116" s="65">
        <f t="shared" si="22"/>
        <v>143013.88</v>
      </c>
      <c r="T116" s="170">
        <f t="shared" si="23"/>
        <v>71</v>
      </c>
    </row>
    <row r="117" spans="1:20" s="152" customFormat="1" ht="38.25" customHeight="1" thickBot="1" x14ac:dyDescent="0.3">
      <c r="A117" s="100">
        <v>76</v>
      </c>
      <c r="B117" s="1246"/>
      <c r="C117" s="1128" t="s">
        <v>402</v>
      </c>
      <c r="D117" s="461"/>
      <c r="E117" s="807">
        <v>44793</v>
      </c>
      <c r="F117" s="795">
        <v>22.02</v>
      </c>
      <c r="G117" s="851">
        <v>1</v>
      </c>
      <c r="H117" s="1160">
        <v>22.02</v>
      </c>
      <c r="I117" s="626">
        <f t="shared" si="18"/>
        <v>0</v>
      </c>
      <c r="J117" s="567"/>
      <c r="K117" s="481"/>
      <c r="L117" s="1100"/>
      <c r="M117" s="481"/>
      <c r="N117" s="912"/>
      <c r="O117" s="1248"/>
      <c r="P117" s="1258"/>
      <c r="Q117" s="1135">
        <v>2884.62</v>
      </c>
      <c r="R117" s="1256"/>
      <c r="S117" s="65">
        <f t="shared" si="22"/>
        <v>2884.62</v>
      </c>
      <c r="T117" s="170">
        <f t="shared" si="23"/>
        <v>131</v>
      </c>
    </row>
    <row r="118" spans="1:20" s="152" customFormat="1" ht="42.75" x14ac:dyDescent="0.25">
      <c r="A118" s="100">
        <v>77</v>
      </c>
      <c r="B118" s="1131" t="s">
        <v>384</v>
      </c>
      <c r="C118" s="461" t="s">
        <v>385</v>
      </c>
      <c r="D118" s="461"/>
      <c r="E118" s="807">
        <v>44796</v>
      </c>
      <c r="F118" s="795">
        <v>4042.1</v>
      </c>
      <c r="G118" s="851">
        <v>10</v>
      </c>
      <c r="H118" s="795">
        <f>2083.334+1958.767</f>
        <v>4042.1009999999997</v>
      </c>
      <c r="I118" s="626">
        <f t="shared" si="18"/>
        <v>9.9999999974897946E-4</v>
      </c>
      <c r="J118" s="567"/>
      <c r="K118" s="481"/>
      <c r="L118" s="1100"/>
      <c r="M118" s="481"/>
      <c r="N118" s="912"/>
      <c r="O118" s="1132" t="s">
        <v>391</v>
      </c>
      <c r="P118" s="602" t="s">
        <v>390</v>
      </c>
      <c r="Q118" s="1133">
        <f>200000+188041.6</f>
        <v>388041.6</v>
      </c>
      <c r="R118" s="1137" t="s">
        <v>392</v>
      </c>
      <c r="S118" s="65">
        <f t="shared" si="15"/>
        <v>388041.6</v>
      </c>
      <c r="T118" s="170">
        <f t="shared" si="21"/>
        <v>95.999976249974949</v>
      </c>
    </row>
    <row r="119" spans="1:20" s="152" customFormat="1" ht="42.75" x14ac:dyDescent="0.25">
      <c r="A119" s="100">
        <v>78</v>
      </c>
      <c r="B119" s="895" t="s">
        <v>627</v>
      </c>
      <c r="C119" s="461" t="s">
        <v>628</v>
      </c>
      <c r="D119" s="1224" t="s">
        <v>629</v>
      </c>
      <c r="E119" s="807">
        <v>44802</v>
      </c>
      <c r="F119" s="795">
        <v>441.6</v>
      </c>
      <c r="G119" s="851">
        <v>1</v>
      </c>
      <c r="H119" s="795">
        <v>441.6</v>
      </c>
      <c r="I119" s="626">
        <f t="shared" si="18"/>
        <v>0</v>
      </c>
      <c r="J119" s="567"/>
      <c r="K119" s="481"/>
      <c r="L119" s="1100"/>
      <c r="M119" s="481"/>
      <c r="N119" s="912"/>
      <c r="O119" s="1011" t="s">
        <v>630</v>
      </c>
      <c r="P119" s="1233" t="s">
        <v>348</v>
      </c>
      <c r="Q119" s="1133">
        <v>40185.599999999999</v>
      </c>
      <c r="R119" s="1234" t="s">
        <v>631</v>
      </c>
      <c r="S119" s="65">
        <f t="shared" si="15"/>
        <v>40185.599999999999</v>
      </c>
      <c r="T119" s="170">
        <f t="shared" si="21"/>
        <v>90.999999999999986</v>
      </c>
    </row>
    <row r="120" spans="1:20" s="152" customFormat="1" ht="35.25" customHeight="1" x14ac:dyDescent="0.25">
      <c r="A120" s="100">
        <v>79</v>
      </c>
      <c r="B120" s="461"/>
      <c r="C120" s="461"/>
      <c r="D120" s="461"/>
      <c r="E120" s="807"/>
      <c r="F120" s="795"/>
      <c r="G120" s="851"/>
      <c r="H120" s="795"/>
      <c r="I120" s="260">
        <f t="shared" ref="I120:I124" si="24">H120-F120</f>
        <v>0</v>
      </c>
      <c r="J120" s="567"/>
      <c r="K120" s="481"/>
      <c r="L120" s="1100"/>
      <c r="M120" s="481"/>
      <c r="N120" s="912"/>
      <c r="O120" s="1011"/>
      <c r="P120" s="730"/>
      <c r="Q120" s="714"/>
      <c r="R120" s="1145"/>
      <c r="S120" s="65">
        <f t="shared" si="15"/>
        <v>0</v>
      </c>
      <c r="T120" s="170" t="e">
        <f t="shared" si="21"/>
        <v>#DIV/0!</v>
      </c>
    </row>
    <row r="121" spans="1:20" s="152" customFormat="1" ht="30" customHeight="1" x14ac:dyDescent="0.3">
      <c r="A121" s="100">
        <v>80</v>
      </c>
      <c r="B121" s="461"/>
      <c r="C121" s="471"/>
      <c r="D121" s="717"/>
      <c r="E121" s="807"/>
      <c r="F121" s="894"/>
      <c r="G121" s="893"/>
      <c r="H121" s="795"/>
      <c r="I121" s="609">
        <f t="shared" si="24"/>
        <v>0</v>
      </c>
      <c r="J121" s="673"/>
      <c r="K121" s="481"/>
      <c r="L121" s="1100"/>
      <c r="M121" s="481"/>
      <c r="N121" s="913"/>
      <c r="O121" s="1015"/>
      <c r="P121" s="482"/>
      <c r="Q121" s="717"/>
      <c r="R121" s="480"/>
      <c r="S121" s="65">
        <f t="shared" ref="S121" si="25">Q121+M121+K121</f>
        <v>0</v>
      </c>
      <c r="T121" s="170" t="e">
        <f>S121/H121</f>
        <v>#DIV/0!</v>
      </c>
    </row>
    <row r="122" spans="1:20" s="152" customFormat="1" ht="33" customHeight="1" x14ac:dyDescent="0.3">
      <c r="A122" s="100">
        <v>81</v>
      </c>
      <c r="B122" s="461"/>
      <c r="C122" s="461"/>
      <c r="D122" s="461"/>
      <c r="E122" s="807"/>
      <c r="F122" s="795"/>
      <c r="G122" s="851"/>
      <c r="H122" s="795"/>
      <c r="I122" s="407">
        <f t="shared" si="24"/>
        <v>0</v>
      </c>
      <c r="J122" s="568"/>
      <c r="K122" s="481"/>
      <c r="L122" s="1100"/>
      <c r="M122" s="481"/>
      <c r="N122" s="912"/>
      <c r="O122" s="1015"/>
      <c r="P122" s="602"/>
      <c r="Q122" s="714"/>
      <c r="R122" s="1145"/>
      <c r="S122" s="629">
        <f t="shared" si="15"/>
        <v>0</v>
      </c>
      <c r="T122" s="170" t="e">
        <f t="shared" si="21"/>
        <v>#DIV/0!</v>
      </c>
    </row>
    <row r="123" spans="1:20" s="152" customFormat="1" ht="33" customHeight="1" x14ac:dyDescent="0.3">
      <c r="A123" s="100">
        <v>82</v>
      </c>
      <c r="B123" s="851"/>
      <c r="C123" s="895"/>
      <c r="D123" s="1005"/>
      <c r="E123" s="1009"/>
      <c r="F123" s="795"/>
      <c r="G123" s="851"/>
      <c r="H123" s="795"/>
      <c r="I123" s="407">
        <f t="shared" si="24"/>
        <v>0</v>
      </c>
      <c r="J123" s="568"/>
      <c r="K123" s="481"/>
      <c r="L123" s="1100"/>
      <c r="M123" s="481"/>
      <c r="N123" s="912"/>
      <c r="O123" s="911"/>
      <c r="P123" s="602"/>
      <c r="Q123" s="714"/>
      <c r="R123" s="1145"/>
      <c r="S123" s="629"/>
      <c r="T123" s="170"/>
    </row>
    <row r="124" spans="1:20" s="152" customFormat="1" ht="27" customHeight="1" x14ac:dyDescent="0.3">
      <c r="A124" s="100">
        <v>83</v>
      </c>
      <c r="B124" s="461"/>
      <c r="C124" s="471"/>
      <c r="D124" s="717"/>
      <c r="E124" s="807"/>
      <c r="F124" s="894"/>
      <c r="G124" s="893"/>
      <c r="H124" s="795"/>
      <c r="I124" s="407">
        <f t="shared" si="24"/>
        <v>0</v>
      </c>
      <c r="J124" s="568"/>
      <c r="K124" s="481"/>
      <c r="L124" s="1100"/>
      <c r="M124" s="481"/>
      <c r="N124" s="912"/>
      <c r="O124" s="886"/>
      <c r="P124" s="602"/>
      <c r="Q124" s="714"/>
      <c r="R124" s="1145"/>
      <c r="S124" s="629">
        <f t="shared" ref="S124:S127" si="26">Q124+M124+K124</f>
        <v>0</v>
      </c>
      <c r="T124" s="170" t="e">
        <f t="shared" ref="T124:T127" si="27">S124/H124</f>
        <v>#DIV/0!</v>
      </c>
    </row>
    <row r="125" spans="1:20" s="152" customFormat="1" ht="15.75" x14ac:dyDescent="0.25">
      <c r="A125" s="100">
        <v>84</v>
      </c>
      <c r="B125" s="461"/>
      <c r="C125" s="461"/>
      <c r="D125" s="461"/>
      <c r="E125" s="807"/>
      <c r="F125" s="795"/>
      <c r="G125" s="851"/>
      <c r="H125" s="795"/>
      <c r="I125" s="105">
        <f t="shared" ref="I125:I183" si="28">H125-F125</f>
        <v>0</v>
      </c>
      <c r="J125" s="567"/>
      <c r="K125" s="481"/>
      <c r="L125" s="1100"/>
      <c r="M125" s="481"/>
      <c r="N125" s="912"/>
      <c r="O125" s="886"/>
      <c r="P125" s="730"/>
      <c r="Q125" s="714"/>
      <c r="R125" s="1145"/>
      <c r="S125" s="629">
        <f t="shared" si="26"/>
        <v>0</v>
      </c>
      <c r="T125" s="170" t="e">
        <f t="shared" si="27"/>
        <v>#DIV/0!</v>
      </c>
    </row>
    <row r="126" spans="1:20" s="152" customFormat="1" ht="26.25" customHeight="1" x14ac:dyDescent="0.25">
      <c r="A126" s="100">
        <v>85</v>
      </c>
      <c r="B126" s="461"/>
      <c r="C126" s="461"/>
      <c r="D126" s="461"/>
      <c r="E126" s="807"/>
      <c r="F126" s="795"/>
      <c r="G126" s="851"/>
      <c r="H126" s="795"/>
      <c r="I126" s="105">
        <f t="shared" si="28"/>
        <v>0</v>
      </c>
      <c r="J126" s="567"/>
      <c r="K126" s="481"/>
      <c r="L126" s="1100"/>
      <c r="M126" s="481"/>
      <c r="N126" s="912"/>
      <c r="O126" s="886"/>
      <c r="P126" s="602"/>
      <c r="Q126" s="714"/>
      <c r="R126" s="1145"/>
      <c r="S126" s="629" t="s">
        <v>41</v>
      </c>
      <c r="T126" s="170" t="e">
        <f t="shared" si="27"/>
        <v>#VALUE!</v>
      </c>
    </row>
    <row r="127" spans="1:20" s="152" customFormat="1" ht="21.75" customHeight="1" x14ac:dyDescent="0.25">
      <c r="A127" s="100">
        <v>86</v>
      </c>
      <c r="B127" s="461"/>
      <c r="C127" s="461"/>
      <c r="D127" s="461"/>
      <c r="E127" s="807"/>
      <c r="F127" s="795"/>
      <c r="G127" s="851"/>
      <c r="H127" s="795"/>
      <c r="I127" s="105">
        <f t="shared" si="28"/>
        <v>0</v>
      </c>
      <c r="J127" s="567"/>
      <c r="K127" s="481"/>
      <c r="L127" s="1100"/>
      <c r="M127" s="481"/>
      <c r="N127" s="912"/>
      <c r="O127" s="886"/>
      <c r="P127" s="730"/>
      <c r="Q127" s="714"/>
      <c r="R127" s="1145"/>
      <c r="S127" s="629">
        <f t="shared" si="26"/>
        <v>0</v>
      </c>
      <c r="T127" s="170" t="e">
        <f t="shared" si="27"/>
        <v>#DIV/0!</v>
      </c>
    </row>
    <row r="128" spans="1:20" s="152" customFormat="1" ht="24" customHeight="1" x14ac:dyDescent="0.25">
      <c r="A128" s="100">
        <v>87</v>
      </c>
      <c r="B128" s="461"/>
      <c r="C128" s="461"/>
      <c r="D128" s="461"/>
      <c r="E128" s="807"/>
      <c r="F128" s="795"/>
      <c r="G128" s="851"/>
      <c r="H128" s="795"/>
      <c r="I128" s="105">
        <f t="shared" si="28"/>
        <v>0</v>
      </c>
      <c r="J128" s="569"/>
      <c r="K128" s="481"/>
      <c r="L128" s="1100"/>
      <c r="M128" s="481"/>
      <c r="N128" s="922"/>
      <c r="O128" s="808"/>
      <c r="P128" s="602"/>
      <c r="Q128" s="714"/>
      <c r="R128" s="1145"/>
      <c r="S128" s="65">
        <f t="shared" si="15"/>
        <v>0</v>
      </c>
      <c r="T128" s="65" t="e">
        <f t="shared" ref="T128:T143" si="29">S128/H128</f>
        <v>#DIV/0!</v>
      </c>
    </row>
    <row r="129" spans="1:20" s="152" customFormat="1" ht="22.5" x14ac:dyDescent="0.3">
      <c r="A129" s="100">
        <v>88</v>
      </c>
      <c r="B129" s="461"/>
      <c r="C129" s="461"/>
      <c r="D129" s="461"/>
      <c r="E129" s="807"/>
      <c r="F129" s="795"/>
      <c r="G129" s="851"/>
      <c r="H129" s="795"/>
      <c r="I129" s="105">
        <f t="shared" si="28"/>
        <v>0</v>
      </c>
      <c r="J129" s="858"/>
      <c r="K129" s="481"/>
      <c r="L129" s="1100"/>
      <c r="M129" s="481"/>
      <c r="N129" s="922"/>
      <c r="O129" s="808"/>
      <c r="P129" s="602"/>
      <c r="Q129" s="714"/>
      <c r="R129" s="1145"/>
      <c r="S129" s="65">
        <f t="shared" si="15"/>
        <v>0</v>
      </c>
      <c r="T129" s="65" t="e">
        <f t="shared" si="29"/>
        <v>#DIV/0!</v>
      </c>
    </row>
    <row r="130" spans="1:20" s="152" customFormat="1" ht="27" customHeight="1" x14ac:dyDescent="0.25">
      <c r="A130" s="100">
        <v>89</v>
      </c>
      <c r="B130" s="461"/>
      <c r="C130" s="461"/>
      <c r="D130" s="461"/>
      <c r="E130" s="807"/>
      <c r="F130" s="795"/>
      <c r="G130" s="851"/>
      <c r="H130" s="795"/>
      <c r="I130" s="105">
        <f t="shared" si="28"/>
        <v>0</v>
      </c>
      <c r="J130" s="569"/>
      <c r="K130" s="481"/>
      <c r="L130" s="1100"/>
      <c r="M130" s="481"/>
      <c r="N130" s="498"/>
      <c r="O130" s="930"/>
      <c r="P130" s="1012"/>
      <c r="Q130" s="1013"/>
      <c r="R130" s="1014"/>
      <c r="S130" s="65">
        <f t="shared" si="15"/>
        <v>0</v>
      </c>
      <c r="T130" s="65" t="e">
        <f t="shared" si="29"/>
        <v>#DIV/0!</v>
      </c>
    </row>
    <row r="131" spans="1:20" s="152" customFormat="1" ht="29.25" customHeight="1" x14ac:dyDescent="0.25">
      <c r="A131" s="100">
        <v>90</v>
      </c>
      <c r="B131" s="1010"/>
      <c r="C131" s="461"/>
      <c r="D131" s="461"/>
      <c r="E131" s="807"/>
      <c r="F131" s="795"/>
      <c r="G131" s="851"/>
      <c r="H131" s="795"/>
      <c r="I131" s="105">
        <f t="shared" si="28"/>
        <v>0</v>
      </c>
      <c r="J131" s="569"/>
      <c r="K131" s="481"/>
      <c r="L131" s="1100"/>
      <c r="M131" s="481"/>
      <c r="N131" s="922"/>
      <c r="O131" s="886"/>
      <c r="P131" s="602"/>
      <c r="Q131" s="714"/>
      <c r="R131" s="887"/>
      <c r="S131" s="65"/>
      <c r="T131" s="65"/>
    </row>
    <row r="132" spans="1:20" s="152" customFormat="1" ht="29.25" customHeight="1" x14ac:dyDescent="0.25">
      <c r="A132" s="100"/>
      <c r="B132" s="1006"/>
      <c r="C132" s="461"/>
      <c r="D132" s="461"/>
      <c r="E132" s="807"/>
      <c r="F132" s="795"/>
      <c r="G132" s="851"/>
      <c r="H132" s="795"/>
      <c r="I132" s="528">
        <f t="shared" si="28"/>
        <v>0</v>
      </c>
      <c r="J132" s="569"/>
      <c r="K132" s="481"/>
      <c r="L132" s="1100"/>
      <c r="M132" s="481"/>
      <c r="N132" s="922"/>
      <c r="O132" s="888"/>
      <c r="P132" s="602"/>
      <c r="Q132" s="714"/>
      <c r="R132" s="887"/>
      <c r="S132" s="65"/>
      <c r="T132" s="65"/>
    </row>
    <row r="133" spans="1:20" s="152" customFormat="1" ht="25.5" customHeight="1" x14ac:dyDescent="0.25">
      <c r="A133" s="100"/>
      <c r="B133" s="461"/>
      <c r="C133" s="461"/>
      <c r="D133" s="461"/>
      <c r="E133" s="807"/>
      <c r="F133" s="795"/>
      <c r="G133" s="851"/>
      <c r="H133" s="795"/>
      <c r="I133" s="105">
        <f t="shared" si="28"/>
        <v>0</v>
      </c>
      <c r="J133" s="569"/>
      <c r="K133" s="481"/>
      <c r="L133" s="1100"/>
      <c r="M133" s="481"/>
      <c r="N133" s="922"/>
      <c r="O133" s="886"/>
      <c r="P133" s="602"/>
      <c r="Q133" s="714"/>
      <c r="R133" s="887"/>
      <c r="S133" s="65">
        <f t="shared" si="15"/>
        <v>0</v>
      </c>
      <c r="T133" s="65" t="e">
        <f t="shared" si="29"/>
        <v>#DIV/0!</v>
      </c>
    </row>
    <row r="134" spans="1:20" s="152" customFormat="1" ht="26.25" customHeight="1" x14ac:dyDescent="0.25">
      <c r="A134" s="100"/>
      <c r="B134" s="461"/>
      <c r="C134" s="461"/>
      <c r="D134" s="461"/>
      <c r="E134" s="807"/>
      <c r="F134" s="795"/>
      <c r="G134" s="851"/>
      <c r="H134" s="795"/>
      <c r="I134" s="105">
        <f t="shared" si="28"/>
        <v>0</v>
      </c>
      <c r="J134" s="569"/>
      <c r="K134" s="481"/>
      <c r="L134" s="1100"/>
      <c r="M134" s="481"/>
      <c r="N134" s="922"/>
      <c r="O134" s="886"/>
      <c r="P134" s="602"/>
      <c r="Q134" s="714"/>
      <c r="R134" s="887"/>
      <c r="S134" s="65">
        <f t="shared" ref="S134:S139" si="30">Q134+M134+K134</f>
        <v>0</v>
      </c>
      <c r="T134" s="65" t="e">
        <f t="shared" ref="T134:T139" si="31">S134/H134</f>
        <v>#DIV/0!</v>
      </c>
    </row>
    <row r="135" spans="1:20" s="152" customFormat="1" ht="18.75" customHeight="1" x14ac:dyDescent="0.25">
      <c r="A135" s="100"/>
      <c r="B135" s="461"/>
      <c r="C135" s="461"/>
      <c r="D135" s="461"/>
      <c r="E135" s="807"/>
      <c r="F135" s="795"/>
      <c r="G135" s="851"/>
      <c r="H135" s="795"/>
      <c r="I135" s="105">
        <f t="shared" si="28"/>
        <v>0</v>
      </c>
      <c r="J135" s="569"/>
      <c r="K135" s="481"/>
      <c r="L135" s="1100"/>
      <c r="M135" s="481"/>
      <c r="N135" s="922"/>
      <c r="O135" s="886"/>
      <c r="P135" s="482"/>
      <c r="Q135" s="717"/>
      <c r="R135" s="887"/>
      <c r="S135" s="65">
        <f t="shared" si="30"/>
        <v>0</v>
      </c>
      <c r="T135" s="65" t="e">
        <f t="shared" si="31"/>
        <v>#DIV/0!</v>
      </c>
    </row>
    <row r="136" spans="1:20" s="152" customFormat="1" ht="24.75" customHeight="1" x14ac:dyDescent="0.25">
      <c r="A136" s="100"/>
      <c r="B136" s="461"/>
      <c r="C136" s="461"/>
      <c r="D136" s="461"/>
      <c r="E136" s="807"/>
      <c r="F136" s="795"/>
      <c r="G136" s="851"/>
      <c r="H136" s="795"/>
      <c r="I136" s="105">
        <f t="shared" si="28"/>
        <v>0</v>
      </c>
      <c r="J136" s="569"/>
      <c r="K136" s="481"/>
      <c r="L136" s="1100"/>
      <c r="M136" s="481"/>
      <c r="N136" s="922"/>
      <c r="O136" s="886"/>
      <c r="P136" s="482"/>
      <c r="Q136" s="717"/>
      <c r="R136" s="480"/>
      <c r="S136" s="65">
        <f t="shared" si="30"/>
        <v>0</v>
      </c>
      <c r="T136" s="65" t="e">
        <f t="shared" si="31"/>
        <v>#DIV/0!</v>
      </c>
    </row>
    <row r="137" spans="1:20" s="152" customFormat="1" ht="27" customHeight="1" x14ac:dyDescent="0.25">
      <c r="A137" s="100"/>
      <c r="B137" s="461"/>
      <c r="C137" s="461"/>
      <c r="D137" s="461"/>
      <c r="E137" s="807"/>
      <c r="F137" s="795"/>
      <c r="G137" s="851"/>
      <c r="H137" s="795"/>
      <c r="I137" s="105">
        <f t="shared" si="28"/>
        <v>0</v>
      </c>
      <c r="J137" s="569"/>
      <c r="K137" s="481"/>
      <c r="L137" s="1100"/>
      <c r="M137" s="481"/>
      <c r="N137" s="922"/>
      <c r="O137" s="886"/>
      <c r="P137" s="809"/>
      <c r="Q137" s="717"/>
      <c r="R137" s="480"/>
      <c r="S137" s="65">
        <f t="shared" si="30"/>
        <v>0</v>
      </c>
      <c r="T137" s="65" t="e">
        <f t="shared" si="31"/>
        <v>#DIV/0!</v>
      </c>
    </row>
    <row r="138" spans="1:20" s="152" customFormat="1" ht="27" customHeight="1" x14ac:dyDescent="0.25">
      <c r="A138" s="100"/>
      <c r="B138" s="851"/>
      <c r="C138" s="461"/>
      <c r="D138" s="461"/>
      <c r="E138" s="807"/>
      <c r="F138" s="795"/>
      <c r="G138" s="851"/>
      <c r="H138" s="795"/>
      <c r="I138" s="105">
        <f t="shared" si="28"/>
        <v>0</v>
      </c>
      <c r="J138" s="569"/>
      <c r="K138" s="481"/>
      <c r="L138" s="1100"/>
      <c r="M138" s="481"/>
      <c r="N138" s="922"/>
      <c r="O138" s="888"/>
      <c r="P138" s="809"/>
      <c r="Q138" s="717"/>
      <c r="R138" s="1023"/>
      <c r="S138" s="65"/>
      <c r="T138" s="65"/>
    </row>
    <row r="139" spans="1:20" s="152" customFormat="1" ht="29.25" customHeight="1" x14ac:dyDescent="0.25">
      <c r="A139" s="100">
        <v>93</v>
      </c>
      <c r="B139" s="895"/>
      <c r="C139" s="859"/>
      <c r="D139" s="461"/>
      <c r="E139" s="800"/>
      <c r="F139" s="795"/>
      <c r="G139" s="851"/>
      <c r="H139" s="795"/>
      <c r="I139" s="105">
        <f t="shared" si="28"/>
        <v>0</v>
      </c>
      <c r="J139" s="569"/>
      <c r="K139" s="481"/>
      <c r="L139" s="1100"/>
      <c r="M139" s="481"/>
      <c r="N139" s="922"/>
      <c r="O139" s="1024"/>
      <c r="P139" s="809"/>
      <c r="Q139" s="717"/>
      <c r="R139" s="480"/>
      <c r="S139" s="65">
        <f t="shared" si="30"/>
        <v>0</v>
      </c>
      <c r="T139" s="65" t="e">
        <f t="shared" si="31"/>
        <v>#DIV/0!</v>
      </c>
    </row>
    <row r="140" spans="1:20" s="152" customFormat="1" ht="24.75" customHeight="1" x14ac:dyDescent="0.25">
      <c r="A140" s="100">
        <v>94</v>
      </c>
      <c r="B140" s="461"/>
      <c r="C140" s="461"/>
      <c r="D140" s="461"/>
      <c r="E140" s="800"/>
      <c r="F140" s="795"/>
      <c r="G140" s="851"/>
      <c r="H140" s="795"/>
      <c r="I140" s="105">
        <f t="shared" si="28"/>
        <v>0</v>
      </c>
      <c r="J140" s="569"/>
      <c r="K140" s="481"/>
      <c r="L140" s="1100"/>
      <c r="M140" s="481"/>
      <c r="N140" s="922"/>
      <c r="O140" s="888"/>
      <c r="P140" s="482"/>
      <c r="Q140" s="717"/>
      <c r="R140" s="480"/>
      <c r="S140" s="65">
        <f t="shared" si="15"/>
        <v>0</v>
      </c>
      <c r="T140" s="65" t="e">
        <f t="shared" si="29"/>
        <v>#DIV/0!</v>
      </c>
    </row>
    <row r="141" spans="1:20" s="152" customFormat="1" ht="18.75" x14ac:dyDescent="0.25">
      <c r="A141" s="100">
        <v>95</v>
      </c>
      <c r="B141" s="461"/>
      <c r="C141" s="461"/>
      <c r="D141" s="461"/>
      <c r="E141" s="800"/>
      <c r="F141" s="795"/>
      <c r="G141" s="851"/>
      <c r="H141" s="795"/>
      <c r="I141" s="105">
        <f t="shared" si="28"/>
        <v>0</v>
      </c>
      <c r="J141" s="569"/>
      <c r="K141" s="481"/>
      <c r="L141" s="1100"/>
      <c r="M141" s="481"/>
      <c r="N141" s="922"/>
      <c r="O141" s="808"/>
      <c r="P141" s="482"/>
      <c r="Q141" s="717"/>
      <c r="R141" s="480"/>
      <c r="S141" s="65">
        <f t="shared" si="15"/>
        <v>0</v>
      </c>
      <c r="T141" s="65" t="e">
        <f t="shared" si="29"/>
        <v>#DIV/0!</v>
      </c>
    </row>
    <row r="142" spans="1:20" s="152" customFormat="1" ht="30.75" customHeight="1" x14ac:dyDescent="0.25">
      <c r="A142" s="100">
        <v>96</v>
      </c>
      <c r="B142" s="964"/>
      <c r="C142" s="461"/>
      <c r="D142" s="461"/>
      <c r="E142" s="800"/>
      <c r="F142" s="795"/>
      <c r="G142" s="851"/>
      <c r="H142" s="795"/>
      <c r="I142" s="105">
        <f t="shared" si="28"/>
        <v>0</v>
      </c>
      <c r="J142" s="569"/>
      <c r="K142" s="481"/>
      <c r="L142" s="1100"/>
      <c r="M142" s="481"/>
      <c r="N142" s="1017"/>
      <c r="O142" s="808"/>
      <c r="P142" s="482"/>
      <c r="Q142" s="717"/>
      <c r="R142" s="480"/>
      <c r="S142" s="65">
        <f t="shared" si="15"/>
        <v>0</v>
      </c>
      <c r="T142" s="65" t="e">
        <f t="shared" si="29"/>
        <v>#DIV/0!</v>
      </c>
    </row>
    <row r="143" spans="1:20" s="152" customFormat="1" ht="18.75" x14ac:dyDescent="0.25">
      <c r="A143" s="100">
        <v>97</v>
      </c>
      <c r="B143" s="851"/>
      <c r="C143" s="461"/>
      <c r="D143" s="461"/>
      <c r="E143" s="800"/>
      <c r="F143" s="795"/>
      <c r="G143" s="851"/>
      <c r="H143" s="795"/>
      <c r="I143" s="105">
        <f t="shared" si="28"/>
        <v>0</v>
      </c>
      <c r="J143" s="580"/>
      <c r="K143" s="481"/>
      <c r="L143" s="1100"/>
      <c r="M143" s="481"/>
      <c r="N143" s="1018"/>
      <c r="O143" s="808"/>
      <c r="P143" s="482"/>
      <c r="Q143" s="717"/>
      <c r="R143" s="965"/>
      <c r="S143" s="65">
        <f t="shared" si="15"/>
        <v>0</v>
      </c>
      <c r="T143" s="65" t="e">
        <f t="shared" si="29"/>
        <v>#DIV/0!</v>
      </c>
    </row>
    <row r="144" spans="1:20" s="152" customFormat="1" ht="18.75" x14ac:dyDescent="0.25">
      <c r="A144" s="100">
        <v>98</v>
      </c>
      <c r="B144" s="461"/>
      <c r="C144" s="461"/>
      <c r="D144" s="461"/>
      <c r="E144" s="800"/>
      <c r="F144" s="795"/>
      <c r="G144" s="851"/>
      <c r="H144" s="795"/>
      <c r="I144" s="105">
        <f t="shared" si="28"/>
        <v>0</v>
      </c>
      <c r="J144" s="580"/>
      <c r="K144" s="481"/>
      <c r="L144" s="1100"/>
      <c r="M144" s="481"/>
      <c r="N144" s="1019"/>
      <c r="O144" s="808"/>
      <c r="P144" s="809"/>
      <c r="Q144" s="717"/>
      <c r="R144" s="965"/>
      <c r="S144" s="65">
        <f t="shared" si="15"/>
        <v>0</v>
      </c>
      <c r="T144" s="65" t="e">
        <f>S144/H144</f>
        <v>#DIV/0!</v>
      </c>
    </row>
    <row r="145" spans="1:20" s="152" customFormat="1" ht="27.75" customHeight="1" x14ac:dyDescent="0.25">
      <c r="A145" s="100">
        <v>99</v>
      </c>
      <c r="B145" s="461"/>
      <c r="C145" s="461"/>
      <c r="D145" s="461"/>
      <c r="E145" s="800"/>
      <c r="F145" s="795"/>
      <c r="G145" s="851"/>
      <c r="H145" s="795"/>
      <c r="I145" s="260">
        <f t="shared" si="28"/>
        <v>0</v>
      </c>
      <c r="J145" s="450"/>
      <c r="K145" s="481"/>
      <c r="L145" s="1100"/>
      <c r="M145" s="481"/>
      <c r="N145" s="913"/>
      <c r="O145" s="808"/>
      <c r="P145" s="482"/>
      <c r="Q145" s="717"/>
      <c r="R145" s="965"/>
      <c r="S145" s="65">
        <f t="shared" si="15"/>
        <v>0</v>
      </c>
      <c r="T145" s="65" t="e">
        <f t="shared" ref="T145" si="32">S145/H145</f>
        <v>#DIV/0!</v>
      </c>
    </row>
    <row r="146" spans="1:20" s="152" customFormat="1" ht="32.25" customHeight="1" x14ac:dyDescent="0.25">
      <c r="A146" s="100">
        <v>100</v>
      </c>
      <c r="B146" s="461"/>
      <c r="C146" s="461"/>
      <c r="D146" s="461"/>
      <c r="E146" s="800"/>
      <c r="F146" s="795"/>
      <c r="G146" s="851"/>
      <c r="H146" s="795"/>
      <c r="I146" s="260">
        <f t="shared" si="28"/>
        <v>0</v>
      </c>
      <c r="J146" s="450"/>
      <c r="K146" s="481"/>
      <c r="L146" s="1100"/>
      <c r="M146" s="481"/>
      <c r="N146" s="913"/>
      <c r="O146" s="808"/>
      <c r="P146" s="482"/>
      <c r="Q146" s="717"/>
      <c r="R146" s="965"/>
      <c r="S146" s="65">
        <f t="shared" ref="S146:S150" si="33">Q146+M146+K146</f>
        <v>0</v>
      </c>
      <c r="T146" s="65" t="e">
        <f t="shared" ref="T146:T150" si="34">S146/H146</f>
        <v>#DIV/0!</v>
      </c>
    </row>
    <row r="147" spans="1:20" s="152" customFormat="1" ht="19.5" customHeight="1" x14ac:dyDescent="0.25">
      <c r="A147" s="100">
        <v>101</v>
      </c>
      <c r="B147" s="461"/>
      <c r="C147" s="461"/>
      <c r="D147" s="461"/>
      <c r="E147" s="800"/>
      <c r="F147" s="795"/>
      <c r="G147" s="851"/>
      <c r="H147" s="795"/>
      <c r="I147" s="260">
        <f t="shared" si="28"/>
        <v>0</v>
      </c>
      <c r="J147" s="450"/>
      <c r="K147" s="481"/>
      <c r="L147" s="1100"/>
      <c r="M147" s="481"/>
      <c r="N147" s="913"/>
      <c r="O147" s="808"/>
      <c r="P147" s="482"/>
      <c r="Q147" s="717"/>
      <c r="R147" s="965"/>
      <c r="S147" s="65">
        <f t="shared" si="33"/>
        <v>0</v>
      </c>
      <c r="T147" s="65" t="e">
        <f t="shared" si="34"/>
        <v>#DIV/0!</v>
      </c>
    </row>
    <row r="148" spans="1:20" s="152" customFormat="1" ht="19.5" customHeight="1" x14ac:dyDescent="0.25">
      <c r="A148" s="100"/>
      <c r="B148" s="461"/>
      <c r="C148" s="461"/>
      <c r="D148" s="461"/>
      <c r="E148" s="800"/>
      <c r="F148" s="795"/>
      <c r="G148" s="851"/>
      <c r="H148" s="795"/>
      <c r="I148" s="260">
        <f t="shared" si="28"/>
        <v>0</v>
      </c>
      <c r="J148" s="450"/>
      <c r="K148" s="481"/>
      <c r="L148" s="1100"/>
      <c r="M148" s="481"/>
      <c r="N148" s="913"/>
      <c r="O148" s="808"/>
      <c r="P148" s="482"/>
      <c r="Q148" s="717"/>
      <c r="R148" s="965"/>
      <c r="S148" s="65">
        <f t="shared" si="33"/>
        <v>0</v>
      </c>
      <c r="T148" s="65" t="e">
        <f t="shared" si="34"/>
        <v>#DIV/0!</v>
      </c>
    </row>
    <row r="149" spans="1:20" s="152" customFormat="1" ht="19.5" customHeight="1" x14ac:dyDescent="0.25">
      <c r="A149" s="100"/>
      <c r="B149" s="966"/>
      <c r="C149" s="967"/>
      <c r="D149" s="966"/>
      <c r="E149" s="1007"/>
      <c r="F149" s="937"/>
      <c r="G149" s="1003"/>
      <c r="H149" s="937"/>
      <c r="I149" s="260">
        <f t="shared" si="28"/>
        <v>0</v>
      </c>
      <c r="J149" s="450"/>
      <c r="K149" s="481"/>
      <c r="L149" s="1100"/>
      <c r="M149" s="481"/>
      <c r="N149" s="913"/>
      <c r="O149" s="808"/>
      <c r="P149" s="482"/>
      <c r="Q149" s="717"/>
      <c r="R149" s="480"/>
      <c r="S149" s="65">
        <f t="shared" si="33"/>
        <v>0</v>
      </c>
      <c r="T149" s="65" t="e">
        <f t="shared" si="34"/>
        <v>#DIV/0!</v>
      </c>
    </row>
    <row r="150" spans="1:20" s="152" customFormat="1" ht="19.5" customHeight="1" x14ac:dyDescent="0.25">
      <c r="A150" s="100"/>
      <c r="B150" s="461"/>
      <c r="C150" s="890"/>
      <c r="D150" s="461"/>
      <c r="E150" s="800"/>
      <c r="F150" s="795"/>
      <c r="G150" s="851"/>
      <c r="H150" s="794"/>
      <c r="I150" s="260">
        <f t="shared" si="28"/>
        <v>0</v>
      </c>
      <c r="J150" s="567"/>
      <c r="K150" s="481"/>
      <c r="L150" s="1100"/>
      <c r="M150" s="481"/>
      <c r="N150" s="912"/>
      <c r="O150" s="808"/>
      <c r="P150" s="481"/>
      <c r="Q150" s="717"/>
      <c r="R150" s="480"/>
      <c r="S150" s="65">
        <f t="shared" si="33"/>
        <v>0</v>
      </c>
      <c r="T150" s="65" t="e">
        <f t="shared" si="34"/>
        <v>#DIV/0!</v>
      </c>
    </row>
    <row r="151" spans="1:20" s="152" customFormat="1" x14ac:dyDescent="0.25">
      <c r="A151" s="100"/>
      <c r="B151" s="461"/>
      <c r="C151" s="450"/>
      <c r="D151" s="467"/>
      <c r="E151" s="650"/>
      <c r="F151" s="468"/>
      <c r="G151" s="469"/>
      <c r="H151" s="660"/>
      <c r="I151" s="260">
        <f t="shared" si="28"/>
        <v>0</v>
      </c>
      <c r="J151" s="570"/>
      <c r="K151" s="571"/>
      <c r="L151" s="933"/>
      <c r="M151" s="571"/>
      <c r="N151" s="1020"/>
      <c r="O151" s="889"/>
      <c r="P151" s="603"/>
      <c r="Q151" s="718"/>
      <c r="R151" s="1146"/>
      <c r="S151" s="65">
        <f t="shared" ref="S151" si="35">Q151+M151+K151</f>
        <v>0</v>
      </c>
      <c r="T151" s="65" t="e">
        <f t="shared" ref="T151" si="36">S151/H151</f>
        <v>#DIV/0!</v>
      </c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8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8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471"/>
      <c r="C154" s="450"/>
      <c r="D154" s="467"/>
      <c r="E154" s="587"/>
      <c r="F154" s="468"/>
      <c r="G154" s="469"/>
      <c r="H154" s="470"/>
      <c r="I154" s="260">
        <f t="shared" si="28"/>
        <v>0</v>
      </c>
      <c r="J154" s="242"/>
      <c r="K154" s="226"/>
      <c r="L154" s="1102"/>
      <c r="M154" s="225"/>
      <c r="N154" s="462"/>
      <c r="O154" s="1025"/>
      <c r="P154" s="603"/>
      <c r="Q154" s="718"/>
      <c r="R154" s="1146"/>
      <c r="S154" s="65"/>
      <c r="T154" s="65"/>
    </row>
    <row r="155" spans="1:20" s="152" customFormat="1" x14ac:dyDescent="0.25">
      <c r="A155" s="100"/>
      <c r="B155" s="471"/>
      <c r="C155" s="450"/>
      <c r="D155" s="467"/>
      <c r="E155" s="587"/>
      <c r="F155" s="468"/>
      <c r="G155" s="469"/>
      <c r="H155" s="470"/>
      <c r="I155" s="260">
        <f t="shared" si="28"/>
        <v>0</v>
      </c>
      <c r="J155" s="242"/>
      <c r="K155" s="226"/>
      <c r="L155" s="1102"/>
      <c r="M155" s="225"/>
      <c r="N155" s="462"/>
      <c r="O155" s="1025"/>
      <c r="P155" s="603"/>
      <c r="Q155" s="718"/>
      <c r="R155" s="1146"/>
      <c r="S155" s="65"/>
      <c r="T155" s="65"/>
    </row>
    <row r="156" spans="1:20" s="152" customFormat="1" x14ac:dyDescent="0.25">
      <c r="A156" s="100"/>
      <c r="B156" s="471"/>
      <c r="C156" s="450"/>
      <c r="D156" s="467"/>
      <c r="E156" s="587"/>
      <c r="F156" s="468"/>
      <c r="G156" s="469"/>
      <c r="H156" s="470"/>
      <c r="I156" s="260">
        <f t="shared" si="28"/>
        <v>0</v>
      </c>
      <c r="J156" s="242"/>
      <c r="K156" s="226"/>
      <c r="L156" s="1102"/>
      <c r="M156" s="225"/>
      <c r="N156" s="462"/>
      <c r="O156" s="102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471"/>
      <c r="C157" s="450"/>
      <c r="D157" s="467"/>
      <c r="E157" s="587"/>
      <c r="F157" s="468"/>
      <c r="G157" s="469"/>
      <c r="H157" s="470"/>
      <c r="I157" s="260">
        <f t="shared" si="28"/>
        <v>0</v>
      </c>
      <c r="J157" s="242"/>
      <c r="K157" s="226"/>
      <c r="L157" s="1102"/>
      <c r="M157" s="225"/>
      <c r="N157" s="462"/>
      <c r="O157" s="1025"/>
      <c r="P157" s="603"/>
      <c r="Q157" s="718"/>
      <c r="R157" s="1146"/>
      <c r="S157" s="65"/>
      <c r="T157" s="65"/>
    </row>
    <row r="158" spans="1:20" s="152" customFormat="1" x14ac:dyDescent="0.25">
      <c r="A158" s="100"/>
      <c r="B158" s="335"/>
      <c r="C158" s="339"/>
      <c r="D158" s="418"/>
      <c r="E158" s="585"/>
      <c r="F158" s="528"/>
      <c r="G158" s="529"/>
      <c r="H158" s="530"/>
      <c r="I158" s="260">
        <f t="shared" si="28"/>
        <v>0</v>
      </c>
      <c r="J158" s="242"/>
      <c r="K158" s="226"/>
      <c r="L158" s="1102"/>
      <c r="M158" s="225"/>
      <c r="N158" s="462"/>
      <c r="O158" s="495"/>
      <c r="P158" s="1021"/>
      <c r="Q158" s="1022"/>
      <c r="R158" s="1147"/>
      <c r="S158" s="65"/>
      <c r="T158" s="65"/>
    </row>
    <row r="159" spans="1:20" s="152" customFormat="1" x14ac:dyDescent="0.25">
      <c r="A159" s="100"/>
      <c r="B159" s="335"/>
      <c r="C159" s="339"/>
      <c r="D159" s="418"/>
      <c r="E159" s="585"/>
      <c r="F159" s="528"/>
      <c r="G159" s="529"/>
      <c r="H159" s="530"/>
      <c r="I159" s="260">
        <f t="shared" si="28"/>
        <v>0</v>
      </c>
      <c r="J159" s="242"/>
      <c r="K159" s="226"/>
      <c r="L159" s="1102"/>
      <c r="M159" s="225"/>
      <c r="N159" s="462"/>
      <c r="O159" s="495"/>
      <c r="P159" s="603"/>
      <c r="Q159" s="718"/>
      <c r="R159" s="1146"/>
      <c r="S159" s="65"/>
      <c r="T159" s="65"/>
    </row>
    <row r="160" spans="1:20" s="152" customFormat="1" x14ac:dyDescent="0.25">
      <c r="A160" s="100"/>
      <c r="B160" s="335"/>
      <c r="C160" s="339"/>
      <c r="D160" s="418"/>
      <c r="E160" s="585"/>
      <c r="F160" s="528"/>
      <c r="G160" s="529"/>
      <c r="H160" s="530"/>
      <c r="I160" s="260">
        <f t="shared" si="28"/>
        <v>0</v>
      </c>
      <c r="J160" s="242"/>
      <c r="K160" s="226"/>
      <c r="L160" s="1102"/>
      <c r="M160" s="225"/>
      <c r="N160" s="462"/>
      <c r="O160" s="495"/>
      <c r="P160" s="603"/>
      <c r="Q160" s="718"/>
      <c r="R160" s="1146"/>
      <c r="S160" s="65"/>
      <c r="T160" s="65"/>
    </row>
    <row r="161" spans="1:20" s="152" customFormat="1" x14ac:dyDescent="0.25">
      <c r="A161" s="100"/>
      <c r="B161" s="527"/>
      <c r="C161" s="73"/>
      <c r="D161" s="156"/>
      <c r="E161" s="149"/>
      <c r="F161" s="105"/>
      <c r="G161" s="100"/>
      <c r="H161" s="455"/>
      <c r="I161" s="260">
        <f t="shared" si="28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8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8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8"/>
        <v>0</v>
      </c>
      <c r="J164" s="242"/>
      <c r="K164" s="226"/>
      <c r="L164" s="1102"/>
      <c r="M164" s="225"/>
      <c r="N164" s="462"/>
      <c r="O164" s="495"/>
      <c r="P164" s="466"/>
      <c r="Q164" s="719"/>
      <c r="R164" s="1148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8"/>
        <v>0</v>
      </c>
      <c r="J165" s="242"/>
      <c r="K165" s="226"/>
      <c r="L165" s="1102"/>
      <c r="M165" s="225"/>
      <c r="N165" s="462"/>
      <c r="O165" s="495"/>
      <c r="P165" s="466"/>
      <c r="Q165" s="719"/>
      <c r="R165" s="1148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8"/>
        <v>0</v>
      </c>
      <c r="J166" s="242"/>
      <c r="K166" s="226"/>
      <c r="L166" s="1102"/>
      <c r="M166" s="225"/>
      <c r="N166" s="462"/>
      <c r="O166" s="495"/>
      <c r="P166" s="466"/>
      <c r="Q166" s="719"/>
      <c r="R166" s="1148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455"/>
      <c r="I167" s="260">
        <f t="shared" si="28"/>
        <v>0</v>
      </c>
      <c r="J167" s="242"/>
      <c r="K167" s="226"/>
      <c r="L167" s="1102"/>
      <c r="M167" s="225"/>
      <c r="N167" s="462"/>
      <c r="O167" s="495"/>
      <c r="P167" s="466"/>
      <c r="Q167" s="719"/>
      <c r="R167" s="1148"/>
      <c r="S167" s="65"/>
      <c r="T167" s="65"/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455"/>
      <c r="I168" s="260">
        <f t="shared" si="28"/>
        <v>0</v>
      </c>
      <c r="J168" s="242"/>
      <c r="K168" s="226"/>
      <c r="L168" s="1102"/>
      <c r="M168" s="225"/>
      <c r="N168" s="414"/>
      <c r="O168" s="496"/>
      <c r="P168" s="224"/>
      <c r="Q168" s="720"/>
      <c r="R168" s="1149"/>
      <c r="S168" s="65"/>
      <c r="T168" s="65"/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455"/>
      <c r="I169" s="260">
        <f t="shared" si="28"/>
        <v>0</v>
      </c>
      <c r="J169" s="242"/>
      <c r="K169" s="226"/>
      <c r="L169" s="1102"/>
      <c r="M169" s="225"/>
      <c r="N169" s="414"/>
      <c r="O169" s="496"/>
      <c r="P169" s="224"/>
      <c r="Q169" s="720"/>
      <c r="R169" s="1149"/>
      <c r="S169" s="65"/>
      <c r="T169" s="65"/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455"/>
      <c r="I170" s="260">
        <f t="shared" si="28"/>
        <v>0</v>
      </c>
      <c r="J170" s="242"/>
      <c r="K170" s="226"/>
      <c r="L170" s="1102"/>
      <c r="M170" s="225"/>
      <c r="N170" s="414"/>
      <c r="O170" s="496"/>
      <c r="P170" s="224"/>
      <c r="Q170" s="720"/>
      <c r="R170" s="1149"/>
      <c r="S170" s="65"/>
      <c r="T170" s="65"/>
    </row>
    <row r="171" spans="1:20" s="152" customFormat="1" ht="15.75" thickBot="1" x14ac:dyDescent="0.3">
      <c r="A171" s="100"/>
      <c r="B171" s="75"/>
      <c r="C171" s="146"/>
      <c r="D171" s="146"/>
      <c r="E171" s="134"/>
      <c r="F171" s="579"/>
      <c r="G171" s="100"/>
      <c r="H171" s="455"/>
      <c r="I171" s="260">
        <f t="shared" si="28"/>
        <v>0</v>
      </c>
      <c r="J171" s="242"/>
      <c r="K171" s="273"/>
      <c r="L171" s="1102"/>
      <c r="M171" s="251"/>
      <c r="N171" s="414"/>
      <c r="O171" s="253"/>
      <c r="P171" s="271"/>
      <c r="Q171" s="721"/>
      <c r="R171" s="1150"/>
      <c r="S171" s="65">
        <f t="shared" ref="S171:S176" si="37">Q171+M171+K171</f>
        <v>0</v>
      </c>
      <c r="T171" s="65" t="e">
        <f t="shared" ref="T171:T179" si="38">S171/H171+0.1</f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579"/>
      <c r="G172" s="100"/>
      <c r="H172" s="455"/>
      <c r="I172" s="105">
        <f t="shared" si="28"/>
        <v>0</v>
      </c>
      <c r="J172" s="178"/>
      <c r="K172" s="108"/>
      <c r="L172" s="1103"/>
      <c r="M172" s="71"/>
      <c r="N172" s="415"/>
      <c r="O172" s="127"/>
      <c r="P172" s="116"/>
      <c r="Q172" s="722"/>
      <c r="R172" s="1151"/>
      <c r="S172" s="65">
        <f t="shared" si="37"/>
        <v>0</v>
      </c>
      <c r="T172" s="65" t="e">
        <f t="shared" si="38"/>
        <v>#DIV/0!</v>
      </c>
    </row>
    <row r="173" spans="1:20" s="152" customFormat="1" ht="15.75" hidden="1" thickBot="1" x14ac:dyDescent="0.3">
      <c r="A173" s="100"/>
      <c r="B173" s="75"/>
      <c r="C173" s="75"/>
      <c r="D173" s="146"/>
      <c r="E173" s="134"/>
      <c r="F173" s="579"/>
      <c r="G173" s="100"/>
      <c r="H173" s="455"/>
      <c r="I173" s="105">
        <f t="shared" si="28"/>
        <v>0</v>
      </c>
      <c r="J173" s="178"/>
      <c r="K173" s="108"/>
      <c r="L173" s="1103"/>
      <c r="M173" s="71"/>
      <c r="N173" s="415"/>
      <c r="O173" s="127"/>
      <c r="P173" s="116"/>
      <c r="Q173" s="722"/>
      <c r="R173" s="1151"/>
      <c r="S173" s="65">
        <f t="shared" si="37"/>
        <v>0</v>
      </c>
      <c r="T173" s="65" t="e">
        <f t="shared" si="38"/>
        <v>#DIV/0!</v>
      </c>
    </row>
    <row r="174" spans="1:20" s="152" customFormat="1" ht="15.75" hidden="1" thickBot="1" x14ac:dyDescent="0.3">
      <c r="A174" s="100"/>
      <c r="B174" s="75"/>
      <c r="C174" s="75"/>
      <c r="D174" s="146"/>
      <c r="E174" s="134"/>
      <c r="F174" s="579"/>
      <c r="G174" s="100"/>
      <c r="H174" s="455"/>
      <c r="I174" s="105">
        <f t="shared" si="28"/>
        <v>0</v>
      </c>
      <c r="J174" s="178"/>
      <c r="K174" s="108"/>
      <c r="L174" s="1103"/>
      <c r="M174" s="71"/>
      <c r="N174" s="415"/>
      <c r="O174" s="127"/>
      <c r="P174" s="116"/>
      <c r="Q174" s="722"/>
      <c r="R174" s="1152"/>
      <c r="S174" s="65">
        <f t="shared" si="37"/>
        <v>0</v>
      </c>
      <c r="T174" s="65" t="e">
        <f t="shared" si="38"/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579"/>
      <c r="G175" s="100"/>
      <c r="H175" s="455"/>
      <c r="I175" s="105">
        <f t="shared" si="28"/>
        <v>0</v>
      </c>
      <c r="J175" s="178"/>
      <c r="K175" s="108"/>
      <c r="L175" s="1103"/>
      <c r="M175" s="71"/>
      <c r="N175" s="415"/>
      <c r="O175" s="127"/>
      <c r="P175" s="116"/>
      <c r="Q175" s="722"/>
      <c r="R175" s="1152"/>
      <c r="S175" s="65">
        <f t="shared" si="37"/>
        <v>0</v>
      </c>
      <c r="T175" s="65" t="e">
        <f t="shared" si="38"/>
        <v>#DIV/0!</v>
      </c>
    </row>
    <row r="176" spans="1:20" s="152" customFormat="1" ht="15.75" hidden="1" thickBot="1" x14ac:dyDescent="0.3">
      <c r="A176" s="100"/>
      <c r="B176" s="75"/>
      <c r="C176" s="146"/>
      <c r="E176" s="134"/>
      <c r="F176" s="579"/>
      <c r="G176" s="100"/>
      <c r="H176" s="455"/>
      <c r="I176" s="105">
        <f t="shared" si="28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 t="shared" si="38"/>
        <v>#DIV/0!</v>
      </c>
    </row>
    <row r="177" spans="1:20" s="152" customFormat="1" ht="15.75" hidden="1" thickBot="1" x14ac:dyDescent="0.3">
      <c r="A177" s="100"/>
      <c r="B177" s="75"/>
      <c r="C177" s="146"/>
      <c r="D177" s="101"/>
      <c r="E177" s="134"/>
      <c r="F177" s="579"/>
      <c r="G177" s="100"/>
      <c r="H177" s="455"/>
      <c r="I177" s="105">
        <f t="shared" si="28"/>
        <v>0</v>
      </c>
      <c r="J177" s="178"/>
      <c r="K177" s="108"/>
      <c r="L177" s="1103"/>
      <c r="M177" s="71"/>
      <c r="N177" s="415"/>
      <c r="O177" s="127"/>
      <c r="P177" s="116"/>
      <c r="Q177" s="502"/>
      <c r="R177" s="1153"/>
      <c r="S177" s="65">
        <f t="shared" ref="S177:S182" si="39">Q177+M177+K177</f>
        <v>0</v>
      </c>
      <c r="T177" s="65" t="e">
        <f t="shared" si="38"/>
        <v>#DIV/0!</v>
      </c>
    </row>
    <row r="178" spans="1:20" s="152" customFormat="1" ht="15.75" hidden="1" thickBot="1" x14ac:dyDescent="0.3">
      <c r="A178" s="100"/>
      <c r="B178" s="75"/>
      <c r="C178" s="148"/>
      <c r="D178" s="101"/>
      <c r="E178" s="134"/>
      <c r="F178" s="579"/>
      <c r="G178" s="100"/>
      <c r="H178" s="455"/>
      <c r="I178" s="105">
        <f t="shared" si="28"/>
        <v>0</v>
      </c>
      <c r="J178" s="178"/>
      <c r="K178" s="108"/>
      <c r="L178" s="1103"/>
      <c r="M178" s="71"/>
      <c r="N178" s="415"/>
      <c r="O178" s="127"/>
      <c r="P178" s="116"/>
      <c r="Q178" s="502"/>
      <c r="R178" s="1153"/>
      <c r="S178" s="65">
        <f t="shared" si="39"/>
        <v>0</v>
      </c>
      <c r="T178" s="65" t="e">
        <f t="shared" si="38"/>
        <v>#DIV/0!</v>
      </c>
    </row>
    <row r="179" spans="1:20" s="152" customFormat="1" ht="15.75" hidden="1" thickBot="1" x14ac:dyDescent="0.3">
      <c r="A179" s="100"/>
      <c r="B179" s="75"/>
      <c r="C179" s="148"/>
      <c r="D179" s="101"/>
      <c r="E179" s="134"/>
      <c r="F179" s="579"/>
      <c r="G179" s="100"/>
      <c r="H179" s="455"/>
      <c r="I179" s="105">
        <f t="shared" si="28"/>
        <v>0</v>
      </c>
      <c r="J179" s="178"/>
      <c r="K179" s="108"/>
      <c r="L179" s="1103"/>
      <c r="M179" s="71"/>
      <c r="N179" s="415"/>
      <c r="O179" s="127"/>
      <c r="P179" s="116"/>
      <c r="Q179" s="502"/>
      <c r="R179" s="1153"/>
      <c r="S179" s="65">
        <f t="shared" si="39"/>
        <v>0</v>
      </c>
      <c r="T179" s="65" t="e">
        <f t="shared" si="38"/>
        <v>#DIV/0!</v>
      </c>
    </row>
    <row r="180" spans="1:20" s="152" customFormat="1" ht="15.75" hidden="1" thickBot="1" x14ac:dyDescent="0.3">
      <c r="A180" s="100"/>
      <c r="B180" s="75"/>
      <c r="C180" s="148"/>
      <c r="D180" s="101"/>
      <c r="E180" s="134"/>
      <c r="F180" s="579"/>
      <c r="G180" s="100"/>
      <c r="H180" s="455"/>
      <c r="I180" s="105">
        <f t="shared" si="28"/>
        <v>0</v>
      </c>
      <c r="J180" s="178"/>
      <c r="K180" s="108"/>
      <c r="L180" s="1103"/>
      <c r="M180" s="71"/>
      <c r="N180" s="415"/>
      <c r="O180" s="127"/>
      <c r="P180" s="116"/>
      <c r="Q180" s="502"/>
      <c r="R180" s="1153"/>
      <c r="S180" s="65">
        <f t="shared" si="39"/>
        <v>0</v>
      </c>
      <c r="T180" s="65" t="e">
        <f>S180/H180</f>
        <v>#DIV/0!</v>
      </c>
    </row>
    <row r="181" spans="1:20" s="152" customFormat="1" ht="15.75" hidden="1" thickBot="1" x14ac:dyDescent="0.3">
      <c r="A181" s="100"/>
      <c r="B181" s="75"/>
      <c r="C181" s="148"/>
      <c r="D181" s="153"/>
      <c r="E181" s="134"/>
      <c r="F181" s="579"/>
      <c r="G181" s="100"/>
      <c r="H181" s="455"/>
      <c r="I181" s="105">
        <f t="shared" si="28"/>
        <v>0</v>
      </c>
      <c r="J181" s="178"/>
      <c r="K181" s="108"/>
      <c r="L181" s="1103"/>
      <c r="M181" s="71"/>
      <c r="N181" s="415"/>
      <c r="O181" s="127"/>
      <c r="P181" s="116"/>
      <c r="Q181" s="723"/>
      <c r="R181" s="1154"/>
      <c r="S181" s="65">
        <f t="shared" si="39"/>
        <v>0</v>
      </c>
      <c r="T181" s="65" t="e">
        <f>S181/H181</f>
        <v>#DIV/0!</v>
      </c>
    </row>
    <row r="182" spans="1:20" s="152" customFormat="1" ht="15.75" hidden="1" thickBot="1" x14ac:dyDescent="0.3">
      <c r="A182" s="100"/>
      <c r="B182" s="75"/>
      <c r="C182" s="148"/>
      <c r="D182" s="153"/>
      <c r="E182" s="134"/>
      <c r="F182" s="579"/>
      <c r="G182" s="100"/>
      <c r="H182" s="455"/>
      <c r="I182" s="105">
        <f t="shared" si="28"/>
        <v>0</v>
      </c>
      <c r="J182" s="178"/>
      <c r="K182" s="108"/>
      <c r="L182" s="1103"/>
      <c r="M182" s="71"/>
      <c r="N182" s="415"/>
      <c r="O182" s="127"/>
      <c r="P182" s="116"/>
      <c r="Q182" s="723"/>
      <c r="R182" s="1155"/>
      <c r="S182" s="65">
        <f t="shared" si="39"/>
        <v>0</v>
      </c>
      <c r="T182" s="65" t="e">
        <f>S182/H182</f>
        <v>#DIV/0!</v>
      </c>
    </row>
    <row r="183" spans="1:20" s="152" customFormat="1" ht="15.75" hidden="1" thickBot="1" x14ac:dyDescent="0.3">
      <c r="A183" s="100"/>
      <c r="B183" s="75"/>
      <c r="C183" s="95"/>
      <c r="D183" s="153"/>
      <c r="E183" s="588"/>
      <c r="F183" s="579"/>
      <c r="G183" s="100"/>
      <c r="H183" s="455"/>
      <c r="I183" s="105">
        <f t="shared" si="28"/>
        <v>0</v>
      </c>
      <c r="J183" s="129"/>
      <c r="K183" s="162"/>
      <c r="L183" s="1104"/>
      <c r="M183" s="71"/>
      <c r="N183" s="416"/>
      <c r="O183" s="127"/>
      <c r="P183" s="95"/>
      <c r="Q183" s="502"/>
      <c r="R183" s="1156"/>
      <c r="S183" s="65">
        <f>Q183+M183+K183</f>
        <v>0</v>
      </c>
      <c r="T183" s="65" t="e">
        <f>S183/H183+0.1</f>
        <v>#DIV/0!</v>
      </c>
    </row>
    <row r="184" spans="1:20" s="152" customFormat="1" ht="29.25" customHeight="1" thickTop="1" thickBot="1" x14ac:dyDescent="0.3">
      <c r="A184" s="100"/>
      <c r="B184" s="75"/>
      <c r="C184" s="95"/>
      <c r="D184" s="163"/>
      <c r="E184" s="134"/>
      <c r="F184" s="584" t="s">
        <v>31</v>
      </c>
      <c r="G184" s="72">
        <f>SUM(G5:G183)</f>
        <v>1819</v>
      </c>
      <c r="H184" s="457">
        <f>SUM(H3:H183)</f>
        <v>678305.67350000003</v>
      </c>
      <c r="I184" s="610">
        <f>PIERNA!I37</f>
        <v>0</v>
      </c>
      <c r="J184" s="46"/>
      <c r="K184" s="164">
        <f>SUM(K5:K183)</f>
        <v>322328</v>
      </c>
      <c r="L184" s="1105"/>
      <c r="M184" s="164">
        <f>SUM(M5:M183)</f>
        <v>941920</v>
      </c>
      <c r="N184" s="417"/>
      <c r="O184" s="497"/>
      <c r="P184" s="117"/>
      <c r="Q184" s="724">
        <f>SUM(Q5:Q183)</f>
        <v>29890399.634481739</v>
      </c>
      <c r="R184" s="1157"/>
      <c r="S184" s="167">
        <f>Q184+M184+K184</f>
        <v>31154647.634481739</v>
      </c>
      <c r="T184" s="65"/>
    </row>
    <row r="185" spans="1:20" s="152" customFormat="1" ht="15.75" thickTop="1" x14ac:dyDescent="0.25">
      <c r="B185" s="75"/>
      <c r="C185" s="75"/>
      <c r="D185" s="100"/>
      <c r="E185" s="134"/>
      <c r="F185" s="160"/>
      <c r="G185" s="100"/>
      <c r="H185" s="160"/>
      <c r="I185" s="75"/>
      <c r="J185" s="129"/>
      <c r="L185" s="1106"/>
      <c r="N185" s="172"/>
      <c r="O185" s="161"/>
      <c r="P185" s="95"/>
      <c r="Q185" s="502"/>
      <c r="R185" s="637" t="s">
        <v>42</v>
      </c>
    </row>
  </sheetData>
  <sortState ref="B98:O105">
    <sortCondition ref="E98:E105"/>
  </sortState>
  <mergeCells count="17">
    <mergeCell ref="B116:B117"/>
    <mergeCell ref="O116:O117"/>
    <mergeCell ref="B111:B112"/>
    <mergeCell ref="O111:O112"/>
    <mergeCell ref="R104:R105"/>
    <mergeCell ref="R111:R112"/>
    <mergeCell ref="R116:R117"/>
    <mergeCell ref="P116:P117"/>
    <mergeCell ref="B114:B115"/>
    <mergeCell ref="D114:D115"/>
    <mergeCell ref="O114:O115"/>
    <mergeCell ref="R114:R115"/>
    <mergeCell ref="Q1:Q2"/>
    <mergeCell ref="K1:K2"/>
    <mergeCell ref="M1:M2"/>
    <mergeCell ref="B104:B105"/>
    <mergeCell ref="O104:O10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67"/>
      <c r="B5" s="1287" t="s">
        <v>79</v>
      </c>
      <c r="C5" s="256"/>
      <c r="D5" s="235"/>
      <c r="E5" s="244"/>
      <c r="F5" s="240"/>
      <c r="G5" s="245"/>
    </row>
    <row r="6" spans="1:9" x14ac:dyDescent="0.25">
      <c r="A6" s="1267"/>
      <c r="B6" s="1287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67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67"/>
      <c r="B5" s="1288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67"/>
      <c r="B6" s="1288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89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75" t="s">
        <v>117</v>
      </c>
      <c r="B5" s="1290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75"/>
      <c r="B6" s="1290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77" t="s">
        <v>268</v>
      </c>
      <c r="B1" s="1277"/>
      <c r="C1" s="1277"/>
      <c r="D1" s="1277"/>
      <c r="E1" s="1277"/>
      <c r="F1" s="1277"/>
      <c r="G1" s="1277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75" t="s">
        <v>103</v>
      </c>
      <c r="B5" s="1291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75"/>
      <c r="B6" s="1291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79" t="s">
        <v>11</v>
      </c>
      <c r="D40" s="1280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67" t="s">
        <v>83</v>
      </c>
      <c r="B5" s="1291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67"/>
      <c r="B6" s="1292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71" t="s">
        <v>21</v>
      </c>
      <c r="E38" s="1272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75"/>
      <c r="B5" s="1293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75"/>
      <c r="B6" s="1294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71" t="s">
        <v>21</v>
      </c>
      <c r="E42" s="1272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95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9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71" t="s">
        <v>21</v>
      </c>
      <c r="E31" s="1272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81" t="s">
        <v>286</v>
      </c>
      <c r="B1" s="1281"/>
      <c r="C1" s="1281"/>
      <c r="D1" s="1281"/>
      <c r="E1" s="1281"/>
      <c r="F1" s="1281"/>
      <c r="G1" s="1281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96" t="s">
        <v>91</v>
      </c>
      <c r="C4" s="128"/>
      <c r="D4" s="134"/>
      <c r="E4" s="181"/>
      <c r="F4" s="137"/>
      <c r="G4" s="38"/>
    </row>
    <row r="5" spans="1:15" ht="15.75" x14ac:dyDescent="0.25">
      <c r="A5" s="1295" t="s">
        <v>112</v>
      </c>
      <c r="B5" s="1297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95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71" t="s">
        <v>21</v>
      </c>
      <c r="E31" s="1272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71" t="s">
        <v>21</v>
      </c>
      <c r="E31" s="1272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6"/>
      <c r="B1" s="1266"/>
      <c r="C1" s="1266"/>
      <c r="D1" s="1266"/>
      <c r="E1" s="1266"/>
      <c r="F1" s="1266"/>
      <c r="G1" s="1266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67" t="s">
        <v>110</v>
      </c>
      <c r="B5" s="129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67"/>
      <c r="B6" s="129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71" t="s">
        <v>21</v>
      </c>
      <c r="E32" s="1272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68" t="s">
        <v>262</v>
      </c>
      <c r="L1" s="1268"/>
      <c r="M1" s="1268"/>
      <c r="N1" s="1268"/>
      <c r="O1" s="1268"/>
      <c r="P1" s="1268"/>
      <c r="Q1" s="1268"/>
      <c r="R1" s="333">
        <f>I1+1</f>
        <v>1</v>
      </c>
      <c r="S1" s="333"/>
      <c r="U1" s="1266" t="s">
        <v>263</v>
      </c>
      <c r="V1" s="1266"/>
      <c r="W1" s="1266"/>
      <c r="X1" s="1266"/>
      <c r="Y1" s="1266"/>
      <c r="Z1" s="1266"/>
      <c r="AA1" s="1266"/>
      <c r="AB1" s="333">
        <f>R1+1</f>
        <v>2</v>
      </c>
      <c r="AC1" s="504"/>
      <c r="AE1" s="1266" t="str">
        <f>U1</f>
        <v>ENTRADAS DEL MES DE AGOSTO 2022</v>
      </c>
      <c r="AF1" s="1266"/>
      <c r="AG1" s="1266"/>
      <c r="AH1" s="1266"/>
      <c r="AI1" s="1266"/>
      <c r="AJ1" s="1266"/>
      <c r="AK1" s="1266"/>
      <c r="AL1" s="333">
        <f>AB1+1</f>
        <v>3</v>
      </c>
      <c r="AM1" s="333"/>
      <c r="AO1" s="1266" t="str">
        <f>AE1</f>
        <v>ENTRADAS DEL MES DE AGOSTO 2022</v>
      </c>
      <c r="AP1" s="1266"/>
      <c r="AQ1" s="1266"/>
      <c r="AR1" s="1266"/>
      <c r="AS1" s="1266"/>
      <c r="AT1" s="1266"/>
      <c r="AU1" s="1266"/>
      <c r="AV1" s="333">
        <f>AL1+1</f>
        <v>4</v>
      </c>
      <c r="AW1" s="504"/>
      <c r="AY1" s="1266" t="str">
        <f>AO1</f>
        <v>ENTRADAS DEL MES DE AGOSTO 2022</v>
      </c>
      <c r="AZ1" s="1266"/>
      <c r="BA1" s="1266"/>
      <c r="BB1" s="1266"/>
      <c r="BC1" s="1266"/>
      <c r="BD1" s="1266"/>
      <c r="BE1" s="1266"/>
      <c r="BF1" s="333">
        <f>AV1+1</f>
        <v>5</v>
      </c>
      <c r="BG1" s="531"/>
      <c r="BI1" s="1266" t="str">
        <f>AY1</f>
        <v>ENTRADAS DEL MES DE AGOSTO 2022</v>
      </c>
      <c r="BJ1" s="1266"/>
      <c r="BK1" s="1266"/>
      <c r="BL1" s="1266"/>
      <c r="BM1" s="1266"/>
      <c r="BN1" s="1266"/>
      <c r="BO1" s="1266"/>
      <c r="BP1" s="333">
        <f>BF1+1</f>
        <v>6</v>
      </c>
      <c r="BQ1" s="504"/>
      <c r="BS1" s="1266" t="str">
        <f>BI1</f>
        <v>ENTRADAS DEL MES DE AGOSTO 2022</v>
      </c>
      <c r="BT1" s="1266"/>
      <c r="BU1" s="1266"/>
      <c r="BV1" s="1266"/>
      <c r="BW1" s="1266"/>
      <c r="BX1" s="1266"/>
      <c r="BY1" s="1266"/>
      <c r="BZ1" s="333">
        <f>BP1+1</f>
        <v>7</v>
      </c>
      <c r="CC1" s="1266" t="str">
        <f>BS1</f>
        <v>ENTRADAS DEL MES DE AGOSTO 2022</v>
      </c>
      <c r="CD1" s="1266"/>
      <c r="CE1" s="1266"/>
      <c r="CF1" s="1266"/>
      <c r="CG1" s="1266"/>
      <c r="CH1" s="1266"/>
      <c r="CI1" s="1266"/>
      <c r="CJ1" s="333">
        <f>BZ1+1</f>
        <v>8</v>
      </c>
      <c r="CM1" s="1266" t="str">
        <f>CC1</f>
        <v>ENTRADAS DEL MES DE AGOSTO 2022</v>
      </c>
      <c r="CN1" s="1266"/>
      <c r="CO1" s="1266"/>
      <c r="CP1" s="1266"/>
      <c r="CQ1" s="1266"/>
      <c r="CR1" s="1266"/>
      <c r="CS1" s="1266"/>
      <c r="CT1" s="333">
        <f>CJ1+1</f>
        <v>9</v>
      </c>
      <c r="CU1" s="504"/>
      <c r="CW1" s="1266" t="str">
        <f>CM1</f>
        <v>ENTRADAS DEL MES DE AGOSTO 2022</v>
      </c>
      <c r="CX1" s="1266"/>
      <c r="CY1" s="1266"/>
      <c r="CZ1" s="1266"/>
      <c r="DA1" s="1266"/>
      <c r="DB1" s="1266"/>
      <c r="DC1" s="1266"/>
      <c r="DD1" s="333">
        <f>CT1+1</f>
        <v>10</v>
      </c>
      <c r="DE1" s="504"/>
      <c r="DG1" s="1266" t="str">
        <f>CW1</f>
        <v>ENTRADAS DEL MES DE AGOSTO 2022</v>
      </c>
      <c r="DH1" s="1266"/>
      <c r="DI1" s="1266"/>
      <c r="DJ1" s="1266"/>
      <c r="DK1" s="1266"/>
      <c r="DL1" s="1266"/>
      <c r="DM1" s="1266"/>
      <c r="DN1" s="333">
        <f>DD1+1</f>
        <v>11</v>
      </c>
      <c r="DO1" s="504"/>
      <c r="DQ1" s="1266" t="str">
        <f>DG1</f>
        <v>ENTRADAS DEL MES DE AGOSTO 2022</v>
      </c>
      <c r="DR1" s="1266"/>
      <c r="DS1" s="1266"/>
      <c r="DT1" s="1266"/>
      <c r="DU1" s="1266"/>
      <c r="DV1" s="1266"/>
      <c r="DW1" s="1266"/>
      <c r="DX1" s="333">
        <f>DN1+1</f>
        <v>12</v>
      </c>
      <c r="EA1" s="1266" t="str">
        <f>DQ1</f>
        <v>ENTRADAS DEL MES DE AGOSTO 2022</v>
      </c>
      <c r="EB1" s="1266"/>
      <c r="EC1" s="1266"/>
      <c r="ED1" s="1266"/>
      <c r="EE1" s="1266"/>
      <c r="EF1" s="1266"/>
      <c r="EG1" s="1266"/>
      <c r="EH1" s="333">
        <f>DX1+1</f>
        <v>13</v>
      </c>
      <c r="EI1" s="504"/>
      <c r="EK1" s="1266" t="str">
        <f>EA1</f>
        <v>ENTRADAS DEL MES DE AGOSTO 2022</v>
      </c>
      <c r="EL1" s="1266"/>
      <c r="EM1" s="1266"/>
      <c r="EN1" s="1266"/>
      <c r="EO1" s="1266"/>
      <c r="EP1" s="1266"/>
      <c r="EQ1" s="1266"/>
      <c r="ER1" s="333">
        <f>EH1+1</f>
        <v>14</v>
      </c>
      <c r="ES1" s="504"/>
      <c r="EU1" s="1266" t="str">
        <f>EK1</f>
        <v>ENTRADAS DEL MES DE AGOSTO 2022</v>
      </c>
      <c r="EV1" s="1266"/>
      <c r="EW1" s="1266"/>
      <c r="EX1" s="1266"/>
      <c r="EY1" s="1266"/>
      <c r="EZ1" s="1266"/>
      <c r="FA1" s="1266"/>
      <c r="FB1" s="333">
        <f>ER1+1</f>
        <v>15</v>
      </c>
      <c r="FC1" s="504"/>
      <c r="FE1" s="1266" t="str">
        <f>EU1</f>
        <v>ENTRADAS DEL MES DE AGOSTO 2022</v>
      </c>
      <c r="FF1" s="1266"/>
      <c r="FG1" s="1266"/>
      <c r="FH1" s="1266"/>
      <c r="FI1" s="1266"/>
      <c r="FJ1" s="1266"/>
      <c r="FK1" s="1266"/>
      <c r="FL1" s="333">
        <f>FB1+1</f>
        <v>16</v>
      </c>
      <c r="FM1" s="504"/>
      <c r="FO1" s="1266" t="str">
        <f>FE1</f>
        <v>ENTRADAS DEL MES DE AGOSTO 2022</v>
      </c>
      <c r="FP1" s="1266"/>
      <c r="FQ1" s="1266"/>
      <c r="FR1" s="1266"/>
      <c r="FS1" s="1266"/>
      <c r="FT1" s="1266"/>
      <c r="FU1" s="1266"/>
      <c r="FV1" s="333">
        <f>FL1+1</f>
        <v>17</v>
      </c>
      <c r="FW1" s="504"/>
      <c r="FY1" s="1266" t="str">
        <f>FO1</f>
        <v>ENTRADAS DEL MES DE AGOSTO 2022</v>
      </c>
      <c r="FZ1" s="1266"/>
      <c r="GA1" s="1266"/>
      <c r="GB1" s="1266"/>
      <c r="GC1" s="1266"/>
      <c r="GD1" s="1266"/>
      <c r="GE1" s="1266"/>
      <c r="GF1" s="333">
        <f>FV1+1</f>
        <v>18</v>
      </c>
      <c r="GG1" s="504"/>
      <c r="GH1" s="75" t="s">
        <v>37</v>
      </c>
      <c r="GI1" s="1266" t="str">
        <f>FY1</f>
        <v>ENTRADAS DEL MES DE AGOSTO 2022</v>
      </c>
      <c r="GJ1" s="1266"/>
      <c r="GK1" s="1266"/>
      <c r="GL1" s="1266"/>
      <c r="GM1" s="1266"/>
      <c r="GN1" s="1266"/>
      <c r="GO1" s="1266"/>
      <c r="GP1" s="333">
        <f>GF1+1</f>
        <v>19</v>
      </c>
      <c r="GQ1" s="504"/>
      <c r="GS1" s="1266" t="str">
        <f>GI1</f>
        <v>ENTRADAS DEL MES DE AGOSTO 2022</v>
      </c>
      <c r="GT1" s="1266"/>
      <c r="GU1" s="1266"/>
      <c r="GV1" s="1266"/>
      <c r="GW1" s="1266"/>
      <c r="GX1" s="1266"/>
      <c r="GY1" s="1266"/>
      <c r="GZ1" s="333">
        <f>GP1+1</f>
        <v>20</v>
      </c>
      <c r="HA1" s="504"/>
      <c r="HC1" s="1266" t="str">
        <f>GS1</f>
        <v>ENTRADAS DEL MES DE AGOSTO 2022</v>
      </c>
      <c r="HD1" s="1266"/>
      <c r="HE1" s="1266"/>
      <c r="HF1" s="1266"/>
      <c r="HG1" s="1266"/>
      <c r="HH1" s="1266"/>
      <c r="HI1" s="1266"/>
      <c r="HJ1" s="333">
        <f>GZ1+1</f>
        <v>21</v>
      </c>
      <c r="HK1" s="504"/>
      <c r="HM1" s="1266" t="str">
        <f>HC1</f>
        <v>ENTRADAS DEL MES DE AGOSTO 2022</v>
      </c>
      <c r="HN1" s="1266"/>
      <c r="HO1" s="1266"/>
      <c r="HP1" s="1266"/>
      <c r="HQ1" s="1266"/>
      <c r="HR1" s="1266"/>
      <c r="HS1" s="1266"/>
      <c r="HT1" s="333">
        <f>HJ1+1</f>
        <v>22</v>
      </c>
      <c r="HU1" s="504"/>
      <c r="HW1" s="1266" t="str">
        <f>HM1</f>
        <v>ENTRADAS DEL MES DE AGOSTO 2022</v>
      </c>
      <c r="HX1" s="1266"/>
      <c r="HY1" s="1266"/>
      <c r="HZ1" s="1266"/>
      <c r="IA1" s="1266"/>
      <c r="IB1" s="1266"/>
      <c r="IC1" s="1266"/>
      <c r="ID1" s="333">
        <f>HT1+1</f>
        <v>23</v>
      </c>
      <c r="IE1" s="504"/>
      <c r="IG1" s="1266" t="str">
        <f>HW1</f>
        <v>ENTRADAS DEL MES DE AGOSTO 2022</v>
      </c>
      <c r="IH1" s="1266"/>
      <c r="II1" s="1266"/>
      <c r="IJ1" s="1266"/>
      <c r="IK1" s="1266"/>
      <c r="IL1" s="1266"/>
      <c r="IM1" s="1266"/>
      <c r="IN1" s="333">
        <f>ID1+1</f>
        <v>24</v>
      </c>
      <c r="IO1" s="504"/>
      <c r="IQ1" s="1266" t="str">
        <f>IG1</f>
        <v>ENTRADAS DEL MES DE AGOSTO 2022</v>
      </c>
      <c r="IR1" s="1266"/>
      <c r="IS1" s="1266"/>
      <c r="IT1" s="1266"/>
      <c r="IU1" s="1266"/>
      <c r="IV1" s="1266"/>
      <c r="IW1" s="1266"/>
      <c r="IX1" s="333">
        <f>IN1+1</f>
        <v>25</v>
      </c>
      <c r="IY1" s="504"/>
      <c r="JA1" s="1266" t="str">
        <f>IQ1</f>
        <v>ENTRADAS DEL MES DE AGOSTO 2022</v>
      </c>
      <c r="JB1" s="1266"/>
      <c r="JC1" s="1266"/>
      <c r="JD1" s="1266"/>
      <c r="JE1" s="1266"/>
      <c r="JF1" s="1266"/>
      <c r="JG1" s="1266"/>
      <c r="JH1" s="333">
        <f>IX1+1</f>
        <v>26</v>
      </c>
      <c r="JI1" s="504"/>
      <c r="JK1" s="1276" t="str">
        <f>JA1</f>
        <v>ENTRADAS DEL MES DE AGOSTO 2022</v>
      </c>
      <c r="JL1" s="1276"/>
      <c r="JM1" s="1276"/>
      <c r="JN1" s="1276"/>
      <c r="JO1" s="1276"/>
      <c r="JP1" s="1276"/>
      <c r="JQ1" s="1276"/>
      <c r="JR1" s="333">
        <f>JH1+1</f>
        <v>27</v>
      </c>
      <c r="JS1" s="504"/>
      <c r="JU1" s="1266" t="str">
        <f>JK1</f>
        <v>ENTRADAS DEL MES DE AGOSTO 2022</v>
      </c>
      <c r="JV1" s="1266"/>
      <c r="JW1" s="1266"/>
      <c r="JX1" s="1266"/>
      <c r="JY1" s="1266"/>
      <c r="JZ1" s="1266"/>
      <c r="KA1" s="1266"/>
      <c r="KB1" s="333">
        <f>JR1+1</f>
        <v>28</v>
      </c>
      <c r="KC1" s="504"/>
      <c r="KE1" s="1266" t="str">
        <f>JU1</f>
        <v>ENTRADAS DEL MES DE AGOSTO 2022</v>
      </c>
      <c r="KF1" s="1266"/>
      <c r="KG1" s="1266"/>
      <c r="KH1" s="1266"/>
      <c r="KI1" s="1266"/>
      <c r="KJ1" s="1266"/>
      <c r="KK1" s="1266"/>
      <c r="KL1" s="333">
        <f>KB1+1</f>
        <v>29</v>
      </c>
      <c r="KM1" s="504"/>
      <c r="KO1" s="1266" t="str">
        <f>KE1</f>
        <v>ENTRADAS DEL MES DE AGOSTO 2022</v>
      </c>
      <c r="KP1" s="1266"/>
      <c r="KQ1" s="1266"/>
      <c r="KR1" s="1266"/>
      <c r="KS1" s="1266"/>
      <c r="KT1" s="1266"/>
      <c r="KU1" s="1266"/>
      <c r="KV1" s="333">
        <f>KL1+1</f>
        <v>30</v>
      </c>
      <c r="KW1" s="504"/>
      <c r="KY1" s="1266" t="str">
        <f>KO1</f>
        <v>ENTRADAS DEL MES DE AGOSTO 2022</v>
      </c>
      <c r="KZ1" s="1266"/>
      <c r="LA1" s="1266"/>
      <c r="LB1" s="1266"/>
      <c r="LC1" s="1266"/>
      <c r="LD1" s="1266"/>
      <c r="LE1" s="1266"/>
      <c r="LF1" s="333">
        <f>KV1+1</f>
        <v>31</v>
      </c>
      <c r="LG1" s="504"/>
      <c r="LI1" s="1266" t="str">
        <f>KY1</f>
        <v>ENTRADAS DEL MES DE AGOSTO 2022</v>
      </c>
      <c r="LJ1" s="1266"/>
      <c r="LK1" s="1266"/>
      <c r="LL1" s="1266"/>
      <c r="LM1" s="1266"/>
      <c r="LN1" s="1266"/>
      <c r="LO1" s="1266"/>
      <c r="LP1" s="333">
        <f>LF1+1</f>
        <v>32</v>
      </c>
      <c r="LQ1" s="504"/>
      <c r="LS1" s="1266" t="str">
        <f>LI1</f>
        <v>ENTRADAS DEL MES DE AGOSTO 2022</v>
      </c>
      <c r="LT1" s="1266"/>
      <c r="LU1" s="1266"/>
      <c r="LV1" s="1266"/>
      <c r="LW1" s="1266"/>
      <c r="LX1" s="1266"/>
      <c r="LY1" s="1266"/>
      <c r="LZ1" s="333">
        <f>LP1+1</f>
        <v>33</v>
      </c>
      <c r="MC1" s="1266" t="str">
        <f>LS1</f>
        <v>ENTRADAS DEL MES DE AGOSTO 2022</v>
      </c>
      <c r="MD1" s="1266"/>
      <c r="ME1" s="1266"/>
      <c r="MF1" s="1266"/>
      <c r="MG1" s="1266"/>
      <c r="MH1" s="1266"/>
      <c r="MI1" s="1266"/>
      <c r="MJ1" s="333">
        <f>LZ1+1</f>
        <v>34</v>
      </c>
      <c r="MK1" s="333"/>
      <c r="MM1" s="1266" t="str">
        <f>MC1</f>
        <v>ENTRADAS DEL MES DE AGOSTO 2022</v>
      </c>
      <c r="MN1" s="1266"/>
      <c r="MO1" s="1266"/>
      <c r="MP1" s="1266"/>
      <c r="MQ1" s="1266"/>
      <c r="MR1" s="1266"/>
      <c r="MS1" s="1266"/>
      <c r="MT1" s="333">
        <f>MJ1+1</f>
        <v>35</v>
      </c>
      <c r="MU1" s="333"/>
      <c r="MW1" s="1266" t="str">
        <f>MM1</f>
        <v>ENTRADAS DEL MES DE AGOSTO 2022</v>
      </c>
      <c r="MX1" s="1266"/>
      <c r="MY1" s="1266"/>
      <c r="MZ1" s="1266"/>
      <c r="NA1" s="1266"/>
      <c r="NB1" s="1266"/>
      <c r="NC1" s="1266"/>
      <c r="ND1" s="333">
        <f>MT1+1</f>
        <v>36</v>
      </c>
      <c r="NE1" s="333"/>
      <c r="NG1" s="1266" t="str">
        <f>MW1</f>
        <v>ENTRADAS DEL MES DE AGOSTO 2022</v>
      </c>
      <c r="NH1" s="1266"/>
      <c r="NI1" s="1266"/>
      <c r="NJ1" s="1266"/>
      <c r="NK1" s="1266"/>
      <c r="NL1" s="1266"/>
      <c r="NM1" s="1266"/>
      <c r="NN1" s="333">
        <f>ND1+1</f>
        <v>37</v>
      </c>
      <c r="NO1" s="333"/>
      <c r="NQ1" s="1266" t="str">
        <f>NG1</f>
        <v>ENTRADAS DEL MES DE AGOSTO 2022</v>
      </c>
      <c r="NR1" s="1266"/>
      <c r="NS1" s="1266"/>
      <c r="NT1" s="1266"/>
      <c r="NU1" s="1266"/>
      <c r="NV1" s="1266"/>
      <c r="NW1" s="1266"/>
      <c r="NX1" s="333">
        <f>NN1+1</f>
        <v>38</v>
      </c>
      <c r="NY1" s="333"/>
      <c r="OA1" s="1266" t="str">
        <f>NQ1</f>
        <v>ENTRADAS DEL MES DE AGOSTO 2022</v>
      </c>
      <c r="OB1" s="1266"/>
      <c r="OC1" s="1266"/>
      <c r="OD1" s="1266"/>
      <c r="OE1" s="1266"/>
      <c r="OF1" s="1266"/>
      <c r="OG1" s="1266"/>
      <c r="OH1" s="333">
        <f>NX1+1</f>
        <v>39</v>
      </c>
      <c r="OI1" s="333"/>
      <c r="OK1" s="1266" t="str">
        <f>OA1</f>
        <v>ENTRADAS DEL MES DE AGOSTO 2022</v>
      </c>
      <c r="OL1" s="1266"/>
      <c r="OM1" s="1266"/>
      <c r="ON1" s="1266"/>
      <c r="OO1" s="1266"/>
      <c r="OP1" s="1266"/>
      <c r="OQ1" s="1266"/>
      <c r="OR1" s="333">
        <f>OH1+1</f>
        <v>40</v>
      </c>
      <c r="OS1" s="333"/>
      <c r="OU1" s="1266" t="str">
        <f>OK1</f>
        <v>ENTRADAS DEL MES DE AGOSTO 2022</v>
      </c>
      <c r="OV1" s="1266"/>
      <c r="OW1" s="1266"/>
      <c r="OX1" s="1266"/>
      <c r="OY1" s="1266"/>
      <c r="OZ1" s="1266"/>
      <c r="PA1" s="1266"/>
      <c r="PB1" s="333">
        <f>OR1+1</f>
        <v>41</v>
      </c>
      <c r="PC1" s="333"/>
      <c r="PE1" s="1266" t="str">
        <f>OU1</f>
        <v>ENTRADAS DEL MES DE AGOSTO 2022</v>
      </c>
      <c r="PF1" s="1266"/>
      <c r="PG1" s="1266"/>
      <c r="PH1" s="1266"/>
      <c r="PI1" s="1266"/>
      <c r="PJ1" s="1266"/>
      <c r="PK1" s="1266"/>
      <c r="PL1" s="333">
        <f>PB1+1</f>
        <v>42</v>
      </c>
      <c r="PM1" s="333"/>
      <c r="PO1" s="1266" t="str">
        <f>PE1</f>
        <v>ENTRADAS DEL MES DE AGOSTO 2022</v>
      </c>
      <c r="PP1" s="1266"/>
      <c r="PQ1" s="1266"/>
      <c r="PR1" s="1266"/>
      <c r="PS1" s="1266"/>
      <c r="PT1" s="1266"/>
      <c r="PU1" s="1266"/>
      <c r="PV1" s="333">
        <f>PL1+1</f>
        <v>43</v>
      </c>
      <c r="PX1" s="1266" t="str">
        <f>PO1</f>
        <v>ENTRADAS DEL MES DE AGOSTO 2022</v>
      </c>
      <c r="PY1" s="1266"/>
      <c r="PZ1" s="1266"/>
      <c r="QA1" s="1266"/>
      <c r="QB1" s="1266"/>
      <c r="QC1" s="1266"/>
      <c r="QD1" s="1266"/>
      <c r="QE1" s="333">
        <f>PV1+1</f>
        <v>44</v>
      </c>
      <c r="QG1" s="1266" t="str">
        <f>PX1</f>
        <v>ENTRADAS DEL MES DE AGOSTO 2022</v>
      </c>
      <c r="QH1" s="1266"/>
      <c r="QI1" s="1266"/>
      <c r="QJ1" s="1266"/>
      <c r="QK1" s="1266"/>
      <c r="QL1" s="1266"/>
      <c r="QM1" s="1266"/>
      <c r="QN1" s="333">
        <f>QE1+1</f>
        <v>45</v>
      </c>
      <c r="QP1" s="1266" t="str">
        <f>QG1</f>
        <v>ENTRADAS DEL MES DE AGOSTO 2022</v>
      </c>
      <c r="QQ1" s="1266"/>
      <c r="QR1" s="1266"/>
      <c r="QS1" s="1266"/>
      <c r="QT1" s="1266"/>
      <c r="QU1" s="1266"/>
      <c r="QV1" s="1266"/>
      <c r="QW1" s="333">
        <f>QN1+1</f>
        <v>46</v>
      </c>
      <c r="QY1" s="1266" t="str">
        <f>QP1</f>
        <v>ENTRADAS DEL MES DE AGOSTO 2022</v>
      </c>
      <c r="QZ1" s="1266"/>
      <c r="RA1" s="1266"/>
      <c r="RB1" s="1266"/>
      <c r="RC1" s="1266"/>
      <c r="RD1" s="1266"/>
      <c r="RE1" s="1266"/>
      <c r="RF1" s="333">
        <f>QW1+1</f>
        <v>47</v>
      </c>
      <c r="RH1" s="1266" t="str">
        <f>QY1</f>
        <v>ENTRADAS DEL MES DE AGOSTO 2022</v>
      </c>
      <c r="RI1" s="1266"/>
      <c r="RJ1" s="1266"/>
      <c r="RK1" s="1266"/>
      <c r="RL1" s="1266"/>
      <c r="RM1" s="1266"/>
      <c r="RN1" s="1266"/>
      <c r="RO1" s="333">
        <f>RF1+1</f>
        <v>48</v>
      </c>
      <c r="RQ1" s="1266" t="str">
        <f>RH1</f>
        <v>ENTRADAS DEL MES DE AGOSTO 2022</v>
      </c>
      <c r="RR1" s="1266"/>
      <c r="RS1" s="1266"/>
      <c r="RT1" s="1266"/>
      <c r="RU1" s="1266"/>
      <c r="RV1" s="1266"/>
      <c r="RW1" s="1266"/>
      <c r="RX1" s="333">
        <f>RO1+1</f>
        <v>49</v>
      </c>
      <c r="RZ1" s="1266" t="str">
        <f>RQ1</f>
        <v>ENTRADAS DEL MES DE AGOSTO 2022</v>
      </c>
      <c r="SA1" s="1266"/>
      <c r="SB1" s="1266"/>
      <c r="SC1" s="1266"/>
      <c r="SD1" s="1266"/>
      <c r="SE1" s="1266"/>
      <c r="SF1" s="1266"/>
      <c r="SG1" s="333">
        <f>RX1+1</f>
        <v>50</v>
      </c>
      <c r="SI1" s="1266" t="str">
        <f>RZ1</f>
        <v>ENTRADAS DEL MES DE AGOSTO 2022</v>
      </c>
      <c r="SJ1" s="1266"/>
      <c r="SK1" s="1266"/>
      <c r="SL1" s="1266"/>
      <c r="SM1" s="1266"/>
      <c r="SN1" s="1266"/>
      <c r="SO1" s="1266"/>
      <c r="SP1" s="333">
        <f>SG1+1</f>
        <v>51</v>
      </c>
      <c r="SR1" s="1266" t="str">
        <f>SI1</f>
        <v>ENTRADAS DEL MES DE AGOSTO 2022</v>
      </c>
      <c r="SS1" s="1266"/>
      <c r="ST1" s="1266"/>
      <c r="SU1" s="1266"/>
      <c r="SV1" s="1266"/>
      <c r="SW1" s="1266"/>
      <c r="SX1" s="1266"/>
      <c r="SY1" s="333">
        <f>SP1+1</f>
        <v>52</v>
      </c>
      <c r="TA1" s="1266" t="str">
        <f>SR1</f>
        <v>ENTRADAS DEL MES DE AGOSTO 2022</v>
      </c>
      <c r="TB1" s="1266"/>
      <c r="TC1" s="1266"/>
      <c r="TD1" s="1266"/>
      <c r="TE1" s="1266"/>
      <c r="TF1" s="1266"/>
      <c r="TG1" s="1266"/>
      <c r="TH1" s="333">
        <f>SY1+1</f>
        <v>53</v>
      </c>
      <c r="TJ1" s="1266" t="str">
        <f>TA1</f>
        <v>ENTRADAS DEL MES DE AGOSTO 2022</v>
      </c>
      <c r="TK1" s="1266"/>
      <c r="TL1" s="1266"/>
      <c r="TM1" s="1266"/>
      <c r="TN1" s="1266"/>
      <c r="TO1" s="1266"/>
      <c r="TP1" s="1266"/>
      <c r="TQ1" s="333">
        <f>TH1+1</f>
        <v>54</v>
      </c>
      <c r="TS1" s="1266" t="str">
        <f>TJ1</f>
        <v>ENTRADAS DEL MES DE AGOSTO 2022</v>
      </c>
      <c r="TT1" s="1266"/>
      <c r="TU1" s="1266"/>
      <c r="TV1" s="1266"/>
      <c r="TW1" s="1266"/>
      <c r="TX1" s="1266"/>
      <c r="TY1" s="1266"/>
      <c r="TZ1" s="333">
        <f>TQ1+1</f>
        <v>55</v>
      </c>
      <c r="UB1" s="1266" t="str">
        <f>TS1</f>
        <v>ENTRADAS DEL MES DE AGOSTO 2022</v>
      </c>
      <c r="UC1" s="1266"/>
      <c r="UD1" s="1266"/>
      <c r="UE1" s="1266"/>
      <c r="UF1" s="1266"/>
      <c r="UG1" s="1266"/>
      <c r="UH1" s="1266"/>
      <c r="UI1" s="333">
        <f>TZ1+1</f>
        <v>56</v>
      </c>
      <c r="UK1" s="1266" t="str">
        <f>UB1</f>
        <v>ENTRADAS DEL MES DE AGOSTO 2022</v>
      </c>
      <c r="UL1" s="1266"/>
      <c r="UM1" s="1266"/>
      <c r="UN1" s="1266"/>
      <c r="UO1" s="1266"/>
      <c r="UP1" s="1266"/>
      <c r="UQ1" s="1266"/>
      <c r="UR1" s="333">
        <f>UI1+1</f>
        <v>57</v>
      </c>
      <c r="UT1" s="1266" t="str">
        <f>UK1</f>
        <v>ENTRADAS DEL MES DE AGOSTO 2022</v>
      </c>
      <c r="UU1" s="1266"/>
      <c r="UV1" s="1266"/>
      <c r="UW1" s="1266"/>
      <c r="UX1" s="1266"/>
      <c r="UY1" s="1266"/>
      <c r="UZ1" s="1266"/>
      <c r="VA1" s="333">
        <f>UR1+1</f>
        <v>58</v>
      </c>
      <c r="VC1" s="1266" t="str">
        <f>UT1</f>
        <v>ENTRADAS DEL MES DE AGOSTO 2022</v>
      </c>
      <c r="VD1" s="1266"/>
      <c r="VE1" s="1266"/>
      <c r="VF1" s="1266"/>
      <c r="VG1" s="1266"/>
      <c r="VH1" s="1266"/>
      <c r="VI1" s="1266"/>
      <c r="VJ1" s="333">
        <f>VA1+1</f>
        <v>59</v>
      </c>
      <c r="VL1" s="1266" t="str">
        <f>VC1</f>
        <v>ENTRADAS DEL MES DE AGOSTO 2022</v>
      </c>
      <c r="VM1" s="1266"/>
      <c r="VN1" s="1266"/>
      <c r="VO1" s="1266"/>
      <c r="VP1" s="1266"/>
      <c r="VQ1" s="1266"/>
      <c r="VR1" s="1266"/>
      <c r="VS1" s="333">
        <f>VJ1+1</f>
        <v>60</v>
      </c>
      <c r="VU1" s="1266" t="str">
        <f>VL1</f>
        <v>ENTRADAS DEL MES DE AGOSTO 2022</v>
      </c>
      <c r="VV1" s="1266"/>
      <c r="VW1" s="1266"/>
      <c r="VX1" s="1266"/>
      <c r="VY1" s="1266"/>
      <c r="VZ1" s="1266"/>
      <c r="WA1" s="1266"/>
      <c r="WB1" s="333">
        <f>VS1+1</f>
        <v>61</v>
      </c>
      <c r="WD1" s="1266" t="str">
        <f>VU1</f>
        <v>ENTRADAS DEL MES DE AGOSTO 2022</v>
      </c>
      <c r="WE1" s="1266"/>
      <c r="WF1" s="1266"/>
      <c r="WG1" s="1266"/>
      <c r="WH1" s="1266"/>
      <c r="WI1" s="1266"/>
      <c r="WJ1" s="1266"/>
      <c r="WK1" s="333">
        <f>WB1+1</f>
        <v>62</v>
      </c>
      <c r="WM1" s="1266" t="str">
        <f>WD1</f>
        <v>ENTRADAS DEL MES DE AGOSTO 2022</v>
      </c>
      <c r="WN1" s="1266"/>
      <c r="WO1" s="1266"/>
      <c r="WP1" s="1266"/>
      <c r="WQ1" s="1266"/>
      <c r="WR1" s="1266"/>
      <c r="WS1" s="1266"/>
      <c r="WT1" s="333">
        <f>WK1+1</f>
        <v>63</v>
      </c>
      <c r="WV1" s="1266" t="str">
        <f>WM1</f>
        <v>ENTRADAS DEL MES DE AGOSTO 2022</v>
      </c>
      <c r="WW1" s="1266"/>
      <c r="WX1" s="1266"/>
      <c r="WY1" s="1266"/>
      <c r="WZ1" s="1266"/>
      <c r="XA1" s="1266"/>
      <c r="XB1" s="1266"/>
      <c r="XC1" s="333">
        <f>WT1+1</f>
        <v>64</v>
      </c>
      <c r="XE1" s="1266" t="str">
        <f>WV1</f>
        <v>ENTRADAS DEL MES DE AGOSTO 2022</v>
      </c>
      <c r="XF1" s="1266"/>
      <c r="XG1" s="1266"/>
      <c r="XH1" s="1266"/>
      <c r="XI1" s="1266"/>
      <c r="XJ1" s="1266"/>
      <c r="XK1" s="1266"/>
      <c r="XL1" s="333">
        <f>XC1+1</f>
        <v>65</v>
      </c>
      <c r="XN1" s="1266" t="str">
        <f>XE1</f>
        <v>ENTRADAS DEL MES DE AGOSTO 2022</v>
      </c>
      <c r="XO1" s="1266"/>
      <c r="XP1" s="1266"/>
      <c r="XQ1" s="1266"/>
      <c r="XR1" s="1266"/>
      <c r="XS1" s="1266"/>
      <c r="XT1" s="1266"/>
      <c r="XU1" s="333">
        <f>XL1+1</f>
        <v>66</v>
      </c>
      <c r="XW1" s="1266" t="str">
        <f>XN1</f>
        <v>ENTRADAS DEL MES DE AGOSTO 2022</v>
      </c>
      <c r="XX1" s="1266"/>
      <c r="XY1" s="1266"/>
      <c r="XZ1" s="1266"/>
      <c r="YA1" s="1266"/>
      <c r="YB1" s="1266"/>
      <c r="YC1" s="1266"/>
      <c r="YD1" s="333">
        <f>XU1+1</f>
        <v>67</v>
      </c>
      <c r="YF1" s="1266" t="str">
        <f>XW1</f>
        <v>ENTRADAS DEL MES DE AGOSTO 2022</v>
      </c>
      <c r="YG1" s="1266"/>
      <c r="YH1" s="1266"/>
      <c r="YI1" s="1266"/>
      <c r="YJ1" s="1266"/>
      <c r="YK1" s="1266"/>
      <c r="YL1" s="1266"/>
      <c r="YM1" s="333">
        <f>YD1+1</f>
        <v>68</v>
      </c>
      <c r="YO1" s="1266" t="str">
        <f>YF1</f>
        <v>ENTRADAS DEL MES DE AGOSTO 2022</v>
      </c>
      <c r="YP1" s="1266"/>
      <c r="YQ1" s="1266"/>
      <c r="YR1" s="1266"/>
      <c r="YS1" s="1266"/>
      <c r="YT1" s="1266"/>
      <c r="YU1" s="1266"/>
      <c r="YV1" s="333">
        <f>YM1+1</f>
        <v>69</v>
      </c>
      <c r="YX1" s="1266" t="str">
        <f>YO1</f>
        <v>ENTRADAS DEL MES DE AGOSTO 2022</v>
      </c>
      <c r="YY1" s="1266"/>
      <c r="YZ1" s="1266"/>
      <c r="ZA1" s="1266"/>
      <c r="ZB1" s="1266"/>
      <c r="ZC1" s="1266"/>
      <c r="ZD1" s="1266"/>
      <c r="ZE1" s="333">
        <f>YV1+1</f>
        <v>70</v>
      </c>
      <c r="ZG1" s="1266" t="str">
        <f>YX1</f>
        <v>ENTRADAS DEL MES DE AGOSTO 2022</v>
      </c>
      <c r="ZH1" s="1266"/>
      <c r="ZI1" s="1266"/>
      <c r="ZJ1" s="1266"/>
      <c r="ZK1" s="1266"/>
      <c r="ZL1" s="1266"/>
      <c r="ZM1" s="1266"/>
      <c r="ZN1" s="333">
        <f>ZE1+1</f>
        <v>71</v>
      </c>
      <c r="ZP1" s="1266" t="str">
        <f>ZG1</f>
        <v>ENTRADAS DEL MES DE AGOSTO 2022</v>
      </c>
      <c r="ZQ1" s="1266"/>
      <c r="ZR1" s="1266"/>
      <c r="ZS1" s="1266"/>
      <c r="ZT1" s="1266"/>
      <c r="ZU1" s="1266"/>
      <c r="ZV1" s="1266"/>
      <c r="ZW1" s="333">
        <f>ZN1+1</f>
        <v>72</v>
      </c>
      <c r="ZY1" s="1266" t="str">
        <f>ZP1</f>
        <v>ENTRADAS DEL MES DE AGOSTO 2022</v>
      </c>
      <c r="ZZ1" s="1266"/>
      <c r="AAA1" s="1266"/>
      <c r="AAB1" s="1266"/>
      <c r="AAC1" s="1266"/>
      <c r="AAD1" s="1266"/>
      <c r="AAE1" s="1266"/>
      <c r="AAF1" s="333">
        <f>ZW1+1</f>
        <v>73</v>
      </c>
      <c r="AAH1" s="1266" t="str">
        <f>ZY1</f>
        <v>ENTRADAS DEL MES DE AGOSTO 2022</v>
      </c>
      <c r="AAI1" s="1266"/>
      <c r="AAJ1" s="1266"/>
      <c r="AAK1" s="1266"/>
      <c r="AAL1" s="1266"/>
      <c r="AAM1" s="1266"/>
      <c r="AAN1" s="1266"/>
      <c r="AAO1" s="333">
        <f>AAF1+1</f>
        <v>74</v>
      </c>
      <c r="AAQ1" s="1266" t="str">
        <f>AAH1</f>
        <v>ENTRADAS DEL MES DE AGOSTO 2022</v>
      </c>
      <c r="AAR1" s="1266"/>
      <c r="AAS1" s="1266"/>
      <c r="AAT1" s="1266"/>
      <c r="AAU1" s="1266"/>
      <c r="AAV1" s="1266"/>
      <c r="AAW1" s="1266"/>
      <c r="AAX1" s="333">
        <f>AAO1+1</f>
        <v>75</v>
      </c>
      <c r="AAZ1" s="1266" t="str">
        <f>AAQ1</f>
        <v>ENTRADAS DEL MES DE AGOSTO 2022</v>
      </c>
      <c r="ABA1" s="1266"/>
      <c r="ABB1" s="1266"/>
      <c r="ABC1" s="1266"/>
      <c r="ABD1" s="1266"/>
      <c r="ABE1" s="1266"/>
      <c r="ABF1" s="1266"/>
      <c r="ABG1" s="333">
        <f>AAX1+1</f>
        <v>76</v>
      </c>
      <c r="ABI1" s="1266" t="str">
        <f>AAZ1</f>
        <v>ENTRADAS DEL MES DE AGOSTO 2022</v>
      </c>
      <c r="ABJ1" s="1266"/>
      <c r="ABK1" s="1266"/>
      <c r="ABL1" s="1266"/>
      <c r="ABM1" s="1266"/>
      <c r="ABN1" s="1266"/>
      <c r="ABO1" s="1266"/>
      <c r="ABP1" s="333">
        <f>ABG1+1</f>
        <v>77</v>
      </c>
      <c r="ABR1" s="1266" t="str">
        <f>ABI1</f>
        <v>ENTRADAS DEL MES DE AGOSTO 2022</v>
      </c>
      <c r="ABS1" s="1266"/>
      <c r="ABT1" s="1266"/>
      <c r="ABU1" s="1266"/>
      <c r="ABV1" s="1266"/>
      <c r="ABW1" s="1266"/>
      <c r="ABX1" s="1266"/>
      <c r="ABY1" s="333">
        <f>ABP1+1</f>
        <v>78</v>
      </c>
      <c r="ACA1" s="1266" t="str">
        <f>ABR1</f>
        <v>ENTRADAS DEL MES DE AGOSTO 2022</v>
      </c>
      <c r="ACB1" s="1266"/>
      <c r="ACC1" s="1266"/>
      <c r="ACD1" s="1266"/>
      <c r="ACE1" s="1266"/>
      <c r="ACF1" s="1266"/>
      <c r="ACG1" s="1266"/>
      <c r="ACH1" s="333">
        <f>ABY1+1</f>
        <v>79</v>
      </c>
      <c r="ACJ1" s="1266" t="str">
        <f>ACA1</f>
        <v>ENTRADAS DEL MES DE AGOSTO 2022</v>
      </c>
      <c r="ACK1" s="1266"/>
      <c r="ACL1" s="1266"/>
      <c r="ACM1" s="1266"/>
      <c r="ACN1" s="1266"/>
      <c r="ACO1" s="1266"/>
      <c r="ACP1" s="1266"/>
      <c r="ACQ1" s="333">
        <f>ACH1+1</f>
        <v>80</v>
      </c>
      <c r="ACS1" s="1266" t="str">
        <f>ACJ1</f>
        <v>ENTRADAS DEL MES DE AGOSTO 2022</v>
      </c>
      <c r="ACT1" s="1266"/>
      <c r="ACU1" s="1266"/>
      <c r="ACV1" s="1266"/>
      <c r="ACW1" s="1266"/>
      <c r="ACX1" s="1266"/>
      <c r="ACY1" s="1266"/>
      <c r="ACZ1" s="333">
        <f>ACQ1+1</f>
        <v>81</v>
      </c>
      <c r="ADB1" s="1266" t="str">
        <f>ACS1</f>
        <v>ENTRADAS DEL MES DE AGOSTO 2022</v>
      </c>
      <c r="ADC1" s="1266"/>
      <c r="ADD1" s="1266"/>
      <c r="ADE1" s="1266"/>
      <c r="ADF1" s="1266"/>
      <c r="ADG1" s="1266"/>
      <c r="ADH1" s="1266"/>
      <c r="ADI1" s="333">
        <f>ACZ1+1</f>
        <v>82</v>
      </c>
      <c r="ADK1" s="1266" t="str">
        <f>ADB1</f>
        <v>ENTRADAS DEL MES DE AGOSTO 2022</v>
      </c>
      <c r="ADL1" s="1266"/>
      <c r="ADM1" s="1266"/>
      <c r="ADN1" s="1266"/>
      <c r="ADO1" s="1266"/>
      <c r="ADP1" s="1266"/>
      <c r="ADQ1" s="1266"/>
      <c r="ADR1" s="333">
        <f>ADI1+1</f>
        <v>83</v>
      </c>
      <c r="ADT1" s="1266" t="str">
        <f>ADK1</f>
        <v>ENTRADAS DEL MES DE AGOSTO 2022</v>
      </c>
      <c r="ADU1" s="1266"/>
      <c r="ADV1" s="1266"/>
      <c r="ADW1" s="1266"/>
      <c r="ADX1" s="1266"/>
      <c r="ADY1" s="1266"/>
      <c r="ADZ1" s="1266"/>
      <c r="AEA1" s="333">
        <f>ADR1+1</f>
        <v>84</v>
      </c>
      <c r="AEC1" s="1266" t="str">
        <f>ADT1</f>
        <v>ENTRADAS DEL MES DE AGOSTO 2022</v>
      </c>
      <c r="AED1" s="1266"/>
      <c r="AEE1" s="1266"/>
      <c r="AEF1" s="1266"/>
      <c r="AEG1" s="1266"/>
      <c r="AEH1" s="1266"/>
      <c r="AEI1" s="1266"/>
      <c r="AEJ1" s="333">
        <f>AEA1+1</f>
        <v>85</v>
      </c>
      <c r="AEL1" s="1266" t="str">
        <f>AEC1</f>
        <v>ENTRADAS DEL MES DE AGOSTO 2022</v>
      </c>
      <c r="AEM1" s="1266"/>
      <c r="AEN1" s="1266"/>
      <c r="AEO1" s="1266"/>
      <c r="AEP1" s="1266"/>
      <c r="AEQ1" s="1266"/>
      <c r="AER1" s="1266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67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70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67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69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75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67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70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67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67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67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69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75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67"/>
      <c r="BJ6" s="764"/>
      <c r="BK6" s="229"/>
      <c r="BL6" s="229"/>
      <c r="BM6" s="229"/>
      <c r="BN6" s="229"/>
      <c r="BO6" s="230"/>
      <c r="BP6" s="229"/>
      <c r="BQ6" s="300"/>
      <c r="BR6" s="229"/>
      <c r="BS6" s="1270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67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69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75"/>
      <c r="GJ6" s="241"/>
      <c r="GK6" s="229"/>
      <c r="GL6" s="229"/>
      <c r="GM6" s="229"/>
      <c r="GN6" s="229"/>
      <c r="GO6" s="230"/>
      <c r="GP6" s="229"/>
      <c r="GQ6" s="300"/>
      <c r="GR6" s="229"/>
      <c r="GS6" s="1267"/>
      <c r="GT6" s="238"/>
      <c r="GU6" s="229"/>
      <c r="GV6" s="229"/>
      <c r="GW6" s="229"/>
      <c r="GX6" s="229"/>
      <c r="GY6" s="230"/>
      <c r="GZ6" s="229"/>
      <c r="HA6" s="300"/>
      <c r="HB6" s="229"/>
      <c r="HC6" s="1270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67"/>
      <c r="HX6" s="229"/>
      <c r="HY6" s="229"/>
      <c r="HZ6" s="229"/>
      <c r="IA6" s="229"/>
      <c r="IB6" s="229"/>
      <c r="IC6" s="230"/>
      <c r="ID6" s="229"/>
      <c r="IE6" s="300"/>
      <c r="IF6" s="229"/>
      <c r="IG6" s="1267"/>
      <c r="IH6" s="229"/>
      <c r="II6" s="229"/>
      <c r="IJ6" s="229"/>
      <c r="IK6" s="229"/>
      <c r="IL6" s="229"/>
      <c r="IM6" s="230"/>
      <c r="IN6" s="229"/>
      <c r="IO6" s="300"/>
      <c r="IP6" s="229"/>
      <c r="IQ6" s="1267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69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75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71" t="s">
        <v>21</v>
      </c>
      <c r="RU33" s="1272"/>
      <c r="RV33" s="141">
        <f>SUM(RW5-RV32)</f>
        <v>0</v>
      </c>
      <c r="SC33" s="1271" t="s">
        <v>21</v>
      </c>
      <c r="SD33" s="1272"/>
      <c r="SE33" s="141">
        <f>SUM(SF5-SE32)</f>
        <v>0</v>
      </c>
      <c r="SL33" s="1271" t="s">
        <v>21</v>
      </c>
      <c r="SM33" s="1272"/>
      <c r="SN33" s="219">
        <f>SUM(SO5-SN32)</f>
        <v>0</v>
      </c>
      <c r="SU33" s="1271" t="s">
        <v>21</v>
      </c>
      <c r="SV33" s="1272"/>
      <c r="SW33" s="141">
        <f>SUM(SX5-SW32)</f>
        <v>0</v>
      </c>
      <c r="TD33" s="1271" t="s">
        <v>21</v>
      </c>
      <c r="TE33" s="1272"/>
      <c r="TF33" s="141">
        <f>SUM(TG5-TF32)</f>
        <v>0</v>
      </c>
      <c r="TM33" s="1271" t="s">
        <v>21</v>
      </c>
      <c r="TN33" s="1272"/>
      <c r="TO33" s="141">
        <f>SUM(TP5-TO32)</f>
        <v>0</v>
      </c>
      <c r="TV33" s="1271" t="s">
        <v>21</v>
      </c>
      <c r="TW33" s="1272"/>
      <c r="TX33" s="141">
        <f>SUM(TY5-TX32)</f>
        <v>0</v>
      </c>
      <c r="UE33" s="1271" t="s">
        <v>21</v>
      </c>
      <c r="UF33" s="1272"/>
      <c r="UG33" s="141">
        <f>SUM(UH5-UG32)</f>
        <v>0</v>
      </c>
      <c r="UN33" s="1271" t="s">
        <v>21</v>
      </c>
      <c r="UO33" s="1272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71" t="s">
        <v>21</v>
      </c>
      <c r="VP33" s="1272"/>
      <c r="VQ33" s="141">
        <f>VR5-VQ32</f>
        <v>-22</v>
      </c>
      <c r="VX33" s="1271" t="s">
        <v>21</v>
      </c>
      <c r="VY33" s="1272"/>
      <c r="VZ33" s="141">
        <f>WA5-VZ32</f>
        <v>-22</v>
      </c>
      <c r="WG33" s="1271" t="s">
        <v>21</v>
      </c>
      <c r="WH33" s="1272"/>
      <c r="WI33" s="141">
        <f>WJ5-WI32</f>
        <v>-22</v>
      </c>
      <c r="WP33" s="1271" t="s">
        <v>21</v>
      </c>
      <c r="WQ33" s="1272"/>
      <c r="WR33" s="141">
        <f>WS5-WR32</f>
        <v>-22</v>
      </c>
      <c r="WY33" s="1271" t="s">
        <v>21</v>
      </c>
      <c r="WZ33" s="1272"/>
      <c r="XA33" s="141">
        <f>XB5-XA32</f>
        <v>-22</v>
      </c>
      <c r="XH33" s="1271" t="s">
        <v>21</v>
      </c>
      <c r="XI33" s="1272"/>
      <c r="XJ33" s="141">
        <f>XK5-XJ32</f>
        <v>-22</v>
      </c>
      <c r="XQ33" s="1271" t="s">
        <v>21</v>
      </c>
      <c r="XR33" s="1272"/>
      <c r="XS33" s="141">
        <f>XT5-XS32</f>
        <v>-22</v>
      </c>
      <c r="XZ33" s="1271" t="s">
        <v>21</v>
      </c>
      <c r="YA33" s="1272"/>
      <c r="YB33" s="141">
        <f>YC5-YB32</f>
        <v>-22</v>
      </c>
      <c r="YI33" s="1271" t="s">
        <v>21</v>
      </c>
      <c r="YJ33" s="1272"/>
      <c r="YK33" s="141">
        <f>YL5-YK32</f>
        <v>-22</v>
      </c>
      <c r="YR33" s="1271" t="s">
        <v>21</v>
      </c>
      <c r="YS33" s="1272"/>
      <c r="YT33" s="141">
        <f>YU5-YT32</f>
        <v>-22</v>
      </c>
      <c r="ZA33" s="1271" t="s">
        <v>21</v>
      </c>
      <c r="ZB33" s="1272"/>
      <c r="ZC33" s="141">
        <f>ZD5-ZC32</f>
        <v>-22</v>
      </c>
      <c r="ZJ33" s="1271" t="s">
        <v>21</v>
      </c>
      <c r="ZK33" s="1272"/>
      <c r="ZL33" s="141">
        <f>ZM5-ZL32</f>
        <v>-22</v>
      </c>
      <c r="ZS33" s="1271" t="s">
        <v>21</v>
      </c>
      <c r="ZT33" s="1272"/>
      <c r="ZU33" s="141">
        <f>ZV5-ZU32</f>
        <v>-22</v>
      </c>
      <c r="AAB33" s="1271" t="s">
        <v>21</v>
      </c>
      <c r="AAC33" s="1272"/>
      <c r="AAD33" s="141">
        <f>AAE5-AAD32</f>
        <v>-22</v>
      </c>
      <c r="AAK33" s="1271" t="s">
        <v>21</v>
      </c>
      <c r="AAL33" s="1272"/>
      <c r="AAM33" s="141">
        <f>AAN5-AAM32</f>
        <v>-22</v>
      </c>
      <c r="AAT33" s="1271" t="s">
        <v>21</v>
      </c>
      <c r="AAU33" s="1272"/>
      <c r="AAV33" s="141">
        <f>AAV32-AAT32</f>
        <v>22</v>
      </c>
      <c r="ABC33" s="1271" t="s">
        <v>21</v>
      </c>
      <c r="ABD33" s="1272"/>
      <c r="ABE33" s="141">
        <f>ABF5-ABE32</f>
        <v>-22</v>
      </c>
      <c r="ABL33" s="1271" t="s">
        <v>21</v>
      </c>
      <c r="ABM33" s="1272"/>
      <c r="ABN33" s="141">
        <f>ABO5-ABN32</f>
        <v>-22</v>
      </c>
      <c r="ABU33" s="1271" t="s">
        <v>21</v>
      </c>
      <c r="ABV33" s="1272"/>
      <c r="ABW33" s="141">
        <f>ABX5-ABW32</f>
        <v>-22</v>
      </c>
      <c r="ACD33" s="1271" t="s">
        <v>21</v>
      </c>
      <c r="ACE33" s="1272"/>
      <c r="ACF33" s="141">
        <f>ACG5-ACF32</f>
        <v>-22</v>
      </c>
      <c r="ACM33" s="1271" t="s">
        <v>21</v>
      </c>
      <c r="ACN33" s="1272"/>
      <c r="ACO33" s="141">
        <f>ACP5-ACO32</f>
        <v>-22</v>
      </c>
      <c r="ACV33" s="1271" t="s">
        <v>21</v>
      </c>
      <c r="ACW33" s="1272"/>
      <c r="ACX33" s="141">
        <f>ACY5-ACX32</f>
        <v>-22</v>
      </c>
      <c r="ADE33" s="1271" t="s">
        <v>21</v>
      </c>
      <c r="ADF33" s="1272"/>
      <c r="ADG33" s="141">
        <f>ADH5-ADG32</f>
        <v>-22</v>
      </c>
      <c r="ADN33" s="1271" t="s">
        <v>21</v>
      </c>
      <c r="ADO33" s="1272"/>
      <c r="ADP33" s="141">
        <f>ADQ5-ADP32</f>
        <v>-22</v>
      </c>
      <c r="ADW33" s="1271" t="s">
        <v>21</v>
      </c>
      <c r="ADX33" s="1272"/>
      <c r="ADY33" s="141">
        <f>ADZ5-ADY32</f>
        <v>-22</v>
      </c>
      <c r="AEF33" s="1271" t="s">
        <v>21</v>
      </c>
      <c r="AEG33" s="1272"/>
      <c r="AEH33" s="141">
        <f>AEI5-AEH32</f>
        <v>-22</v>
      </c>
      <c r="AEO33" s="1271" t="s">
        <v>21</v>
      </c>
      <c r="AEP33" s="127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73" t="s">
        <v>4</v>
      </c>
      <c r="RU34" s="1274"/>
      <c r="RV34" s="49"/>
      <c r="SC34" s="1273" t="s">
        <v>4</v>
      </c>
      <c r="SD34" s="1274"/>
      <c r="SE34" s="49"/>
      <c r="SL34" s="1273" t="s">
        <v>4</v>
      </c>
      <c r="SM34" s="1274"/>
      <c r="SN34" s="49"/>
      <c r="SU34" s="1273" t="s">
        <v>4</v>
      </c>
      <c r="SV34" s="1274"/>
      <c r="SW34" s="49"/>
      <c r="TD34" s="1273" t="s">
        <v>4</v>
      </c>
      <c r="TE34" s="1274"/>
      <c r="TF34" s="49"/>
      <c r="TM34" s="1273" t="s">
        <v>4</v>
      </c>
      <c r="TN34" s="1274"/>
      <c r="TO34" s="49"/>
      <c r="TV34" s="1273" t="s">
        <v>4</v>
      </c>
      <c r="TW34" s="1274"/>
      <c r="TX34" s="49"/>
      <c r="UE34" s="1273" t="s">
        <v>4</v>
      </c>
      <c r="UF34" s="1274"/>
      <c r="UG34" s="49"/>
      <c r="UN34" s="1273" t="s">
        <v>4</v>
      </c>
      <c r="UO34" s="1274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73" t="s">
        <v>4</v>
      </c>
      <c r="VP34" s="1274"/>
      <c r="VQ34" s="49"/>
      <c r="VX34" s="1273" t="s">
        <v>4</v>
      </c>
      <c r="VY34" s="1274"/>
      <c r="VZ34" s="49"/>
      <c r="WG34" s="1273" t="s">
        <v>4</v>
      </c>
      <c r="WH34" s="1274"/>
      <c r="WI34" s="49"/>
      <c r="WP34" s="1273" t="s">
        <v>4</v>
      </c>
      <c r="WQ34" s="1274"/>
      <c r="WR34" s="49"/>
      <c r="WY34" s="1273" t="s">
        <v>4</v>
      </c>
      <c r="WZ34" s="1274"/>
      <c r="XA34" s="49"/>
      <c r="XH34" s="1273" t="s">
        <v>4</v>
      </c>
      <c r="XI34" s="1274"/>
      <c r="XJ34" s="49"/>
      <c r="XQ34" s="1273" t="s">
        <v>4</v>
      </c>
      <c r="XR34" s="1274"/>
      <c r="XS34" s="49"/>
      <c r="XZ34" s="1273" t="s">
        <v>4</v>
      </c>
      <c r="YA34" s="1274"/>
      <c r="YB34" s="49"/>
      <c r="YI34" s="1273" t="s">
        <v>4</v>
      </c>
      <c r="YJ34" s="1274"/>
      <c r="YK34" s="49"/>
      <c r="YR34" s="1273" t="s">
        <v>4</v>
      </c>
      <c r="YS34" s="1274"/>
      <c r="YT34" s="49"/>
      <c r="ZA34" s="1273" t="s">
        <v>4</v>
      </c>
      <c r="ZB34" s="1274"/>
      <c r="ZC34" s="49"/>
      <c r="ZJ34" s="1273" t="s">
        <v>4</v>
      </c>
      <c r="ZK34" s="1274"/>
      <c r="ZL34" s="49"/>
      <c r="ZS34" s="1273" t="s">
        <v>4</v>
      </c>
      <c r="ZT34" s="1274"/>
      <c r="ZU34" s="49"/>
      <c r="AAB34" s="1273" t="s">
        <v>4</v>
      </c>
      <c r="AAC34" s="1274"/>
      <c r="AAD34" s="49"/>
      <c r="AAK34" s="1273" t="s">
        <v>4</v>
      </c>
      <c r="AAL34" s="1274"/>
      <c r="AAM34" s="49"/>
      <c r="AAT34" s="1273" t="s">
        <v>4</v>
      </c>
      <c r="AAU34" s="1274"/>
      <c r="AAV34" s="49"/>
      <c r="ABC34" s="1273" t="s">
        <v>4</v>
      </c>
      <c r="ABD34" s="1274"/>
      <c r="ABE34" s="49"/>
      <c r="ABL34" s="1273" t="s">
        <v>4</v>
      </c>
      <c r="ABM34" s="1274"/>
      <c r="ABN34" s="49"/>
      <c r="ABU34" s="1273" t="s">
        <v>4</v>
      </c>
      <c r="ABV34" s="1274"/>
      <c r="ABW34" s="49"/>
      <c r="ACD34" s="1273" t="s">
        <v>4</v>
      </c>
      <c r="ACE34" s="1274"/>
      <c r="ACF34" s="49"/>
      <c r="ACM34" s="1273" t="s">
        <v>4</v>
      </c>
      <c r="ACN34" s="1274"/>
      <c r="ACO34" s="49"/>
      <c r="ACV34" s="1273" t="s">
        <v>4</v>
      </c>
      <c r="ACW34" s="1274"/>
      <c r="ACX34" s="49"/>
      <c r="ADE34" s="1273" t="s">
        <v>4</v>
      </c>
      <c r="ADF34" s="1274"/>
      <c r="ADG34" s="49"/>
      <c r="ADN34" s="1273" t="s">
        <v>4</v>
      </c>
      <c r="ADO34" s="1274"/>
      <c r="ADP34" s="49"/>
      <c r="ADW34" s="1273" t="s">
        <v>4</v>
      </c>
      <c r="ADX34" s="1274"/>
      <c r="ADY34" s="49"/>
      <c r="AEF34" s="1273" t="s">
        <v>4</v>
      </c>
      <c r="AEG34" s="1274"/>
      <c r="AEH34" s="49"/>
      <c r="AEO34" s="1273" t="s">
        <v>4</v>
      </c>
      <c r="AEP34" s="127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66"/>
      <c r="B1" s="1266"/>
      <c r="C1" s="1266"/>
      <c r="D1" s="1266"/>
      <c r="E1" s="1266"/>
      <c r="F1" s="1266"/>
      <c r="G1" s="1266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67"/>
      <c r="B5" s="1298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67"/>
      <c r="B6" s="1298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71" t="s">
        <v>21</v>
      </c>
      <c r="E32" s="1272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71" t="s">
        <v>21</v>
      </c>
      <c r="E29" s="1272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71" t="s">
        <v>21</v>
      </c>
      <c r="E32" s="1272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  <c r="K1" s="1281" t="s">
        <v>286</v>
      </c>
      <c r="L1" s="1281"/>
      <c r="M1" s="1281"/>
      <c r="N1" s="1281"/>
      <c r="O1" s="1281"/>
      <c r="P1" s="1281"/>
      <c r="Q1" s="128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99" t="s">
        <v>112</v>
      </c>
      <c r="B5" s="1288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99" t="s">
        <v>112</v>
      </c>
      <c r="L5" s="1288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99"/>
      <c r="B6" s="1288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99"/>
      <c r="L6" s="1288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71" t="s">
        <v>21</v>
      </c>
      <c r="E29" s="1272"/>
      <c r="F29" s="141">
        <f>E5+E6-F27+E7+E4</f>
        <v>2.9999999999791527E-2</v>
      </c>
      <c r="L29" s="5"/>
      <c r="N29" s="1271" t="s">
        <v>21</v>
      </c>
      <c r="O29" s="1272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77" t="s">
        <v>269</v>
      </c>
      <c r="B1" s="1277"/>
      <c r="C1" s="1277"/>
      <c r="D1" s="1277"/>
      <c r="E1" s="1277"/>
      <c r="F1" s="1277"/>
      <c r="G1" s="12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75" t="s">
        <v>65</v>
      </c>
      <c r="B6" s="1300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75"/>
      <c r="B7" s="1301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71" t="s">
        <v>21</v>
      </c>
      <c r="E30" s="1272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302" t="s">
        <v>270</v>
      </c>
      <c r="B1" s="1302"/>
      <c r="C1" s="1302"/>
      <c r="D1" s="1302"/>
      <c r="E1" s="1302"/>
      <c r="F1" s="1302"/>
      <c r="G1" s="1302"/>
      <c r="H1" s="1302"/>
      <c r="I1" s="1302"/>
      <c r="J1" s="1302"/>
      <c r="K1" s="636">
        <v>1</v>
      </c>
      <c r="N1" s="1302" t="str">
        <f>A1</f>
        <v xml:space="preserve"> INVENTARIO      DEL MES DE JULIO 2022</v>
      </c>
      <c r="O1" s="1302"/>
      <c r="P1" s="1302"/>
      <c r="Q1" s="1302"/>
      <c r="R1" s="1302"/>
      <c r="S1" s="1302"/>
      <c r="T1" s="1302"/>
      <c r="U1" s="1302"/>
      <c r="V1" s="1302"/>
      <c r="W1" s="1302"/>
      <c r="X1" s="636">
        <v>2</v>
      </c>
      <c r="AA1" s="1303" t="s">
        <v>286</v>
      </c>
      <c r="AB1" s="1303"/>
      <c r="AC1" s="1303"/>
      <c r="AD1" s="1303"/>
      <c r="AE1" s="1303"/>
      <c r="AF1" s="1303"/>
      <c r="AG1" s="1303"/>
      <c r="AH1" s="1303"/>
      <c r="AI1" s="1303"/>
      <c r="AJ1" s="1303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79" t="s">
        <v>11</v>
      </c>
      <c r="D120" s="1280"/>
      <c r="E120" s="57">
        <f>E4+E5+E6-F115</f>
        <v>0</v>
      </c>
      <c r="G120" s="47"/>
      <c r="H120" s="91"/>
      <c r="P120" s="1279" t="s">
        <v>11</v>
      </c>
      <c r="Q120" s="1280"/>
      <c r="R120" s="57">
        <f>R4+R5+R6-S115</f>
        <v>0</v>
      </c>
      <c r="T120" s="47"/>
      <c r="U120" s="91"/>
      <c r="AC120" s="1279" t="s">
        <v>11</v>
      </c>
      <c r="AD120" s="1280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77" t="s">
        <v>157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75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75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79" t="s">
        <v>11</v>
      </c>
      <c r="D59" s="1280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75"/>
      <c r="B5" s="1304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75"/>
      <c r="B6" s="1304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79" t="s">
        <v>11</v>
      </c>
      <c r="D60" s="128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75"/>
      <c r="B4" s="1305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75"/>
      <c r="B5" s="1306"/>
      <c r="C5" s="236"/>
      <c r="D5" s="259"/>
      <c r="E5" s="244"/>
      <c r="F5" s="240"/>
      <c r="G5" s="227"/>
    </row>
    <row r="6" spans="1:9" ht="15" customHeight="1" x14ac:dyDescent="0.25">
      <c r="A6" s="829"/>
      <c r="B6" s="1306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79" t="s">
        <v>11</v>
      </c>
      <c r="D61" s="1280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307"/>
      <c r="B5" s="1309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308"/>
      <c r="B6" s="1310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11" t="s">
        <v>11</v>
      </c>
      <c r="D56" s="131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77" t="s">
        <v>156</v>
      </c>
      <c r="B1" s="1277"/>
      <c r="C1" s="1277"/>
      <c r="D1" s="1277"/>
      <c r="E1" s="1277"/>
      <c r="F1" s="1277"/>
      <c r="G1" s="127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78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78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66"/>
      <c r="B1" s="1266"/>
      <c r="C1" s="1266"/>
      <c r="D1" s="1266"/>
      <c r="E1" s="1266"/>
      <c r="F1" s="1266"/>
      <c r="G1" s="126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313"/>
      <c r="C4" s="420"/>
      <c r="D4" s="247"/>
      <c r="E4" s="314"/>
      <c r="F4" s="291"/>
      <c r="G4" s="227"/>
    </row>
    <row r="5" spans="1:10" ht="15" customHeight="1" x14ac:dyDescent="0.25">
      <c r="A5" s="1307"/>
      <c r="B5" s="1314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308"/>
      <c r="B6" s="1315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11" t="s">
        <v>11</v>
      </c>
      <c r="D55" s="131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277"/>
      <c r="I1" s="1277"/>
      <c r="J1" s="11">
        <v>1</v>
      </c>
      <c r="M1" s="1281" t="s">
        <v>285</v>
      </c>
      <c r="N1" s="1281"/>
      <c r="O1" s="1281"/>
      <c r="P1" s="1281"/>
      <c r="Q1" s="1281"/>
      <c r="R1" s="1281"/>
      <c r="S1" s="1281"/>
      <c r="T1" s="1281"/>
      <c r="U1" s="128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316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316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316"/>
      <c r="C6" s="200"/>
      <c r="D6" s="149"/>
      <c r="E6" s="78">
        <v>136.19999999999999</v>
      </c>
      <c r="F6" s="62">
        <v>30</v>
      </c>
      <c r="I6" s="192"/>
      <c r="J6" s="73"/>
      <c r="N6" s="1316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317" t="s">
        <v>19</v>
      </c>
      <c r="D112" s="1318"/>
      <c r="E112" s="39">
        <f>E4+E5-F109+E6+E7</f>
        <v>6.2527760746888816E-13</v>
      </c>
      <c r="F112" s="6"/>
      <c r="G112" s="6"/>
      <c r="H112" s="17"/>
      <c r="I112" s="132"/>
      <c r="J112" s="73"/>
      <c r="O112" s="1317" t="s">
        <v>19</v>
      </c>
      <c r="P112" s="1318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95" t="s">
        <v>52</v>
      </c>
      <c r="B5" s="1319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95"/>
      <c r="B6" s="1319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32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321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7" t="s">
        <v>19</v>
      </c>
      <c r="D34" s="131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7" t="s">
        <v>271</v>
      </c>
      <c r="B1" s="1277"/>
      <c r="C1" s="1277"/>
      <c r="D1" s="1277"/>
      <c r="E1" s="1277"/>
      <c r="F1" s="1277"/>
      <c r="G1" s="1277"/>
      <c r="H1" s="11">
        <v>1</v>
      </c>
      <c r="K1" s="1277" t="s">
        <v>266</v>
      </c>
      <c r="L1" s="1277"/>
      <c r="M1" s="1277"/>
      <c r="N1" s="1277"/>
      <c r="O1" s="1277"/>
      <c r="P1" s="1277"/>
      <c r="Q1" s="1277"/>
      <c r="R1" s="11">
        <v>2</v>
      </c>
      <c r="U1" s="1281" t="s">
        <v>286</v>
      </c>
      <c r="V1" s="1281"/>
      <c r="W1" s="1281"/>
      <c r="X1" s="1281"/>
      <c r="Y1" s="1281"/>
      <c r="Z1" s="1281"/>
      <c r="AA1" s="12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322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324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322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323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324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323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79" t="s">
        <v>11</v>
      </c>
      <c r="D83" s="1280"/>
      <c r="E83" s="57">
        <f>E5+E6-F78+E7</f>
        <v>-20</v>
      </c>
      <c r="F83" s="73"/>
      <c r="M83" s="1279" t="s">
        <v>11</v>
      </c>
      <c r="N83" s="1280"/>
      <c r="O83" s="57">
        <f>O5+O6-P78+O7</f>
        <v>100</v>
      </c>
      <c r="P83" s="73"/>
      <c r="W83" s="1279" t="s">
        <v>11</v>
      </c>
      <c r="X83" s="1280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81" t="s">
        <v>286</v>
      </c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95" t="s">
        <v>310</v>
      </c>
      <c r="B5" s="1287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95"/>
      <c r="B6" s="128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17" t="s">
        <v>19</v>
      </c>
      <c r="D34" s="131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25" t="s">
        <v>272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28" t="s">
        <v>52</v>
      </c>
      <c r="B5" s="1329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28"/>
      <c r="B6" s="1330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28"/>
      <c r="B7" s="1330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320" t="s">
        <v>47</v>
      </c>
      <c r="J8" s="1326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311" t="s">
        <v>11</v>
      </c>
      <c r="D56" s="1312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25" t="s">
        <v>267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31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32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32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20" t="s">
        <v>47</v>
      </c>
      <c r="J8" s="132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311" t="s">
        <v>11</v>
      </c>
      <c r="D42" s="1312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35"/>
      <c r="B5" s="1337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36"/>
      <c r="B6" s="1338"/>
      <c r="C6" s="234"/>
      <c r="D6" s="289"/>
      <c r="E6" s="657"/>
      <c r="F6" s="291"/>
      <c r="G6" s="227"/>
      <c r="I6" s="1339" t="s">
        <v>3</v>
      </c>
      <c r="J6" s="133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0"/>
      <c r="J7" s="1334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11" t="s">
        <v>11</v>
      </c>
      <c r="D100" s="131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81"/>
      <c r="B1" s="1281"/>
      <c r="C1" s="1281"/>
      <c r="D1" s="1281"/>
      <c r="E1" s="1281"/>
      <c r="F1" s="1281"/>
      <c r="G1" s="128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307"/>
      <c r="B5" s="1341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308"/>
      <c r="B6" s="1342"/>
      <c r="C6" s="234"/>
      <c r="D6" s="289"/>
      <c r="E6" s="292"/>
      <c r="F6" s="293"/>
      <c r="G6" s="227"/>
      <c r="I6" s="1339" t="s">
        <v>3</v>
      </c>
      <c r="J6" s="133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40"/>
      <c r="J7" s="1334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11" t="s">
        <v>11</v>
      </c>
      <c r="D33" s="131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325" t="s">
        <v>267</v>
      </c>
      <c r="B1" s="1325"/>
      <c r="C1" s="1325"/>
      <c r="D1" s="1325"/>
      <c r="E1" s="1325"/>
      <c r="F1" s="1325"/>
      <c r="G1" s="1325"/>
      <c r="H1" s="1325"/>
      <c r="I1" s="1325"/>
      <c r="J1" s="99">
        <v>1</v>
      </c>
      <c r="L1" s="1343" t="s">
        <v>284</v>
      </c>
      <c r="M1" s="1343"/>
      <c r="N1" s="1343"/>
      <c r="O1" s="1343"/>
      <c r="P1" s="1343"/>
      <c r="Q1" s="1343"/>
      <c r="R1" s="1343"/>
      <c r="S1" s="1343"/>
      <c r="T1" s="1343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31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31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32"/>
      <c r="C6" s="272"/>
      <c r="D6" s="403"/>
      <c r="E6" s="315"/>
      <c r="F6" s="293"/>
      <c r="G6" s="230"/>
      <c r="H6" s="227"/>
      <c r="I6" s="227"/>
      <c r="L6" s="866" t="s">
        <v>165</v>
      </c>
      <c r="M6" s="1332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32"/>
      <c r="C7" s="272"/>
      <c r="D7" s="403"/>
      <c r="E7" s="315"/>
      <c r="F7" s="293"/>
      <c r="G7" s="230"/>
      <c r="H7" s="227"/>
      <c r="I7" s="574"/>
      <c r="J7" s="460"/>
      <c r="L7" s="866"/>
      <c r="M7" s="1332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20" t="s">
        <v>47</v>
      </c>
      <c r="J8" s="1326" t="s">
        <v>4</v>
      </c>
      <c r="L8" s="227"/>
      <c r="M8" s="533"/>
      <c r="N8" s="272"/>
      <c r="O8" s="289"/>
      <c r="P8" s="401"/>
      <c r="Q8" s="402"/>
      <c r="R8" s="230"/>
      <c r="S8" s="227"/>
      <c r="T8" s="1320" t="s">
        <v>47</v>
      </c>
      <c r="U8" s="132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21"/>
      <c r="J9" s="132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321"/>
      <c r="U9" s="1327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311" t="s">
        <v>11</v>
      </c>
      <c r="D42" s="1312"/>
      <c r="E42" s="145">
        <f>E5+E4+E6+-F39</f>
        <v>500</v>
      </c>
      <c r="F42" s="5"/>
      <c r="L42" s="47"/>
      <c r="N42" s="1311" t="s">
        <v>11</v>
      </c>
      <c r="O42" s="1312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78" t="s">
        <v>108</v>
      </c>
      <c r="C5" s="499"/>
      <c r="D5" s="235"/>
      <c r="E5" s="252"/>
      <c r="F5" s="240"/>
      <c r="G5" s="245"/>
    </row>
    <row r="6" spans="1:9" x14ac:dyDescent="0.25">
      <c r="A6" s="516"/>
      <c r="B6" s="1278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46" t="s">
        <v>273</v>
      </c>
      <c r="B1" s="1346"/>
      <c r="C1" s="1346"/>
      <c r="D1" s="1346"/>
      <c r="E1" s="1346"/>
      <c r="F1" s="1346"/>
      <c r="G1" s="1346"/>
      <c r="H1" s="1346"/>
      <c r="I1" s="333">
        <v>1</v>
      </c>
      <c r="L1" s="1346" t="str">
        <f>A1</f>
        <v>INVENTARIO    DEL MES DE     JULIO     2022</v>
      </c>
      <c r="M1" s="1346"/>
      <c r="N1" s="1346"/>
      <c r="O1" s="1346"/>
      <c r="P1" s="1346"/>
      <c r="Q1" s="1346"/>
      <c r="R1" s="1346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44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44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45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45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47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48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71" t="s">
        <v>21</v>
      </c>
      <c r="E75" s="1272"/>
      <c r="F75" s="141">
        <f>G5-F73</f>
        <v>0</v>
      </c>
      <c r="M75" s="185"/>
      <c r="O75" s="1271" t="s">
        <v>21</v>
      </c>
      <c r="P75" s="1272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75"/>
      <c r="B5" s="1269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75"/>
      <c r="B6" s="1269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79" t="s">
        <v>11</v>
      </c>
      <c r="D60" s="12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66" t="s">
        <v>286</v>
      </c>
      <c r="B1" s="1266"/>
      <c r="C1" s="1266"/>
      <c r="D1" s="1266"/>
      <c r="E1" s="1266"/>
      <c r="F1" s="1266"/>
      <c r="G1" s="1266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44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44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44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71" t="s">
        <v>21</v>
      </c>
      <c r="E41" s="1272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77" t="s">
        <v>274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49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50"/>
      <c r="B5" s="1352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51"/>
      <c r="B6" s="1353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77" t="s">
        <v>272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5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5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56" t="s">
        <v>88</v>
      </c>
      <c r="C4" s="102"/>
      <c r="D4" s="135"/>
      <c r="E4" s="86"/>
      <c r="F4" s="73"/>
      <c r="G4" s="743"/>
    </row>
    <row r="5" spans="1:10" x14ac:dyDescent="0.25">
      <c r="A5" s="75"/>
      <c r="B5" s="1357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4" t="s">
        <v>118</v>
      </c>
      <c r="C4" s="102"/>
      <c r="D4" s="135"/>
      <c r="E4" s="86"/>
      <c r="F4" s="73"/>
      <c r="G4" s="864"/>
    </row>
    <row r="5" spans="1:9" x14ac:dyDescent="0.25">
      <c r="A5" s="1295"/>
      <c r="B5" s="1355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9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77" t="s">
        <v>275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8" t="s">
        <v>119</v>
      </c>
      <c r="C4" s="102"/>
      <c r="D4" s="135"/>
      <c r="E4" s="86"/>
      <c r="F4" s="73"/>
      <c r="G4" s="972"/>
    </row>
    <row r="5" spans="1:9" x14ac:dyDescent="0.25">
      <c r="A5" s="1295" t="s">
        <v>52</v>
      </c>
      <c r="B5" s="1359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95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81"/>
      <c r="B1" s="1281"/>
      <c r="C1" s="1281"/>
      <c r="D1" s="1281"/>
      <c r="E1" s="1281"/>
      <c r="F1" s="1281"/>
      <c r="G1" s="12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82"/>
      <c r="C5" s="499"/>
      <c r="D5" s="235"/>
      <c r="E5" s="252"/>
      <c r="F5" s="240"/>
      <c r="G5" s="245"/>
    </row>
    <row r="6" spans="1:9" ht="20.25" x14ac:dyDescent="0.3">
      <c r="A6" s="879"/>
      <c r="B6" s="1282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79" t="s">
        <v>11</v>
      </c>
      <c r="D83" s="128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77" t="s">
        <v>264</v>
      </c>
      <c r="B1" s="1277"/>
      <c r="C1" s="1277"/>
      <c r="D1" s="1277"/>
      <c r="E1" s="1277"/>
      <c r="F1" s="1277"/>
      <c r="G1" s="12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83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83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79" t="s">
        <v>11</v>
      </c>
      <c r="D53" s="1280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77" t="s">
        <v>265</v>
      </c>
      <c r="B1" s="1277"/>
      <c r="C1" s="1277"/>
      <c r="D1" s="1277"/>
      <c r="E1" s="1277"/>
      <c r="F1" s="1277"/>
      <c r="G1" s="1277"/>
      <c r="H1" s="11">
        <v>1</v>
      </c>
      <c r="K1" s="1277" t="str">
        <f>A1</f>
        <v>INVENTARIO DEL MES DE    JULIO      2022</v>
      </c>
      <c r="L1" s="1277"/>
      <c r="M1" s="1277"/>
      <c r="N1" s="1277"/>
      <c r="O1" s="1277"/>
      <c r="P1" s="1277"/>
      <c r="Q1" s="1277"/>
      <c r="R1" s="11">
        <v>2</v>
      </c>
      <c r="U1" s="1281" t="s">
        <v>286</v>
      </c>
      <c r="V1" s="1281"/>
      <c r="W1" s="1281"/>
      <c r="X1" s="1281"/>
      <c r="Y1" s="1281"/>
      <c r="Z1" s="1281"/>
      <c r="AA1" s="12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84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84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84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84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84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84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79" t="s">
        <v>11</v>
      </c>
      <c r="D47" s="1280"/>
      <c r="E47" s="57">
        <f>E5+E6-F42+E7</f>
        <v>61.359999999999957</v>
      </c>
      <c r="F47" s="73"/>
      <c r="M47" s="1279" t="s">
        <v>11</v>
      </c>
      <c r="N47" s="1280"/>
      <c r="O47" s="57">
        <f>O5+O6-P42+O7</f>
        <v>-18</v>
      </c>
      <c r="P47" s="73"/>
      <c r="W47" s="1279" t="s">
        <v>11</v>
      </c>
      <c r="X47" s="1280"/>
      <c r="Y47" s="57">
        <f>Y5+Y6-Z42+Y7</f>
        <v>73.529999999999973</v>
      </c>
      <c r="Z47" s="73"/>
    </row>
    <row r="50" spans="1:28" x14ac:dyDescent="0.25">
      <c r="A50" s="237"/>
      <c r="B50" s="1275"/>
      <c r="C50" s="641"/>
      <c r="D50" s="259"/>
      <c r="E50" s="244"/>
      <c r="F50" s="240"/>
      <c r="G50" s="245"/>
      <c r="H50" s="227"/>
      <c r="K50" s="237"/>
      <c r="L50" s="1275"/>
      <c r="M50" s="641"/>
      <c r="N50" s="259"/>
      <c r="O50" s="244"/>
      <c r="P50" s="240"/>
      <c r="Q50" s="245"/>
      <c r="R50" s="227"/>
      <c r="U50" s="237"/>
      <c r="V50" s="1275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75"/>
      <c r="C51" s="499"/>
      <c r="D51" s="235"/>
      <c r="E51" s="252"/>
      <c r="F51" s="240"/>
      <c r="G51" s="247"/>
      <c r="H51" s="227"/>
      <c r="K51" s="237"/>
      <c r="L51" s="1275"/>
      <c r="M51" s="499"/>
      <c r="N51" s="235"/>
      <c r="O51" s="252"/>
      <c r="P51" s="240"/>
      <c r="Q51" s="247"/>
      <c r="R51" s="227"/>
      <c r="U51" s="237"/>
      <c r="V51" s="1275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77" t="s">
        <v>266</v>
      </c>
      <c r="B1" s="1277"/>
      <c r="C1" s="1277"/>
      <c r="D1" s="1277"/>
      <c r="E1" s="1277"/>
      <c r="F1" s="1277"/>
      <c r="G1" s="1277"/>
      <c r="H1" s="11">
        <v>1</v>
      </c>
      <c r="K1" s="1281" t="s">
        <v>284</v>
      </c>
      <c r="L1" s="1281"/>
      <c r="M1" s="1281"/>
      <c r="N1" s="1281"/>
      <c r="O1" s="1281"/>
      <c r="P1" s="1281"/>
      <c r="Q1" s="128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82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82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82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82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79" t="s">
        <v>11</v>
      </c>
      <c r="D83" s="1280"/>
      <c r="E83" s="57">
        <f>E5+E6-F78+E7</f>
        <v>-0.79999999999972715</v>
      </c>
      <c r="F83" s="73"/>
      <c r="M83" s="1279" t="s">
        <v>11</v>
      </c>
      <c r="N83" s="1280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77" t="s">
        <v>267</v>
      </c>
      <c r="B1" s="1277"/>
      <c r="C1" s="1277"/>
      <c r="D1" s="1277"/>
      <c r="E1" s="1277"/>
      <c r="F1" s="1277"/>
      <c r="G1" s="12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85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86" t="s">
        <v>167</v>
      </c>
      <c r="B5" s="1282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86"/>
      <c r="B6" s="1282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79" t="s">
        <v>11</v>
      </c>
      <c r="D84" s="1280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2022-10-05T17:52:35Z</dcterms:modified>
</cp:coreProperties>
</file>