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OneDrive\Escritorio\NORMA LEDO 2022\INVENTARIO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" i="1"/>
  <c r="H43" i="1"/>
  <c r="H18" i="1"/>
  <c r="H10" i="1"/>
  <c r="H21" i="1"/>
  <c r="H20" i="1"/>
  <c r="H5" i="1"/>
  <c r="H45" i="1"/>
  <c r="H27" i="1"/>
  <c r="H29" i="1"/>
  <c r="H22" i="1"/>
  <c r="H32" i="1"/>
  <c r="H35" i="1"/>
  <c r="H19" i="1"/>
  <c r="H13" i="1"/>
  <c r="H24" i="1"/>
  <c r="H9" i="1"/>
  <c r="H39" i="1"/>
  <c r="H12" i="1"/>
  <c r="H14" i="1"/>
  <c r="H30" i="1"/>
  <c r="H23" i="1"/>
  <c r="E4" i="1"/>
  <c r="E22" i="1" s="1"/>
  <c r="E5" i="1"/>
  <c r="E6" i="1"/>
  <c r="E7" i="1"/>
  <c r="E8" i="1"/>
  <c r="E9" i="1"/>
  <c r="E10" i="1"/>
  <c r="E12" i="1"/>
  <c r="E13" i="1"/>
  <c r="E14" i="1"/>
  <c r="E15" i="1"/>
  <c r="E17" i="1"/>
  <c r="E18" i="1"/>
  <c r="E19" i="1"/>
  <c r="E20" i="1"/>
  <c r="B16" i="1"/>
  <c r="E16" i="1" s="1"/>
  <c r="B11" i="1"/>
  <c r="E11" i="1" s="1"/>
  <c r="B10" i="1"/>
</calcChain>
</file>

<file path=xl/sharedStrings.xml><?xml version="1.0" encoding="utf-8"?>
<sst xmlns="http://schemas.openxmlformats.org/spreadsheetml/2006/main" count="74" uniqueCount="63">
  <si>
    <t>PRODUCTO</t>
  </si>
  <si>
    <t>KILOS</t>
  </si>
  <si>
    <t>CAJAS/PZAS</t>
  </si>
  <si>
    <t>PRECIO</t>
  </si>
  <si>
    <t>COSTO</t>
  </si>
  <si>
    <t>Arrachera Taquera</t>
  </si>
  <si>
    <t>Arrachera Texana</t>
  </si>
  <si>
    <t>Buche</t>
  </si>
  <si>
    <t>Camaron Chico</t>
  </si>
  <si>
    <t>Camaron Grande</t>
  </si>
  <si>
    <t>Chambarete</t>
  </si>
  <si>
    <t>Chuleta Natural</t>
  </si>
  <si>
    <t>Carrillera</t>
  </si>
  <si>
    <t>Cebo de Res</t>
  </si>
  <si>
    <t>Corbata</t>
  </si>
  <si>
    <t>Espaldilla de Carnero</t>
  </si>
  <si>
    <t>Filete de Puerco</t>
  </si>
  <si>
    <t>Filete Tilapia</t>
  </si>
  <si>
    <t>Lomo de Caña</t>
  </si>
  <si>
    <t>Menudo</t>
  </si>
  <si>
    <t>Cuero de Pierna</t>
  </si>
  <si>
    <t>Sesos</t>
  </si>
  <si>
    <t>Cuero Papel</t>
  </si>
  <si>
    <t>Tampiqueña</t>
  </si>
  <si>
    <t>Descarne</t>
  </si>
  <si>
    <t>Tocino Natural</t>
  </si>
  <si>
    <t>VALOR TOTAL</t>
  </si>
  <si>
    <t>Espinazo Largo</t>
  </si>
  <si>
    <t>Gallina</t>
  </si>
  <si>
    <t>Hueso</t>
  </si>
  <si>
    <t>Manita</t>
  </si>
  <si>
    <t>Manteca</t>
  </si>
  <si>
    <t>Papada</t>
  </si>
  <si>
    <t>Pecho</t>
  </si>
  <si>
    <t>Plancha</t>
  </si>
  <si>
    <t>Pulpa de Espaldilla</t>
  </si>
  <si>
    <t>Tocino Salado</t>
  </si>
  <si>
    <t>Tocino Winnis</t>
  </si>
  <si>
    <t>Tripas</t>
  </si>
  <si>
    <t>Trozo de Puerco</t>
  </si>
  <si>
    <t>Unto</t>
  </si>
  <si>
    <t>Vaciada</t>
  </si>
  <si>
    <t>INVENTARIO DEL MES DE AGOSTO</t>
  </si>
  <si>
    <t>ALMACEN  28/08/22</t>
  </si>
  <si>
    <t>OBRADOR    28/08/22</t>
  </si>
  <si>
    <t>Contra</t>
  </si>
  <si>
    <t>Codillo c/hueso</t>
  </si>
  <si>
    <t>Espinazo C/C</t>
  </si>
  <si>
    <t>Maciza de Res</t>
  </si>
  <si>
    <t>Retazo de Res</t>
  </si>
  <si>
    <t>Tocino  c/c</t>
  </si>
  <si>
    <t>Chuleta Americana Natural</t>
  </si>
  <si>
    <t>Cabeza</t>
  </si>
  <si>
    <t>Falda de Puerco</t>
  </si>
  <si>
    <t>Barriga</t>
  </si>
  <si>
    <t>Cañas de Lomo</t>
  </si>
  <si>
    <t>Espaldilla c/h</t>
  </si>
  <si>
    <t>Combos (45)</t>
  </si>
  <si>
    <t>Canales (130)</t>
  </si>
  <si>
    <t>Codillo s/h</t>
  </si>
  <si>
    <t>Chicharrón Prensado</t>
  </si>
  <si>
    <t>Condimento</t>
  </si>
  <si>
    <t>Carne Abierta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</si>
</sst>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6" formatCode="_-&quot;$&quot;* #,##0.00_-;\-&quot;$&quot;* #,##0.00_-;_-&quot;$&quot;* &quot;-&quot;??_-;_-@_-"/>
    <numFmt numFmtId="167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/>
    <xf numFmtId="167" fontId="0" fillId="0" borderId="1" xfId="2" applyFont="1" applyFill="1" applyBorder="1"/>
    <xf numFmtId="166" fontId="0" fillId="0" borderId="1" xfId="3" applyFont="1" applyFill="1" applyBorder="1"/>
    <xf numFmtId="166" fontId="0" fillId="0" borderId="0" xfId="0" applyNumberFormat="1"/>
    <xf numFmtId="167" fontId="0" fillId="0" borderId="0" xfId="0" applyNumberFormat="1"/>
    <xf numFmtId="0" fontId="0" fillId="0" borderId="6" xfId="0" applyFill="1" applyBorder="1"/>
    <xf numFmtId="167" fontId="0" fillId="0" borderId="0" xfId="2" applyFont="1" applyFill="1" applyBorder="1"/>
    <xf numFmtId="166" fontId="0" fillId="0" borderId="0" xfId="3" applyFont="1" applyFill="1" applyBorder="1"/>
    <xf numFmtId="166" fontId="2" fillId="0" borderId="1" xfId="0" applyNumberFormat="1" applyFont="1" applyBorder="1"/>
    <xf numFmtId="167" fontId="0" fillId="0" borderId="0" xfId="2" applyFont="1" applyBorder="1"/>
    <xf numFmtId="166" fontId="0" fillId="0" borderId="0" xfId="3" applyFont="1" applyBorder="1"/>
    <xf numFmtId="0" fontId="0" fillId="0" borderId="0" xfId="0" applyFill="1"/>
    <xf numFmtId="0" fontId="0" fillId="2" borderId="1" xfId="0" applyFill="1" applyBorder="1"/>
    <xf numFmtId="167" fontId="0" fillId="2" borderId="1" xfId="2" applyFont="1" applyFill="1" applyBorder="1"/>
    <xf numFmtId="166" fontId="0" fillId="2" borderId="1" xfId="3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ont="1" applyFill="1" applyBorder="1"/>
    <xf numFmtId="44" fontId="0" fillId="0" borderId="1" xfId="1" applyFont="1" applyFill="1" applyBorder="1"/>
    <xf numFmtId="44" fontId="0" fillId="2" borderId="1" xfId="1" applyFont="1" applyFill="1" applyBorder="1"/>
    <xf numFmtId="0" fontId="0" fillId="0" borderId="0" xfId="0" applyFont="1" applyFill="1"/>
    <xf numFmtId="43" fontId="0" fillId="0" borderId="0" xfId="0" applyNumberFormat="1"/>
  </cellXfs>
  <cellStyles count="4">
    <cellStyle name="Millares 2" xfId="2"/>
    <cellStyle name="Moneda" xfId="1" builtinId="4"/>
    <cellStyle name="Moned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M40" sqref="M40"/>
    </sheetView>
  </sheetViews>
  <sheetFormatPr baseColWidth="10" defaultRowHeight="15" x14ac:dyDescent="0.25"/>
  <cols>
    <col min="1" max="1" width="19.7109375" bestFit="1" customWidth="1"/>
    <col min="5" max="5" width="14.140625" bestFit="1" customWidth="1"/>
    <col min="7" max="7" width="25" bestFit="1" customWidth="1"/>
    <col min="10" max="10" width="15.140625" bestFit="1" customWidth="1"/>
  </cols>
  <sheetData>
    <row r="1" spans="1:12" ht="15.75" x14ac:dyDescent="0.25">
      <c r="A1" s="22" t="s">
        <v>42</v>
      </c>
      <c r="B1" s="22"/>
      <c r="C1" s="22"/>
      <c r="D1" s="22"/>
      <c r="E1" s="22"/>
      <c r="F1" s="2"/>
      <c r="G1" s="23" t="s">
        <v>42</v>
      </c>
      <c r="H1" s="24"/>
      <c r="I1" s="24"/>
      <c r="J1" s="25"/>
      <c r="K1" s="2"/>
      <c r="L1" s="2"/>
    </row>
    <row r="2" spans="1:12" ht="15.75" x14ac:dyDescent="0.25">
      <c r="A2" s="22" t="s">
        <v>43</v>
      </c>
      <c r="B2" s="22"/>
      <c r="C2" s="22"/>
      <c r="D2" s="22"/>
      <c r="E2" s="22"/>
      <c r="F2" s="2"/>
      <c r="G2" s="23" t="s">
        <v>44</v>
      </c>
      <c r="H2" s="24"/>
      <c r="I2" s="24"/>
      <c r="J2" s="25"/>
      <c r="K2" s="2"/>
      <c r="L2" s="2"/>
    </row>
    <row r="3" spans="1:12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/>
      <c r="G3" s="3" t="s">
        <v>0</v>
      </c>
      <c r="H3" s="3" t="s">
        <v>1</v>
      </c>
      <c r="I3" s="3" t="s">
        <v>3</v>
      </c>
      <c r="J3" s="3" t="s">
        <v>4</v>
      </c>
      <c r="K3" s="2"/>
      <c r="L3" s="2"/>
    </row>
    <row r="4" spans="1:12" x14ac:dyDescent="0.25">
      <c r="A4" s="5" t="s">
        <v>5</v>
      </c>
      <c r="B4" s="6">
        <v>563.73</v>
      </c>
      <c r="C4" s="5">
        <v>47</v>
      </c>
      <c r="D4" s="7">
        <v>98</v>
      </c>
      <c r="E4" s="28">
        <f>B4*D4</f>
        <v>55245.54</v>
      </c>
      <c r="F4" s="2"/>
      <c r="G4" s="5" t="s">
        <v>54</v>
      </c>
      <c r="H4" s="6">
        <v>49.8</v>
      </c>
      <c r="I4" s="7">
        <v>70</v>
      </c>
      <c r="J4" s="6">
        <f>H4*I4</f>
        <v>3486</v>
      </c>
      <c r="K4" s="2"/>
      <c r="L4" s="2"/>
    </row>
    <row r="5" spans="1:12" x14ac:dyDescent="0.25">
      <c r="A5" s="17" t="s">
        <v>6</v>
      </c>
      <c r="B5" s="18">
        <v>541.28</v>
      </c>
      <c r="C5" s="17">
        <v>47</v>
      </c>
      <c r="D5" s="19">
        <v>101</v>
      </c>
      <c r="E5" s="29">
        <f t="shared" ref="E5:E20" si="0">B5*D5</f>
        <v>54669.279999999999</v>
      </c>
      <c r="F5" s="8"/>
      <c r="G5" s="17" t="s">
        <v>52</v>
      </c>
      <c r="H5" s="18">
        <f>SUM(274.4+470.6+438.4+453.2+524.3+410.2+465+329.8+349.8+353.4+277.7+248+462+299.4+466.4+620.8+464.8+223.4+389.2+485.2+489.2+345+370.6+565.4+398.4+685.2+648.2+6.4+556.2+635.2+565.6+700+662+282+408.8+271+724.8+661+412.6+448+610.8)</f>
        <v>18452.399999999998</v>
      </c>
      <c r="I5" s="19">
        <v>38</v>
      </c>
      <c r="J5" s="18">
        <f t="shared" ref="J5:J45" si="1">H5*I5</f>
        <v>701191.2</v>
      </c>
      <c r="K5" s="2"/>
      <c r="L5" s="2"/>
    </row>
    <row r="6" spans="1:12" x14ac:dyDescent="0.25">
      <c r="A6" s="5" t="s">
        <v>7</v>
      </c>
      <c r="B6" s="6">
        <v>168.01</v>
      </c>
      <c r="C6" s="5">
        <v>9</v>
      </c>
      <c r="D6" s="7">
        <v>47</v>
      </c>
      <c r="E6" s="28">
        <f t="shared" si="0"/>
        <v>7896.4699999999993</v>
      </c>
      <c r="F6" s="8"/>
      <c r="G6" s="5" t="s">
        <v>58</v>
      </c>
      <c r="H6" s="6">
        <v>11376</v>
      </c>
      <c r="I6" s="7">
        <v>63</v>
      </c>
      <c r="J6" s="6">
        <f t="shared" si="1"/>
        <v>716688</v>
      </c>
      <c r="K6" s="2"/>
      <c r="L6" s="2"/>
    </row>
    <row r="7" spans="1:12" x14ac:dyDescent="0.25">
      <c r="A7" s="17" t="s">
        <v>8</v>
      </c>
      <c r="B7" s="18">
        <v>100</v>
      </c>
      <c r="C7" s="17">
        <v>10</v>
      </c>
      <c r="D7" s="19">
        <v>100</v>
      </c>
      <c r="E7" s="29">
        <f t="shared" si="0"/>
        <v>10000</v>
      </c>
      <c r="F7" s="2"/>
      <c r="G7" s="17" t="s">
        <v>55</v>
      </c>
      <c r="H7" s="18">
        <v>39.799999999999997</v>
      </c>
      <c r="I7" s="19">
        <v>98</v>
      </c>
      <c r="J7" s="18">
        <f t="shared" si="1"/>
        <v>3900.3999999999996</v>
      </c>
      <c r="K7" s="2"/>
      <c r="L7" s="2"/>
    </row>
    <row r="8" spans="1:12" x14ac:dyDescent="0.25">
      <c r="A8" s="5" t="s">
        <v>9</v>
      </c>
      <c r="B8" s="6">
        <v>120</v>
      </c>
      <c r="C8" s="5">
        <v>12</v>
      </c>
      <c r="D8" s="7">
        <v>115</v>
      </c>
      <c r="E8" s="28">
        <f t="shared" si="0"/>
        <v>13800</v>
      </c>
      <c r="F8" s="2"/>
      <c r="G8" s="5" t="s">
        <v>62</v>
      </c>
      <c r="H8" s="6">
        <v>2700</v>
      </c>
      <c r="I8" s="7">
        <v>74</v>
      </c>
      <c r="J8" s="6">
        <f t="shared" si="1"/>
        <v>199800</v>
      </c>
      <c r="K8" s="2"/>
      <c r="L8" s="2"/>
    </row>
    <row r="9" spans="1:12" x14ac:dyDescent="0.25">
      <c r="A9" s="17" t="s">
        <v>10</v>
      </c>
      <c r="B9" s="18">
        <v>756.92</v>
      </c>
      <c r="C9" s="17">
        <v>24</v>
      </c>
      <c r="D9" s="19">
        <v>61</v>
      </c>
      <c r="E9" s="29">
        <f t="shared" si="0"/>
        <v>46172.119999999995</v>
      </c>
      <c r="F9" s="2"/>
      <c r="G9" s="17" t="s">
        <v>12</v>
      </c>
      <c r="H9" s="18">
        <f>SUM(230+65.2)</f>
        <v>295.2</v>
      </c>
      <c r="I9" s="19">
        <v>90</v>
      </c>
      <c r="J9" s="18">
        <f t="shared" si="1"/>
        <v>26568</v>
      </c>
      <c r="K9" s="2"/>
      <c r="L9" s="2"/>
    </row>
    <row r="10" spans="1:12" x14ac:dyDescent="0.25">
      <c r="A10" s="5" t="s">
        <v>11</v>
      </c>
      <c r="B10" s="6">
        <f>SUM(1080.26+436.64+1019.38+827.9)</f>
        <v>3364.1800000000003</v>
      </c>
      <c r="C10" s="5">
        <v>40</v>
      </c>
      <c r="D10" s="7">
        <v>78</v>
      </c>
      <c r="E10" s="28">
        <f t="shared" si="0"/>
        <v>262406.04000000004</v>
      </c>
      <c r="F10" s="8"/>
      <c r="G10" s="5" t="s">
        <v>13</v>
      </c>
      <c r="H10" s="6">
        <f>SUM(405.2+29.6)</f>
        <v>434.8</v>
      </c>
      <c r="I10" s="7">
        <v>8</v>
      </c>
      <c r="J10" s="6">
        <f t="shared" si="1"/>
        <v>3478.4</v>
      </c>
      <c r="K10" s="2"/>
      <c r="L10" s="2"/>
    </row>
    <row r="11" spans="1:12" x14ac:dyDescent="0.25">
      <c r="A11" s="17" t="s">
        <v>45</v>
      </c>
      <c r="B11" s="18">
        <f>SUM(475.15+867.7+843.6+850.63+844.51)</f>
        <v>3881.59</v>
      </c>
      <c r="C11" s="17">
        <v>30</v>
      </c>
      <c r="D11" s="19">
        <v>133</v>
      </c>
      <c r="E11" s="29">
        <f t="shared" si="0"/>
        <v>516251.47000000003</v>
      </c>
      <c r="F11" s="2"/>
      <c r="G11" s="17" t="s">
        <v>60</v>
      </c>
      <c r="H11" s="17">
        <v>66</v>
      </c>
      <c r="I11" s="19">
        <v>90</v>
      </c>
      <c r="J11" s="18">
        <f t="shared" si="1"/>
        <v>5940</v>
      </c>
      <c r="K11" s="2"/>
      <c r="L11" s="2"/>
    </row>
    <row r="12" spans="1:12" x14ac:dyDescent="0.25">
      <c r="A12" s="5" t="s">
        <v>14</v>
      </c>
      <c r="B12" s="6">
        <v>428</v>
      </c>
      <c r="C12" s="5">
        <v>16</v>
      </c>
      <c r="D12" s="7">
        <v>54</v>
      </c>
      <c r="E12" s="28">
        <f t="shared" si="0"/>
        <v>23112</v>
      </c>
      <c r="F12" s="2"/>
      <c r="G12" s="5" t="s">
        <v>51</v>
      </c>
      <c r="H12" s="6">
        <f>SUM(584+346.2+362+511.2+359+490+378.2+481.8+501.4+485.6+531.4+376.4+114.2)</f>
        <v>5521.4</v>
      </c>
      <c r="I12" s="7">
        <v>80</v>
      </c>
      <c r="J12" s="6">
        <f t="shared" si="1"/>
        <v>441712</v>
      </c>
      <c r="K12" s="2"/>
      <c r="L12" s="9"/>
    </row>
    <row r="13" spans="1:12" x14ac:dyDescent="0.25">
      <c r="A13" s="17" t="s">
        <v>15</v>
      </c>
      <c r="B13" s="18">
        <v>608.1</v>
      </c>
      <c r="C13" s="17">
        <v>35</v>
      </c>
      <c r="D13" s="19">
        <v>148</v>
      </c>
      <c r="E13" s="29">
        <f t="shared" si="0"/>
        <v>89998.8</v>
      </c>
      <c r="F13" s="8"/>
      <c r="G13" s="17" t="s">
        <v>11</v>
      </c>
      <c r="H13" s="18">
        <f>SUM(528.4+260.2+532.2+524+150.2+108.8+154.8)</f>
        <v>2258.6000000000004</v>
      </c>
      <c r="I13" s="19">
        <v>80</v>
      </c>
      <c r="J13" s="18">
        <f t="shared" si="1"/>
        <v>180688.00000000003</v>
      </c>
      <c r="K13" s="2"/>
      <c r="L13" s="2"/>
    </row>
    <row r="14" spans="1:12" x14ac:dyDescent="0.25">
      <c r="A14" s="5" t="s">
        <v>16</v>
      </c>
      <c r="B14" s="6">
        <v>417.79</v>
      </c>
      <c r="C14" s="5">
        <v>17</v>
      </c>
      <c r="D14" s="7">
        <v>92</v>
      </c>
      <c r="E14" s="28">
        <f t="shared" si="0"/>
        <v>38436.68</v>
      </c>
      <c r="F14" s="8"/>
      <c r="G14" s="5" t="s">
        <v>46</v>
      </c>
      <c r="H14" s="6">
        <f>SUM(504.6+409.6+384+344+387.4+415.4+375.2+402.8+406+305.2+399.6+438.4+386.2+386.6+549.4+380)</f>
        <v>6474.4</v>
      </c>
      <c r="I14" s="7">
        <v>40</v>
      </c>
      <c r="J14" s="6">
        <f t="shared" si="1"/>
        <v>258976</v>
      </c>
      <c r="K14" s="2"/>
      <c r="L14" s="2"/>
    </row>
    <row r="15" spans="1:12" x14ac:dyDescent="0.25">
      <c r="A15" s="17" t="s">
        <v>17</v>
      </c>
      <c r="B15" s="17">
        <v>594.74</v>
      </c>
      <c r="C15" s="17">
        <v>131</v>
      </c>
      <c r="D15" s="19">
        <v>58</v>
      </c>
      <c r="E15" s="29">
        <f t="shared" si="0"/>
        <v>34494.92</v>
      </c>
      <c r="F15" s="2"/>
      <c r="G15" s="17" t="s">
        <v>59</v>
      </c>
      <c r="H15" s="18">
        <v>196.4</v>
      </c>
      <c r="I15" s="19">
        <v>84</v>
      </c>
      <c r="J15" s="18">
        <f t="shared" si="1"/>
        <v>16497.600000000002</v>
      </c>
      <c r="K15" s="2"/>
      <c r="L15" s="2"/>
    </row>
    <row r="16" spans="1:12" x14ac:dyDescent="0.25">
      <c r="A16" s="5" t="s">
        <v>18</v>
      </c>
      <c r="B16" s="6">
        <f>SUM(646.66+1025.52+966.72+1062.79+947.42)</f>
        <v>4649.1099999999997</v>
      </c>
      <c r="C16" s="5">
        <v>185</v>
      </c>
      <c r="D16" s="7">
        <v>84</v>
      </c>
      <c r="E16" s="28">
        <f t="shared" si="0"/>
        <v>390525.24</v>
      </c>
      <c r="F16" s="2"/>
      <c r="G16" s="5" t="s">
        <v>57</v>
      </c>
      <c r="H16" s="6">
        <v>41699</v>
      </c>
      <c r="I16" s="7">
        <v>54</v>
      </c>
      <c r="J16" s="6">
        <f t="shared" si="1"/>
        <v>2251746</v>
      </c>
      <c r="K16" s="2"/>
      <c r="L16" s="2"/>
    </row>
    <row r="17" spans="1:11" x14ac:dyDescent="0.25">
      <c r="A17" s="17" t="s">
        <v>30</v>
      </c>
      <c r="B17" s="18">
        <v>684.32</v>
      </c>
      <c r="C17" s="17"/>
      <c r="D17" s="19">
        <v>35</v>
      </c>
      <c r="E17" s="29">
        <f t="shared" si="0"/>
        <v>23951.200000000001</v>
      </c>
      <c r="F17" s="2"/>
      <c r="G17" s="17" t="s">
        <v>61</v>
      </c>
      <c r="H17" s="18">
        <v>25</v>
      </c>
      <c r="I17" s="19">
        <v>160</v>
      </c>
      <c r="J17" s="18">
        <f t="shared" si="1"/>
        <v>4000</v>
      </c>
      <c r="K17" s="30"/>
    </row>
    <row r="18" spans="1:11" x14ac:dyDescent="0.25">
      <c r="A18" s="5" t="s">
        <v>21</v>
      </c>
      <c r="B18" s="5">
        <v>670</v>
      </c>
      <c r="C18" s="5">
        <v>67</v>
      </c>
      <c r="D18" s="7">
        <v>91</v>
      </c>
      <c r="E18" s="28">
        <f t="shared" si="0"/>
        <v>60970</v>
      </c>
      <c r="F18" s="2"/>
      <c r="G18" s="5" t="s">
        <v>20</v>
      </c>
      <c r="H18" s="6">
        <f>SUM(1131.6+284.8+425.2+330.4)</f>
        <v>2172</v>
      </c>
      <c r="I18" s="7">
        <v>33</v>
      </c>
      <c r="J18" s="6">
        <f t="shared" si="1"/>
        <v>71676</v>
      </c>
    </row>
    <row r="19" spans="1:11" x14ac:dyDescent="0.25">
      <c r="A19" s="27" t="s">
        <v>23</v>
      </c>
      <c r="B19" s="17">
        <v>134.9</v>
      </c>
      <c r="C19" s="17">
        <v>12</v>
      </c>
      <c r="D19" s="19">
        <v>90</v>
      </c>
      <c r="E19" s="29">
        <f t="shared" si="0"/>
        <v>12141</v>
      </c>
      <c r="F19" s="2"/>
      <c r="G19" s="17" t="s">
        <v>22</v>
      </c>
      <c r="H19" s="18">
        <f>SUM(353.8+355.6+493.5+484+393.6+463.6+391.6+496.4+488.2+353.6+389+122.8+14.4)</f>
        <v>4800.0999999999995</v>
      </c>
      <c r="I19" s="19">
        <v>31</v>
      </c>
      <c r="J19" s="18">
        <f t="shared" si="1"/>
        <v>148803.09999999998</v>
      </c>
    </row>
    <row r="20" spans="1:11" x14ac:dyDescent="0.25">
      <c r="A20" s="5" t="s">
        <v>25</v>
      </c>
      <c r="B20" s="6">
        <v>795.08</v>
      </c>
      <c r="C20" s="5">
        <v>28</v>
      </c>
      <c r="D20" s="7">
        <v>119</v>
      </c>
      <c r="E20" s="28">
        <f t="shared" si="0"/>
        <v>94614.52</v>
      </c>
      <c r="F20" s="2"/>
      <c r="G20" s="5" t="s">
        <v>24</v>
      </c>
      <c r="H20" s="6">
        <f>SUM(29.8+16.2)</f>
        <v>46</v>
      </c>
      <c r="I20" s="7">
        <v>45</v>
      </c>
      <c r="J20" s="6">
        <f t="shared" si="1"/>
        <v>2070</v>
      </c>
    </row>
    <row r="21" spans="1:11" x14ac:dyDescent="0.25">
      <c r="A21" s="10"/>
      <c r="B21" s="11"/>
      <c r="C21" s="2"/>
      <c r="D21" s="12"/>
      <c r="E21" s="12"/>
      <c r="F21" s="2"/>
      <c r="G21" s="17" t="s">
        <v>56</v>
      </c>
      <c r="H21" s="18">
        <f>SUM(15+15.8)</f>
        <v>30.8</v>
      </c>
      <c r="I21" s="19">
        <v>76</v>
      </c>
      <c r="J21" s="18">
        <f t="shared" si="1"/>
        <v>2340.8000000000002</v>
      </c>
    </row>
    <row r="22" spans="1:11" x14ac:dyDescent="0.25">
      <c r="A22" s="26" t="s">
        <v>26</v>
      </c>
      <c r="B22" s="26"/>
      <c r="C22" s="26"/>
      <c r="D22" s="26"/>
      <c r="E22" s="13">
        <f>SUM(E4:E20)</f>
        <v>1734685.28</v>
      </c>
      <c r="F22" s="8"/>
      <c r="G22" s="5" t="s">
        <v>47</v>
      </c>
      <c r="H22" s="6">
        <f>SUM(249.2+284.9+731.6+84.6+2)</f>
        <v>1352.2999999999997</v>
      </c>
      <c r="I22" s="7">
        <v>70</v>
      </c>
      <c r="J22" s="6">
        <f t="shared" si="1"/>
        <v>94660.999999999985</v>
      </c>
    </row>
    <row r="23" spans="1:11" x14ac:dyDescent="0.25">
      <c r="A23" s="2"/>
      <c r="B23" s="11"/>
      <c r="C23" s="2"/>
      <c r="D23" s="12"/>
      <c r="E23" s="12"/>
      <c r="F23" s="2"/>
      <c r="G23" s="17" t="s">
        <v>27</v>
      </c>
      <c r="H23" s="18">
        <f>SUM(389.2+216.8+6.4+33)</f>
        <v>645.4</v>
      </c>
      <c r="I23" s="19">
        <v>70</v>
      </c>
      <c r="J23" s="18">
        <f t="shared" si="1"/>
        <v>45178</v>
      </c>
    </row>
    <row r="24" spans="1:11" x14ac:dyDescent="0.25">
      <c r="A24" s="2"/>
      <c r="B24" s="11"/>
      <c r="C24" s="12"/>
      <c r="D24" s="12"/>
      <c r="E24" s="12"/>
      <c r="F24" s="2"/>
      <c r="G24" s="5" t="s">
        <v>53</v>
      </c>
      <c r="H24" s="6">
        <f>SUM(56.4+63)</f>
        <v>119.4</v>
      </c>
      <c r="I24" s="7">
        <v>85</v>
      </c>
      <c r="J24" s="6">
        <f t="shared" si="1"/>
        <v>10149</v>
      </c>
    </row>
    <row r="25" spans="1:11" x14ac:dyDescent="0.25">
      <c r="A25" s="2"/>
      <c r="B25" s="2"/>
      <c r="C25" s="2"/>
      <c r="D25" s="2"/>
      <c r="E25" s="2"/>
      <c r="F25" s="2"/>
      <c r="G25" s="17" t="s">
        <v>16</v>
      </c>
      <c r="H25" s="18">
        <v>20.6</v>
      </c>
      <c r="I25" s="19">
        <v>97</v>
      </c>
      <c r="J25" s="18">
        <f t="shared" si="1"/>
        <v>1998.2</v>
      </c>
    </row>
    <row r="26" spans="1:11" x14ac:dyDescent="0.25">
      <c r="A26" s="2"/>
      <c r="B26" s="2"/>
      <c r="C26" s="2"/>
      <c r="D26" s="2"/>
      <c r="E26" s="2"/>
      <c r="F26" s="2"/>
      <c r="G26" s="5" t="s">
        <v>28</v>
      </c>
      <c r="H26" s="6">
        <v>25.8</v>
      </c>
      <c r="I26" s="7">
        <v>186</v>
      </c>
      <c r="J26" s="6">
        <f t="shared" si="1"/>
        <v>4798.8</v>
      </c>
    </row>
    <row r="27" spans="1:11" x14ac:dyDescent="0.25">
      <c r="A27" s="2"/>
      <c r="B27" s="14"/>
      <c r="C27" s="2"/>
      <c r="D27" s="15"/>
      <c r="E27" s="15"/>
      <c r="F27" s="2"/>
      <c r="G27" s="17" t="s">
        <v>29</v>
      </c>
      <c r="H27" s="18">
        <f>SUM(78+128.2+480.6)</f>
        <v>686.8</v>
      </c>
      <c r="I27" s="19">
        <v>3.8</v>
      </c>
      <c r="J27" s="18">
        <f t="shared" si="1"/>
        <v>2609.8399999999997</v>
      </c>
    </row>
    <row r="28" spans="1:11" x14ac:dyDescent="0.25">
      <c r="B28" s="14"/>
      <c r="C28" s="2"/>
      <c r="D28" s="15"/>
      <c r="E28" s="15"/>
      <c r="F28" s="2"/>
      <c r="G28" s="5" t="s">
        <v>48</v>
      </c>
      <c r="H28" s="6">
        <v>13.4</v>
      </c>
      <c r="I28" s="7">
        <v>186</v>
      </c>
      <c r="J28" s="6">
        <f t="shared" si="1"/>
        <v>2492.4</v>
      </c>
      <c r="K28" s="2"/>
    </row>
    <row r="29" spans="1:11" x14ac:dyDescent="0.25">
      <c r="B29" s="14"/>
      <c r="C29" s="2"/>
      <c r="D29" s="15"/>
      <c r="E29" s="15"/>
      <c r="F29" s="2"/>
      <c r="G29" s="17" t="s">
        <v>30</v>
      </c>
      <c r="H29" s="18">
        <f>SUM(2.8+15.6)</f>
        <v>18.399999999999999</v>
      </c>
      <c r="I29" s="19">
        <v>45</v>
      </c>
      <c r="J29" s="18">
        <f t="shared" si="1"/>
        <v>827.99999999999989</v>
      </c>
      <c r="K29" s="2"/>
    </row>
    <row r="30" spans="1:11" x14ac:dyDescent="0.25">
      <c r="B30" s="14"/>
      <c r="C30" s="2"/>
      <c r="D30" s="15"/>
      <c r="E30" s="15"/>
      <c r="F30" s="2"/>
      <c r="G30" s="5" t="s">
        <v>31</v>
      </c>
      <c r="H30" s="6">
        <f>SUM(722.6+779+199.6+723.6+721.2+420+719.4+735.4+811.4+722.2+726+317.8)</f>
        <v>7598.1999999999989</v>
      </c>
      <c r="I30" s="7">
        <v>39</v>
      </c>
      <c r="J30" s="6">
        <f t="shared" si="1"/>
        <v>296329.79999999993</v>
      </c>
      <c r="K30" s="2"/>
    </row>
    <row r="31" spans="1:11" x14ac:dyDescent="0.25">
      <c r="B31" s="14"/>
      <c r="C31" s="2"/>
      <c r="D31" s="15"/>
      <c r="E31" s="15"/>
      <c r="F31" s="2"/>
      <c r="G31" s="17" t="s">
        <v>19</v>
      </c>
      <c r="H31" s="18">
        <v>9.8000000000000007</v>
      </c>
      <c r="I31" s="19">
        <v>76</v>
      </c>
      <c r="J31" s="18">
        <f t="shared" si="1"/>
        <v>744.80000000000007</v>
      </c>
      <c r="K31" s="2"/>
    </row>
    <row r="32" spans="1:11" x14ac:dyDescent="0.25">
      <c r="B32" s="2"/>
      <c r="C32" s="2"/>
      <c r="D32" s="2"/>
      <c r="E32" s="2"/>
      <c r="F32" s="2"/>
      <c r="G32" s="5" t="s">
        <v>32</v>
      </c>
      <c r="H32" s="6">
        <f>SUM(18.8+43.4)</f>
        <v>62.2</v>
      </c>
      <c r="I32" s="7">
        <v>55</v>
      </c>
      <c r="J32" s="6">
        <f t="shared" si="1"/>
        <v>3421</v>
      </c>
      <c r="K32" s="2"/>
    </row>
    <row r="33" spans="2:13" x14ac:dyDescent="0.25">
      <c r="B33" s="14"/>
      <c r="C33" s="2"/>
      <c r="D33" s="15"/>
      <c r="E33" s="15"/>
      <c r="F33" s="2"/>
      <c r="G33" s="17" t="s">
        <v>33</v>
      </c>
      <c r="H33" s="18">
        <v>96.8</v>
      </c>
      <c r="I33" s="19">
        <v>99</v>
      </c>
      <c r="J33" s="18">
        <f t="shared" si="1"/>
        <v>9583.1999999999989</v>
      </c>
      <c r="K33" s="2"/>
    </row>
    <row r="34" spans="2:13" x14ac:dyDescent="0.25">
      <c r="B34" s="2"/>
      <c r="C34" s="2"/>
      <c r="D34" s="2"/>
      <c r="E34" s="2"/>
      <c r="F34" s="2"/>
      <c r="G34" s="5" t="s">
        <v>34</v>
      </c>
      <c r="H34" s="6">
        <v>125.2</v>
      </c>
      <c r="I34" s="7">
        <v>100</v>
      </c>
      <c r="J34" s="6">
        <f t="shared" si="1"/>
        <v>12520</v>
      </c>
      <c r="K34" s="2"/>
    </row>
    <row r="35" spans="2:13" x14ac:dyDescent="0.25">
      <c r="B35" s="2"/>
      <c r="C35" s="2"/>
      <c r="D35" s="2"/>
      <c r="E35" s="2"/>
      <c r="F35" s="2"/>
      <c r="G35" s="17" t="s">
        <v>35</v>
      </c>
      <c r="H35" s="18">
        <f>SUM(43+47)</f>
        <v>90</v>
      </c>
      <c r="I35" s="19">
        <v>79</v>
      </c>
      <c r="J35" s="18">
        <f t="shared" si="1"/>
        <v>7110</v>
      </c>
      <c r="K35" s="2"/>
    </row>
    <row r="36" spans="2:13" x14ac:dyDescent="0.25">
      <c r="B36" s="2"/>
      <c r="C36" s="2"/>
      <c r="D36" s="2"/>
      <c r="E36" s="2"/>
      <c r="F36" s="2"/>
      <c r="G36" s="5" t="s">
        <v>49</v>
      </c>
      <c r="H36" s="6">
        <v>12.2</v>
      </c>
      <c r="I36" s="7">
        <v>112</v>
      </c>
      <c r="J36" s="6">
        <f t="shared" si="1"/>
        <v>1366.3999999999999</v>
      </c>
      <c r="K36" s="2"/>
    </row>
    <row r="37" spans="2:13" x14ac:dyDescent="0.25">
      <c r="B37" s="2"/>
      <c r="C37" s="2"/>
      <c r="D37" s="2"/>
      <c r="E37" s="2"/>
      <c r="F37" s="2"/>
      <c r="G37" s="17" t="s">
        <v>21</v>
      </c>
      <c r="H37" s="18">
        <v>1.7</v>
      </c>
      <c r="I37" s="19">
        <v>120</v>
      </c>
      <c r="J37" s="18">
        <f t="shared" si="1"/>
        <v>204</v>
      </c>
      <c r="K37" s="2"/>
    </row>
    <row r="38" spans="2:13" x14ac:dyDescent="0.25">
      <c r="B38" s="2"/>
      <c r="C38" s="2"/>
      <c r="D38" s="2"/>
      <c r="E38" s="2"/>
      <c r="F38" s="2"/>
      <c r="G38" s="5" t="s">
        <v>50</v>
      </c>
      <c r="H38" s="6">
        <v>60</v>
      </c>
      <c r="I38" s="7">
        <v>110</v>
      </c>
      <c r="J38" s="6">
        <f t="shared" si="1"/>
        <v>6600</v>
      </c>
      <c r="K38" s="2"/>
    </row>
    <row r="39" spans="2:13" x14ac:dyDescent="0.25">
      <c r="B39" s="2"/>
      <c r="C39" s="2"/>
      <c r="D39" s="2"/>
      <c r="E39" s="2"/>
      <c r="F39" s="2"/>
      <c r="G39" s="17" t="s">
        <v>25</v>
      </c>
      <c r="H39" s="18">
        <f>SUM(554.8+435)</f>
        <v>989.8</v>
      </c>
      <c r="I39" s="19">
        <v>120</v>
      </c>
      <c r="J39" s="18">
        <f t="shared" si="1"/>
        <v>118776</v>
      </c>
      <c r="K39" s="2"/>
    </row>
    <row r="40" spans="2:13" x14ac:dyDescent="0.25">
      <c r="B40" s="2"/>
      <c r="C40" s="2"/>
      <c r="D40" s="2"/>
      <c r="E40" s="2"/>
      <c r="F40" s="2"/>
      <c r="G40" s="5" t="s">
        <v>36</v>
      </c>
      <c r="H40" s="6">
        <v>9</v>
      </c>
      <c r="I40" s="7">
        <v>160</v>
      </c>
      <c r="J40" s="6">
        <f t="shared" si="1"/>
        <v>1440</v>
      </c>
      <c r="K40" s="2"/>
    </row>
    <row r="41" spans="2:13" x14ac:dyDescent="0.25">
      <c r="B41" s="2"/>
      <c r="C41" s="2"/>
      <c r="D41" s="2"/>
      <c r="E41" s="2"/>
      <c r="F41" s="2"/>
      <c r="G41" s="17" t="s">
        <v>37</v>
      </c>
      <c r="H41" s="18">
        <v>31</v>
      </c>
      <c r="I41" s="19">
        <v>125</v>
      </c>
      <c r="J41" s="18">
        <f t="shared" si="1"/>
        <v>3875</v>
      </c>
      <c r="K41" s="2"/>
    </row>
    <row r="42" spans="2:13" x14ac:dyDescent="0.25">
      <c r="B42" s="2"/>
      <c r="C42" s="2"/>
      <c r="D42" s="2"/>
      <c r="E42" s="2"/>
      <c r="F42" s="2"/>
      <c r="G42" s="5" t="s">
        <v>38</v>
      </c>
      <c r="H42" s="6">
        <v>165</v>
      </c>
      <c r="I42" s="7">
        <v>70</v>
      </c>
      <c r="J42" s="6">
        <f t="shared" si="1"/>
        <v>11550</v>
      </c>
      <c r="K42" s="16"/>
    </row>
    <row r="43" spans="2:13" x14ac:dyDescent="0.25">
      <c r="G43" s="17" t="s">
        <v>39</v>
      </c>
      <c r="H43" s="18">
        <f>SUM(767.8+830.8+722+551.6+1093)</f>
        <v>3965.2</v>
      </c>
      <c r="I43" s="19">
        <v>82</v>
      </c>
      <c r="J43" s="18">
        <f t="shared" si="1"/>
        <v>325146.39999999997</v>
      </c>
      <c r="K43" s="2"/>
      <c r="M43" s="31"/>
    </row>
    <row r="44" spans="2:13" x14ac:dyDescent="0.25">
      <c r="G44" s="5" t="s">
        <v>40</v>
      </c>
      <c r="H44" s="6">
        <v>178</v>
      </c>
      <c r="I44" s="7">
        <v>34</v>
      </c>
      <c r="J44" s="6">
        <f t="shared" si="1"/>
        <v>6052</v>
      </c>
      <c r="K44" s="2"/>
    </row>
    <row r="45" spans="2:13" x14ac:dyDescent="0.25">
      <c r="G45" s="17" t="s">
        <v>41</v>
      </c>
      <c r="H45" s="18">
        <f>SUM(565+627.2+534.2+491.6+554.8+584.2+573.6+652+596.6+588.6+573+651.6+639.2+586.6+608.2+638+636.6+638.2+580.6+578.2+639.8+341.4+615.6+603.2+524.8+637+651.6+546.2+615.6+601.8+617+511.2+585.6+573.2+603+481.8+527+579.8+590.8+604.4+569+602.2+634.5+581.8+614+580.8+579+563.2+585.8+604.4+546.6+766.6+636.6+607+519.6+394+618.6+562.8+594.4+534.2+613+423.2+591.4+593.8+614.8+638.6+634+587.2+598.4+591+616.4+560.6+594.9+597.6+572.2+591.4+453.2+708.6+480.6+561.8+614.4+779+706.8+558.6+480.8+587.4+584.7+576.8+798.8+782.6+636.8+578+622.6+569+471.6+682.8+564.6+761.6+726.8+717.6+572+595.6+587.4+524.8+1813.8)</f>
        <v>63561.500000000007</v>
      </c>
      <c r="I45" s="19">
        <v>87</v>
      </c>
      <c r="J45" s="18">
        <f t="shared" si="1"/>
        <v>5529850.5000000009</v>
      </c>
      <c r="K45" s="16"/>
    </row>
    <row r="47" spans="2:13" x14ac:dyDescent="0.25">
      <c r="G47" s="1" t="s">
        <v>26</v>
      </c>
      <c r="H47" s="20"/>
      <c r="I47" s="21"/>
      <c r="J47" s="13">
        <f>SUM(J4:J45)</f>
        <v>11536845.84</v>
      </c>
      <c r="K47" s="2"/>
    </row>
  </sheetData>
  <sortState ref="G4:J46">
    <sortCondition ref="G4"/>
  </sortState>
  <mergeCells count="6">
    <mergeCell ref="G47:I47"/>
    <mergeCell ref="A1:E1"/>
    <mergeCell ref="G1:J1"/>
    <mergeCell ref="A2:E2"/>
    <mergeCell ref="G2:J2"/>
    <mergeCell ref="A22:D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villalobos Meza</dc:creator>
  <cp:lastModifiedBy>Mariel villalobos Meza</cp:lastModifiedBy>
  <dcterms:created xsi:type="dcterms:W3CDTF">2022-08-29T19:32:07Z</dcterms:created>
  <dcterms:modified xsi:type="dcterms:W3CDTF">2022-08-29T21:20:11Z</dcterms:modified>
</cp:coreProperties>
</file>