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valeta\Pictur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17" i="1"/>
  <c r="H11" i="1"/>
  <c r="J39" i="1"/>
  <c r="J40" i="1"/>
  <c r="J41" i="1"/>
  <c r="J42" i="1"/>
  <c r="J43" i="1"/>
  <c r="J44" i="1"/>
  <c r="J45" i="1"/>
  <c r="J46" i="1"/>
  <c r="J47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H22" i="1"/>
  <c r="H33" i="1"/>
  <c r="H44" i="1"/>
  <c r="H27" i="1"/>
  <c r="H6" i="1"/>
  <c r="H24" i="1"/>
  <c r="H31" i="1"/>
  <c r="H32" i="1"/>
  <c r="H15" i="1"/>
  <c r="H38" i="1"/>
  <c r="H23" i="1"/>
  <c r="H25" i="1"/>
  <c r="H34" i="1"/>
  <c r="H46" i="1"/>
  <c r="H35" i="1"/>
  <c r="H8" i="1"/>
  <c r="H19" i="1"/>
  <c r="H5" i="1"/>
  <c r="H45" i="1"/>
  <c r="H21" i="1"/>
  <c r="H47" i="1"/>
  <c r="H14" i="1"/>
  <c r="E22" i="1"/>
  <c r="E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E25" i="1" l="1"/>
  <c r="J4" i="1"/>
</calcChain>
</file>

<file path=xl/sharedStrings.xml><?xml version="1.0" encoding="utf-8"?>
<sst xmlns="http://schemas.openxmlformats.org/spreadsheetml/2006/main" count="78" uniqueCount="69">
  <si>
    <t>PRODUCTO</t>
  </si>
  <si>
    <t>KILOS</t>
  </si>
  <si>
    <t>CAJAS/PZAS</t>
  </si>
  <si>
    <t>PRECIO</t>
  </si>
  <si>
    <t>COSTO</t>
  </si>
  <si>
    <t>Arrachera Taquera</t>
  </si>
  <si>
    <t>Arrachera Texana</t>
  </si>
  <si>
    <t>Buche</t>
  </si>
  <si>
    <t>Camaron Chico</t>
  </si>
  <si>
    <t>Camaron Grande</t>
  </si>
  <si>
    <t>Chambarete</t>
  </si>
  <si>
    <t>Chuleta Natural</t>
  </si>
  <si>
    <t>Carrillera</t>
  </si>
  <si>
    <t>Cebo de Res</t>
  </si>
  <si>
    <t>Corbata</t>
  </si>
  <si>
    <t>Espaldilla de Carnero</t>
  </si>
  <si>
    <t>Filete Tilapia</t>
  </si>
  <si>
    <t>Menudo</t>
  </si>
  <si>
    <t>Cuero de Pierna</t>
  </si>
  <si>
    <t>Sesos</t>
  </si>
  <si>
    <t>Cuero Papel</t>
  </si>
  <si>
    <t>Tampiqueña</t>
  </si>
  <si>
    <t>Descarne</t>
  </si>
  <si>
    <t>Tocino Natural</t>
  </si>
  <si>
    <t>VALOR TOTAL</t>
  </si>
  <si>
    <t>Espinazo Largo</t>
  </si>
  <si>
    <t>Hueso</t>
  </si>
  <si>
    <t>Manita</t>
  </si>
  <si>
    <t>Manteca</t>
  </si>
  <si>
    <t>Papada</t>
  </si>
  <si>
    <t>Pecho</t>
  </si>
  <si>
    <t>Pulpa de Espaldilla</t>
  </si>
  <si>
    <t>Tocino Salado</t>
  </si>
  <si>
    <t>Tocino Winnis</t>
  </si>
  <si>
    <t>Trozo de Puerco</t>
  </si>
  <si>
    <t>Unto</t>
  </si>
  <si>
    <t>Vaciada</t>
  </si>
  <si>
    <t>Contra</t>
  </si>
  <si>
    <t>Codillo c/hueso</t>
  </si>
  <si>
    <t>Espinazo C/C</t>
  </si>
  <si>
    <t>Cabeza</t>
  </si>
  <si>
    <t>Barriga</t>
  </si>
  <si>
    <t>Cañas de Lomo</t>
  </si>
  <si>
    <t>Espaldilla c/h</t>
  </si>
  <si>
    <t>Codillo s/h</t>
  </si>
  <si>
    <t>Carne Abierta</t>
  </si>
  <si>
    <t>Chuleta</t>
  </si>
  <si>
    <t>Espaldilla s/h</t>
  </si>
  <si>
    <t xml:space="preserve">Lomo </t>
  </si>
  <si>
    <t>Tocino</t>
  </si>
  <si>
    <t>Puntas de Chuleta</t>
  </si>
  <si>
    <t>ALMACEN  2/10/22</t>
  </si>
  <si>
    <t>Cabeza de Lomo</t>
  </si>
  <si>
    <t>Cuero Canal</t>
  </si>
  <si>
    <t>Pecho c/g</t>
  </si>
  <si>
    <t>Cebo Molido</t>
  </si>
  <si>
    <t>Pulpa de Res</t>
  </si>
  <si>
    <t>Roastbeef</t>
  </si>
  <si>
    <t>Combos (43)</t>
  </si>
  <si>
    <t>Grasa</t>
  </si>
  <si>
    <t>Jamon c/g</t>
  </si>
  <si>
    <t>Pernil Fresco</t>
  </si>
  <si>
    <t xml:space="preserve">Canales </t>
  </si>
  <si>
    <t>Capotes</t>
  </si>
  <si>
    <t xml:space="preserve">Longaniza </t>
  </si>
  <si>
    <t>Panza</t>
  </si>
  <si>
    <t>Jamon s/h</t>
  </si>
  <si>
    <t>INVENTARIO DEL MES DE OCTUBRE</t>
  </si>
  <si>
    <t>OBRADOR    2/10/22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</si>
</sst>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/>
    <xf numFmtId="43" fontId="0" fillId="0" borderId="1" xfId="2" applyFont="1" applyFill="1" applyBorder="1"/>
    <xf numFmtId="44" fontId="0" fillId="0" borderId="1" xfId="3" applyFont="1" applyFill="1" applyBorder="1"/>
    <xf numFmtId="44" fontId="0" fillId="0" borderId="0" xfId="0" applyNumberFormat="1"/>
    <xf numFmtId="43" fontId="0" fillId="0" borderId="0" xfId="0" applyNumberFormat="1"/>
    <xf numFmtId="0" fontId="0" fillId="0" borderId="6" xfId="0" applyFill="1" applyBorder="1"/>
    <xf numFmtId="43" fontId="0" fillId="0" borderId="0" xfId="2" applyFont="1" applyFill="1" applyBorder="1"/>
    <xf numFmtId="44" fontId="0" fillId="0" borderId="0" xfId="3" applyFont="1" applyFill="1" applyBorder="1"/>
    <xf numFmtId="44" fontId="2" fillId="0" borderId="1" xfId="0" applyNumberFormat="1" applyFont="1" applyBorder="1"/>
    <xf numFmtId="43" fontId="0" fillId="0" borderId="0" xfId="2" applyFont="1" applyBorder="1"/>
    <xf numFmtId="44" fontId="0" fillId="0" borderId="0" xfId="3" applyFont="1" applyBorder="1"/>
    <xf numFmtId="0" fontId="0" fillId="0" borderId="0" xfId="0" applyFill="1"/>
    <xf numFmtId="0" fontId="0" fillId="2" borderId="1" xfId="0" applyFill="1" applyBorder="1"/>
    <xf numFmtId="43" fontId="0" fillId="2" borderId="1" xfId="2" applyFont="1" applyFill="1" applyBorder="1"/>
    <xf numFmtId="44" fontId="0" fillId="2" borderId="1" xfId="3" applyFont="1" applyFill="1" applyBorder="1"/>
    <xf numFmtId="0" fontId="0" fillId="2" borderId="1" xfId="0" applyFont="1" applyFill="1" applyBorder="1"/>
    <xf numFmtId="44" fontId="0" fillId="0" borderId="1" xfId="1" applyFont="1" applyFill="1" applyBorder="1"/>
    <xf numFmtId="44" fontId="0" fillId="2" borderId="1" xfId="1" applyFont="1" applyFill="1" applyBorder="1"/>
    <xf numFmtId="0" fontId="0" fillId="0" borderId="0" xfId="0" applyFont="1" applyFill="1"/>
    <xf numFmtId="43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7" xfId="0" applyFill="1" applyBorder="1"/>
    <xf numFmtId="0" fontId="0" fillId="0" borderId="7" xfId="0" applyFill="1" applyBorder="1"/>
    <xf numFmtId="43" fontId="0" fillId="2" borderId="0" xfId="2" applyFont="1" applyFill="1" applyBorder="1"/>
    <xf numFmtId="44" fontId="0" fillId="2" borderId="0" xfId="3" applyFont="1" applyFill="1" applyBorder="1"/>
    <xf numFmtId="44" fontId="0" fillId="2" borderId="7" xfId="3" applyFont="1" applyFill="1" applyBorder="1"/>
    <xf numFmtId="0" fontId="0" fillId="2" borderId="0" xfId="0" applyFill="1"/>
    <xf numFmtId="44" fontId="0" fillId="2" borderId="0" xfId="1" applyFont="1" applyFill="1"/>
  </cellXfs>
  <cellStyles count="4">
    <cellStyle name="Millares 2" xfId="2"/>
    <cellStyle name="Moneda" xfId="1" builtinId="4"/>
    <cellStyle name="Moned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O32" sqref="O32"/>
    </sheetView>
  </sheetViews>
  <sheetFormatPr baseColWidth="10" defaultRowHeight="15" x14ac:dyDescent="0.25"/>
  <cols>
    <col min="1" max="1" width="19.7109375" bestFit="1" customWidth="1"/>
    <col min="5" max="5" width="14.140625" bestFit="1" customWidth="1"/>
    <col min="7" max="7" width="25" bestFit="1" customWidth="1"/>
    <col min="10" max="10" width="15.140625" bestFit="1" customWidth="1"/>
  </cols>
  <sheetData>
    <row r="1" spans="1:12" ht="15.75" x14ac:dyDescent="0.25">
      <c r="A1" s="27" t="s">
        <v>67</v>
      </c>
      <c r="B1" s="27"/>
      <c r="C1" s="27"/>
      <c r="D1" s="27"/>
      <c r="E1" s="27"/>
      <c r="F1" s="1"/>
      <c r="G1" s="28" t="s">
        <v>67</v>
      </c>
      <c r="H1" s="29"/>
      <c r="I1" s="29"/>
      <c r="J1" s="30"/>
      <c r="K1" s="1"/>
      <c r="L1" s="1"/>
    </row>
    <row r="2" spans="1:12" ht="15.75" x14ac:dyDescent="0.25">
      <c r="A2" s="27" t="s">
        <v>51</v>
      </c>
      <c r="B2" s="27"/>
      <c r="C2" s="27"/>
      <c r="D2" s="27"/>
      <c r="E2" s="27"/>
      <c r="F2" s="1"/>
      <c r="G2" s="28" t="s">
        <v>68</v>
      </c>
      <c r="H2" s="29"/>
      <c r="I2" s="29"/>
      <c r="J2" s="30"/>
      <c r="K2" s="1"/>
      <c r="L2" s="1"/>
    </row>
    <row r="3" spans="1:1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/>
      <c r="G3" s="2" t="s">
        <v>0</v>
      </c>
      <c r="H3" s="2" t="s">
        <v>1</v>
      </c>
      <c r="I3" s="2" t="s">
        <v>3</v>
      </c>
      <c r="J3" s="2" t="s">
        <v>4</v>
      </c>
      <c r="K3" s="1"/>
      <c r="L3" s="1"/>
    </row>
    <row r="4" spans="1:12" x14ac:dyDescent="0.25">
      <c r="A4" s="4" t="s">
        <v>5</v>
      </c>
      <c r="B4" s="5">
        <v>571</v>
      </c>
      <c r="C4" s="4">
        <v>49</v>
      </c>
      <c r="D4" s="6">
        <v>98</v>
      </c>
      <c r="E4" s="20">
        <f>B4*D4</f>
        <v>55958</v>
      </c>
      <c r="F4" s="1"/>
      <c r="G4" s="4" t="s">
        <v>41</v>
      </c>
      <c r="H4" s="5">
        <v>22</v>
      </c>
      <c r="I4" s="6">
        <v>70</v>
      </c>
      <c r="J4" s="5">
        <f>H4*I4</f>
        <v>1540</v>
      </c>
      <c r="K4" s="1"/>
      <c r="L4" s="1"/>
    </row>
    <row r="5" spans="1:12" x14ac:dyDescent="0.25">
      <c r="A5" s="16" t="s">
        <v>6</v>
      </c>
      <c r="B5" s="17">
        <v>858.2</v>
      </c>
      <c r="C5" s="16">
        <v>71</v>
      </c>
      <c r="D5" s="18">
        <v>101</v>
      </c>
      <c r="E5" s="21">
        <f t="shared" ref="E5:E22" si="0">B5*D5</f>
        <v>86678.200000000012</v>
      </c>
      <c r="F5" s="7"/>
      <c r="G5" s="16" t="s">
        <v>40</v>
      </c>
      <c r="H5" s="17">
        <f>SUM(204.4+600.4+671.2+685.2+639+370.8+325+451+266.2+279+355.4+615.6+340.6+232.7+156.6+190.6+361.6+393.2)</f>
        <v>7138.5000000000009</v>
      </c>
      <c r="I5" s="18">
        <v>38</v>
      </c>
      <c r="J5" s="17">
        <f t="shared" ref="J5:J48" si="1">H5*I5</f>
        <v>271263.00000000006</v>
      </c>
      <c r="K5" s="1"/>
      <c r="L5" s="1"/>
    </row>
    <row r="6" spans="1:12" x14ac:dyDescent="0.25">
      <c r="A6" s="4" t="s">
        <v>7</v>
      </c>
      <c r="B6" s="5">
        <v>475.45</v>
      </c>
      <c r="C6" s="4">
        <v>44</v>
      </c>
      <c r="D6" s="6">
        <v>47</v>
      </c>
      <c r="E6" s="20">
        <f t="shared" si="0"/>
        <v>22346.149999999998</v>
      </c>
      <c r="F6" s="7"/>
      <c r="G6" s="4" t="s">
        <v>52</v>
      </c>
      <c r="H6" s="5">
        <f>SUM(243.4+8.4+224.8+149.2+17.8)</f>
        <v>643.59999999999991</v>
      </c>
      <c r="I6" s="6">
        <v>110</v>
      </c>
      <c r="J6" s="5">
        <f t="shared" si="1"/>
        <v>70795.999999999985</v>
      </c>
      <c r="K6" s="1"/>
      <c r="L6" s="1"/>
    </row>
    <row r="7" spans="1:12" x14ac:dyDescent="0.25">
      <c r="A7" s="16" t="s">
        <v>8</v>
      </c>
      <c r="B7" s="17">
        <v>170</v>
      </c>
      <c r="C7" s="16">
        <v>17</v>
      </c>
      <c r="D7" s="18">
        <v>100</v>
      </c>
      <c r="E7" s="21">
        <f t="shared" si="0"/>
        <v>17000</v>
      </c>
      <c r="F7" s="1"/>
      <c r="G7" s="16" t="s">
        <v>62</v>
      </c>
      <c r="H7" s="17">
        <v>16797.5</v>
      </c>
      <c r="I7" s="18">
        <v>63</v>
      </c>
      <c r="J7" s="17">
        <f t="shared" si="1"/>
        <v>1058242.5</v>
      </c>
      <c r="K7" s="1"/>
      <c r="L7" s="1"/>
    </row>
    <row r="8" spans="1:12" x14ac:dyDescent="0.25">
      <c r="A8" s="4" t="s">
        <v>9</v>
      </c>
      <c r="B8" s="5">
        <v>70</v>
      </c>
      <c r="C8" s="4">
        <v>7</v>
      </c>
      <c r="D8" s="6">
        <v>115</v>
      </c>
      <c r="E8" s="20">
        <f t="shared" si="0"/>
        <v>8050</v>
      </c>
      <c r="F8" s="1"/>
      <c r="G8" s="4" t="s">
        <v>42</v>
      </c>
      <c r="H8" s="5">
        <f>SUM(270.2+74)</f>
        <v>344.2</v>
      </c>
      <c r="I8" s="6">
        <v>98</v>
      </c>
      <c r="J8" s="5">
        <f t="shared" si="1"/>
        <v>33731.599999999999</v>
      </c>
      <c r="K8" s="1"/>
      <c r="L8" s="1"/>
    </row>
    <row r="9" spans="1:12" x14ac:dyDescent="0.25">
      <c r="A9" s="16" t="s">
        <v>10</v>
      </c>
      <c r="B9" s="17">
        <v>624.65</v>
      </c>
      <c r="C9" s="16">
        <v>20</v>
      </c>
      <c r="D9" s="18">
        <v>61</v>
      </c>
      <c r="E9" s="21">
        <f t="shared" si="0"/>
        <v>38103.65</v>
      </c>
      <c r="F9" s="1"/>
      <c r="G9" s="16" t="s">
        <v>63</v>
      </c>
      <c r="H9" s="16">
        <v>947</v>
      </c>
      <c r="I9" s="21">
        <v>78</v>
      </c>
      <c r="J9" s="17">
        <f t="shared" si="1"/>
        <v>73866</v>
      </c>
      <c r="K9" s="1"/>
      <c r="L9" s="1"/>
    </row>
    <row r="10" spans="1:12" x14ac:dyDescent="0.25">
      <c r="A10" s="4" t="s">
        <v>46</v>
      </c>
      <c r="B10" s="5">
        <v>1339.68</v>
      </c>
      <c r="C10" s="4">
        <v>52</v>
      </c>
      <c r="D10" s="6">
        <v>78</v>
      </c>
      <c r="E10" s="20">
        <f t="shared" si="0"/>
        <v>104495.04000000001</v>
      </c>
      <c r="F10" s="7"/>
      <c r="G10" s="4" t="s">
        <v>45</v>
      </c>
      <c r="H10" s="5">
        <v>5.8</v>
      </c>
      <c r="I10" s="6">
        <v>74</v>
      </c>
      <c r="J10" s="5">
        <f t="shared" si="1"/>
        <v>429.2</v>
      </c>
      <c r="K10" s="1"/>
      <c r="L10" s="1"/>
    </row>
    <row r="11" spans="1:12" x14ac:dyDescent="0.25">
      <c r="A11" s="16" t="s">
        <v>37</v>
      </c>
      <c r="B11" s="17">
        <v>12086</v>
      </c>
      <c r="C11" s="16">
        <v>390</v>
      </c>
      <c r="D11" s="18">
        <v>137</v>
      </c>
      <c r="E11" s="21">
        <f t="shared" si="0"/>
        <v>1655782</v>
      </c>
      <c r="F11" s="1"/>
      <c r="G11" s="16" t="s">
        <v>12</v>
      </c>
      <c r="H11" s="17">
        <f>SUM(33.6+59.4)</f>
        <v>93</v>
      </c>
      <c r="I11" s="18">
        <v>90</v>
      </c>
      <c r="J11" s="17">
        <f t="shared" si="1"/>
        <v>8370</v>
      </c>
      <c r="K11" s="1"/>
      <c r="L11" s="1"/>
    </row>
    <row r="12" spans="1:12" x14ac:dyDescent="0.25">
      <c r="A12" s="4" t="s">
        <v>47</v>
      </c>
      <c r="B12" s="5">
        <v>1310</v>
      </c>
      <c r="C12" s="4">
        <v>51</v>
      </c>
      <c r="D12" s="6">
        <v>72</v>
      </c>
      <c r="E12" s="20">
        <f t="shared" si="0"/>
        <v>94320</v>
      </c>
      <c r="F12" s="1"/>
      <c r="G12" s="4" t="s">
        <v>13</v>
      </c>
      <c r="H12" s="5">
        <v>374</v>
      </c>
      <c r="I12" s="6">
        <v>8</v>
      </c>
      <c r="J12" s="5">
        <f>H12*I12</f>
        <v>2992</v>
      </c>
      <c r="K12" s="1"/>
      <c r="L12" s="8"/>
    </row>
    <row r="13" spans="1:12" x14ac:dyDescent="0.25">
      <c r="A13" s="16" t="s">
        <v>16</v>
      </c>
      <c r="B13" s="17">
        <v>86.26</v>
      </c>
      <c r="C13" s="16">
        <v>19</v>
      </c>
      <c r="D13" s="18">
        <v>55</v>
      </c>
      <c r="E13" s="21">
        <f t="shared" si="0"/>
        <v>4744.3</v>
      </c>
      <c r="F13" s="7"/>
      <c r="G13" s="16" t="s">
        <v>55</v>
      </c>
      <c r="H13" s="16">
        <v>9.8000000000000007</v>
      </c>
      <c r="I13" s="18">
        <v>8</v>
      </c>
      <c r="J13" s="17">
        <f>H13*I13</f>
        <v>78.400000000000006</v>
      </c>
      <c r="K13" s="1"/>
      <c r="L13" s="1"/>
    </row>
    <row r="14" spans="1:12" x14ac:dyDescent="0.25">
      <c r="A14" s="4" t="s">
        <v>15</v>
      </c>
      <c r="B14" s="5">
        <v>885</v>
      </c>
      <c r="C14" s="4">
        <v>43</v>
      </c>
      <c r="D14" s="6">
        <v>148</v>
      </c>
      <c r="E14" s="20">
        <f t="shared" si="0"/>
        <v>130980</v>
      </c>
      <c r="F14" s="7"/>
      <c r="G14" s="4" t="s">
        <v>11</v>
      </c>
      <c r="H14" s="5">
        <f>SUM(523.6+527+525.2+563+558.4+558.2+552.4+321.6+388.2+502.4+490+359+511+500+531.4+485.6+560)</f>
        <v>8457</v>
      </c>
      <c r="I14" s="6">
        <v>80</v>
      </c>
      <c r="J14" s="5">
        <f>H14*I14</f>
        <v>676560</v>
      </c>
      <c r="K14" s="1"/>
      <c r="L14" s="1"/>
    </row>
    <row r="15" spans="1:12" x14ac:dyDescent="0.25">
      <c r="A15" s="16" t="s">
        <v>48</v>
      </c>
      <c r="B15" s="16">
        <v>4461.7299999999996</v>
      </c>
      <c r="C15" s="16">
        <v>177</v>
      </c>
      <c r="D15" s="18">
        <v>84</v>
      </c>
      <c r="E15" s="21">
        <f t="shared" si="0"/>
        <v>374785.31999999995</v>
      </c>
      <c r="F15" s="1"/>
      <c r="G15" s="16" t="s">
        <v>38</v>
      </c>
      <c r="H15" s="17">
        <f>SUM(369+397.4+423.6+412.8+423.6+426+420+315.6+426+368.8+185.4+357.6+254+33.6+239.4)</f>
        <v>5052.8</v>
      </c>
      <c r="I15" s="18">
        <v>40</v>
      </c>
      <c r="J15" s="17">
        <f>H15*I15</f>
        <v>202112</v>
      </c>
      <c r="K15" s="1"/>
      <c r="L15" s="1"/>
    </row>
    <row r="16" spans="1:12" x14ac:dyDescent="0.25">
      <c r="A16" s="4" t="s">
        <v>27</v>
      </c>
      <c r="B16" s="5">
        <v>458.41</v>
      </c>
      <c r="C16" s="4">
        <v>16</v>
      </c>
      <c r="D16" s="6">
        <v>42</v>
      </c>
      <c r="E16" s="20">
        <f t="shared" si="0"/>
        <v>19253.22</v>
      </c>
      <c r="F16" s="1"/>
      <c r="G16" s="4" t="s">
        <v>44</v>
      </c>
      <c r="H16" s="5">
        <v>251</v>
      </c>
      <c r="I16" s="6">
        <v>84</v>
      </c>
      <c r="J16" s="5">
        <f>H16*I16</f>
        <v>21084</v>
      </c>
      <c r="K16" s="1"/>
      <c r="L16" s="1"/>
    </row>
    <row r="17" spans="1:11" x14ac:dyDescent="0.25">
      <c r="A17" s="16" t="s">
        <v>17</v>
      </c>
      <c r="B17" s="17">
        <v>16631.419999999998</v>
      </c>
      <c r="C17" s="16">
        <v>611</v>
      </c>
      <c r="D17" s="18">
        <v>84</v>
      </c>
      <c r="E17" s="21">
        <f t="shared" si="0"/>
        <v>1397039.2799999998</v>
      </c>
      <c r="F17" s="1"/>
      <c r="G17" s="16" t="s">
        <v>58</v>
      </c>
      <c r="H17" s="17">
        <v>39600.839999999997</v>
      </c>
      <c r="I17" s="18">
        <v>54</v>
      </c>
      <c r="J17" s="17">
        <f>H17*I17</f>
        <v>2138445.36</v>
      </c>
      <c r="K17" s="22"/>
    </row>
    <row r="18" spans="1:11" x14ac:dyDescent="0.25">
      <c r="A18" s="4" t="s">
        <v>49</v>
      </c>
      <c r="B18" s="4">
        <v>2584.0500000000002</v>
      </c>
      <c r="C18" s="4">
        <v>91</v>
      </c>
      <c r="D18" s="6">
        <v>119</v>
      </c>
      <c r="E18" s="20">
        <f t="shared" si="0"/>
        <v>307501.95</v>
      </c>
      <c r="F18" s="1"/>
      <c r="G18" s="4" t="s">
        <v>37</v>
      </c>
      <c r="H18" s="4">
        <v>25.8</v>
      </c>
      <c r="I18" s="20">
        <v>140</v>
      </c>
      <c r="J18" s="5">
        <f>H18*I18</f>
        <v>3612</v>
      </c>
    </row>
    <row r="19" spans="1:11" x14ac:dyDescent="0.25">
      <c r="A19" s="19" t="s">
        <v>50</v>
      </c>
      <c r="B19" s="16">
        <v>6948.5</v>
      </c>
      <c r="C19" s="16">
        <v>246</v>
      </c>
      <c r="D19" s="18">
        <v>50</v>
      </c>
      <c r="E19" s="21">
        <f t="shared" si="0"/>
        <v>347425</v>
      </c>
      <c r="F19" s="1"/>
      <c r="G19" s="16" t="s">
        <v>53</v>
      </c>
      <c r="H19" s="17">
        <f>SUM(381.2+480.4+465.8+660+314.8+678.2+357.6+568.4+552.2+346.8+312.8+680.2+105.4)</f>
        <v>5903.7999999999993</v>
      </c>
      <c r="I19" s="21">
        <v>38</v>
      </c>
      <c r="J19" s="17">
        <f>H19*I19</f>
        <v>224344.39999999997</v>
      </c>
    </row>
    <row r="20" spans="1:11" x14ac:dyDescent="0.25">
      <c r="A20" s="4" t="s">
        <v>14</v>
      </c>
      <c r="B20" s="5">
        <v>1960</v>
      </c>
      <c r="C20" s="4">
        <v>144</v>
      </c>
      <c r="D20" s="6">
        <v>57</v>
      </c>
      <c r="E20" s="20">
        <f t="shared" si="0"/>
        <v>111720</v>
      </c>
      <c r="F20" s="1"/>
      <c r="G20" s="4" t="s">
        <v>18</v>
      </c>
      <c r="H20" s="5">
        <v>6709</v>
      </c>
      <c r="I20" s="6">
        <v>33</v>
      </c>
      <c r="J20" s="5">
        <f>H20*I20</f>
        <v>221397</v>
      </c>
    </row>
    <row r="21" spans="1:11" x14ac:dyDescent="0.25">
      <c r="A21" s="16" t="s">
        <v>19</v>
      </c>
      <c r="B21" s="17">
        <v>825</v>
      </c>
      <c r="C21" s="16">
        <v>55</v>
      </c>
      <c r="D21" s="18">
        <v>91</v>
      </c>
      <c r="E21" s="18">
        <f t="shared" si="0"/>
        <v>75075</v>
      </c>
      <c r="F21" s="1"/>
      <c r="G21" s="16" t="s">
        <v>20</v>
      </c>
      <c r="H21" s="17">
        <f>SUM(278+441.4+552+496+532+495.4+398+470.4+496.6+519.4+523.4+436)</f>
        <v>5638.5999999999995</v>
      </c>
      <c r="I21" s="18">
        <v>31</v>
      </c>
      <c r="J21" s="17">
        <f>H21*I21</f>
        <v>174796.59999999998</v>
      </c>
    </row>
    <row r="22" spans="1:11" s="1" customFormat="1" x14ac:dyDescent="0.25">
      <c r="A22" s="4" t="s">
        <v>21</v>
      </c>
      <c r="B22" s="5">
        <v>79.37</v>
      </c>
      <c r="C22" s="4">
        <v>7</v>
      </c>
      <c r="D22" s="6">
        <v>90</v>
      </c>
      <c r="E22" s="6">
        <f t="shared" si="0"/>
        <v>7143.3</v>
      </c>
      <c r="G22" s="4" t="s">
        <v>22</v>
      </c>
      <c r="H22" s="5">
        <f>SUM(79+2.4)</f>
        <v>81.400000000000006</v>
      </c>
      <c r="I22" s="6">
        <v>45</v>
      </c>
      <c r="J22" s="5">
        <f>H22*I22</f>
        <v>3663.0000000000005</v>
      </c>
    </row>
    <row r="23" spans="1:11" s="1" customFormat="1" x14ac:dyDescent="0.25">
      <c r="A23" s="9"/>
      <c r="B23" s="10"/>
      <c r="D23" s="11"/>
      <c r="E23" s="11"/>
      <c r="G23" s="16" t="s">
        <v>43</v>
      </c>
      <c r="H23" s="17">
        <f>SUM(199+262.6)</f>
        <v>461.6</v>
      </c>
      <c r="I23" s="18">
        <v>76</v>
      </c>
      <c r="J23" s="17">
        <f>H23*I23</f>
        <v>35081.599999999999</v>
      </c>
    </row>
    <row r="24" spans="1:11" s="1" customFormat="1" x14ac:dyDescent="0.25">
      <c r="A24" s="9"/>
      <c r="B24" s="10"/>
      <c r="D24" s="11"/>
      <c r="E24" s="11"/>
      <c r="G24" s="4" t="s">
        <v>39</v>
      </c>
      <c r="H24" s="5">
        <f>SUM(731.6+118+210+60.6+28.8+6.4+6.8)</f>
        <v>1162.1999999999998</v>
      </c>
      <c r="I24" s="6">
        <v>70</v>
      </c>
      <c r="J24" s="5">
        <f>H24*I24</f>
        <v>81353.999999999985</v>
      </c>
    </row>
    <row r="25" spans="1:11" x14ac:dyDescent="0.25">
      <c r="A25" s="31" t="s">
        <v>24</v>
      </c>
      <c r="B25" s="31"/>
      <c r="C25" s="31"/>
      <c r="D25" s="31"/>
      <c r="E25" s="12">
        <f>SUM(E4:E22)</f>
        <v>4858400.4099999992</v>
      </c>
      <c r="F25" s="7"/>
      <c r="G25" s="16" t="s">
        <v>25</v>
      </c>
      <c r="H25" s="17">
        <f>SUM(173.4+145.2+6.8)</f>
        <v>325.40000000000003</v>
      </c>
      <c r="I25" s="18">
        <v>70</v>
      </c>
      <c r="J25" s="17">
        <f>H25*I25</f>
        <v>22778.000000000004</v>
      </c>
    </row>
    <row r="26" spans="1:11" x14ac:dyDescent="0.25">
      <c r="A26" s="1"/>
      <c r="B26" s="10"/>
      <c r="C26" s="1"/>
      <c r="D26" s="11"/>
      <c r="E26" s="11"/>
      <c r="F26" s="1"/>
      <c r="G26" s="4" t="s">
        <v>59</v>
      </c>
      <c r="H26" s="4">
        <v>370.4</v>
      </c>
      <c r="I26" s="20">
        <v>41</v>
      </c>
      <c r="J26" s="5">
        <f>H26*I26</f>
        <v>15186.4</v>
      </c>
    </row>
    <row r="27" spans="1:11" x14ac:dyDescent="0.25">
      <c r="A27" s="1"/>
      <c r="B27" s="13"/>
      <c r="C27" s="1"/>
      <c r="D27" s="14"/>
      <c r="E27" s="14"/>
      <c r="F27" s="1"/>
      <c r="G27" s="16" t="s">
        <v>26</v>
      </c>
      <c r="H27" s="17">
        <f>SUM(367+804.6+744+855.2+35.2+152.4+653+47.8)</f>
        <v>3659.2000000000003</v>
      </c>
      <c r="I27" s="18">
        <v>3.8</v>
      </c>
      <c r="J27" s="17">
        <f>H27*I27</f>
        <v>13904.960000000001</v>
      </c>
    </row>
    <row r="28" spans="1:11" x14ac:dyDescent="0.25">
      <c r="B28" s="13"/>
      <c r="C28" s="1"/>
      <c r="D28" s="14"/>
      <c r="E28" s="14"/>
      <c r="F28" s="1"/>
      <c r="G28" s="4" t="s">
        <v>60</v>
      </c>
      <c r="H28" s="4">
        <v>1538</v>
      </c>
      <c r="I28" s="20">
        <v>77</v>
      </c>
      <c r="J28" s="5">
        <f>H28*I28</f>
        <v>118426</v>
      </c>
      <c r="K28" s="1"/>
    </row>
    <row r="29" spans="1:11" x14ac:dyDescent="0.25">
      <c r="B29" s="13"/>
      <c r="C29" s="1"/>
      <c r="D29" s="14"/>
      <c r="E29" s="14"/>
      <c r="F29" s="1"/>
      <c r="G29" s="16" t="s">
        <v>66</v>
      </c>
      <c r="H29" s="16">
        <v>102</v>
      </c>
      <c r="I29" s="21">
        <v>79</v>
      </c>
      <c r="J29" s="17">
        <f>H29*I29</f>
        <v>8058</v>
      </c>
      <c r="K29" s="1"/>
    </row>
    <row r="30" spans="1:11" x14ac:dyDescent="0.25">
      <c r="B30" s="1"/>
      <c r="C30" s="1"/>
      <c r="D30" s="1"/>
      <c r="E30" s="1"/>
      <c r="F30" s="1"/>
      <c r="G30" s="4" t="s">
        <v>64</v>
      </c>
      <c r="H30" s="4">
        <v>3.4</v>
      </c>
      <c r="I30" s="20">
        <v>94</v>
      </c>
      <c r="J30" s="5">
        <f>H30*I30</f>
        <v>319.59999999999997</v>
      </c>
      <c r="K30" s="1"/>
    </row>
    <row r="31" spans="1:11" x14ac:dyDescent="0.25">
      <c r="B31" s="13"/>
      <c r="C31" s="1"/>
      <c r="D31" s="14"/>
      <c r="E31" s="14"/>
      <c r="F31" s="1"/>
      <c r="G31" s="16" t="s">
        <v>27</v>
      </c>
      <c r="H31" s="17">
        <f>SUM(144.6+39.6+3.1)</f>
        <v>187.29999999999998</v>
      </c>
      <c r="I31" s="18">
        <v>45</v>
      </c>
      <c r="J31" s="17">
        <f>H31*I31</f>
        <v>8428.5</v>
      </c>
      <c r="K31" s="1"/>
    </row>
    <row r="32" spans="1:11" x14ac:dyDescent="0.25">
      <c r="B32" s="1"/>
      <c r="C32" s="1"/>
      <c r="D32" s="1"/>
      <c r="E32" s="1"/>
      <c r="F32" s="1"/>
      <c r="G32" s="4" t="s">
        <v>28</v>
      </c>
      <c r="H32" s="5">
        <f>SUM(562.4+723.6+441.8+362.8+722.6+199.6+115.2+748.2)</f>
        <v>3876.2</v>
      </c>
      <c r="I32" s="6">
        <v>39</v>
      </c>
      <c r="J32" s="5">
        <f>H32*I32</f>
        <v>151171.79999999999</v>
      </c>
      <c r="K32" s="1"/>
    </row>
    <row r="33" spans="2:13" x14ac:dyDescent="0.25">
      <c r="B33" s="1"/>
      <c r="C33" s="1"/>
      <c r="D33" s="1"/>
      <c r="E33" s="1"/>
      <c r="F33" s="1"/>
      <c r="G33" s="16" t="s">
        <v>65</v>
      </c>
      <c r="H33" s="16">
        <f>SUM(544.4+7.3)</f>
        <v>551.69999999999993</v>
      </c>
      <c r="I33" s="21">
        <v>86</v>
      </c>
      <c r="J33" s="17">
        <f>H33*I33</f>
        <v>47446.2</v>
      </c>
      <c r="K33" s="1"/>
    </row>
    <row r="34" spans="2:13" x14ac:dyDescent="0.25">
      <c r="B34" s="1"/>
      <c r="C34" s="1"/>
      <c r="D34" s="1"/>
      <c r="E34" s="1"/>
      <c r="F34" s="1"/>
      <c r="G34" s="4" t="s">
        <v>29</v>
      </c>
      <c r="H34" s="5">
        <f>SUM(11.4+82.4)</f>
        <v>93.800000000000011</v>
      </c>
      <c r="I34" s="6">
        <v>55</v>
      </c>
      <c r="J34" s="5">
        <f>H34*I34</f>
        <v>5159.0000000000009</v>
      </c>
      <c r="K34" s="1"/>
    </row>
    <row r="35" spans="2:13" x14ac:dyDescent="0.25">
      <c r="B35" s="1"/>
      <c r="C35" s="1"/>
      <c r="D35" s="1"/>
      <c r="E35" s="1"/>
      <c r="F35" s="1"/>
      <c r="G35" s="32" t="s">
        <v>30</v>
      </c>
      <c r="H35" s="34">
        <f>SUM(284.2+308.2+327.4+280.6+263+257.4+283.2+281.6+273.8+296.4+268.4+274.6+299+264.2+261.6+278.4+296.8+271.6+153.6+155.6+12)</f>
        <v>5391.6000000000013</v>
      </c>
      <c r="I35" s="36">
        <v>99</v>
      </c>
      <c r="J35" s="17">
        <f>H35*I35</f>
        <v>533768.40000000014</v>
      </c>
      <c r="K35" s="1"/>
    </row>
    <row r="36" spans="2:13" x14ac:dyDescent="0.25">
      <c r="G36" s="33" t="s">
        <v>54</v>
      </c>
      <c r="H36" s="10">
        <v>56.2</v>
      </c>
      <c r="I36" s="11">
        <v>98</v>
      </c>
      <c r="J36" s="5">
        <f>H36*I36</f>
        <v>5507.6</v>
      </c>
      <c r="K36" s="15"/>
      <c r="M36" s="23"/>
    </row>
    <row r="37" spans="2:13" x14ac:dyDescent="0.25">
      <c r="G37" s="32" t="s">
        <v>61</v>
      </c>
      <c r="H37" s="37">
        <v>71.599999999999994</v>
      </c>
      <c r="I37" s="35">
        <v>80</v>
      </c>
      <c r="J37" s="17">
        <f>H37*I37</f>
        <v>5728</v>
      </c>
      <c r="K37" s="1"/>
    </row>
    <row r="38" spans="2:13" x14ac:dyDescent="0.25">
      <c r="G38" s="33" t="s">
        <v>31</v>
      </c>
      <c r="H38" s="10">
        <f>SUM(334.7+499.6+445+524+277.8+291.9+137.5+1708)</f>
        <v>4218.5</v>
      </c>
      <c r="I38" s="11">
        <v>79</v>
      </c>
      <c r="J38" s="5">
        <f>H38*I38</f>
        <v>333261.5</v>
      </c>
      <c r="K38" s="15"/>
    </row>
    <row r="39" spans="2:13" x14ac:dyDescent="0.25">
      <c r="G39" s="32" t="s">
        <v>56</v>
      </c>
      <c r="H39" s="37">
        <v>13.2</v>
      </c>
      <c r="I39" s="35">
        <v>177</v>
      </c>
      <c r="J39" s="17">
        <f>H39*I39</f>
        <v>2336.4</v>
      </c>
    </row>
    <row r="40" spans="2:13" x14ac:dyDescent="0.25">
      <c r="G40" s="33" t="s">
        <v>57</v>
      </c>
      <c r="H40" s="15">
        <v>12.2</v>
      </c>
      <c r="I40" s="11">
        <v>168</v>
      </c>
      <c r="J40" s="5">
        <f>H40*I40</f>
        <v>2049.6</v>
      </c>
      <c r="K40" s="1"/>
    </row>
    <row r="41" spans="2:13" x14ac:dyDescent="0.25">
      <c r="G41" s="32" t="s">
        <v>19</v>
      </c>
      <c r="H41" s="34">
        <v>0.8</v>
      </c>
      <c r="I41" s="35">
        <v>120</v>
      </c>
      <c r="J41" s="17">
        <f>H41*I41</f>
        <v>96</v>
      </c>
    </row>
    <row r="42" spans="2:13" x14ac:dyDescent="0.25">
      <c r="G42" s="33" t="s">
        <v>23</v>
      </c>
      <c r="H42" s="10">
        <v>105</v>
      </c>
      <c r="I42" s="11">
        <v>120</v>
      </c>
      <c r="J42" s="5">
        <f>H42*I42</f>
        <v>12600</v>
      </c>
    </row>
    <row r="43" spans="2:13" x14ac:dyDescent="0.25">
      <c r="G43" s="32" t="s">
        <v>32</v>
      </c>
      <c r="H43" s="37">
        <v>124.4</v>
      </c>
      <c r="I43" s="38">
        <v>160</v>
      </c>
      <c r="J43" s="17">
        <f>H43*I43</f>
        <v>19904</v>
      </c>
    </row>
    <row r="44" spans="2:13" x14ac:dyDescent="0.25">
      <c r="G44" s="33" t="s">
        <v>33</v>
      </c>
      <c r="H44" s="10">
        <f>SUM(141+30.8)</f>
        <v>171.8</v>
      </c>
      <c r="I44" s="11">
        <v>125</v>
      </c>
      <c r="J44" s="5">
        <f>H44*I44</f>
        <v>21475</v>
      </c>
    </row>
    <row r="45" spans="2:13" x14ac:dyDescent="0.25">
      <c r="G45" s="32" t="s">
        <v>34</v>
      </c>
      <c r="H45" s="34">
        <f>SUM(831+732.1)</f>
        <v>1563.1</v>
      </c>
      <c r="I45" s="35">
        <v>82</v>
      </c>
      <c r="J45" s="17">
        <f>H45*I45</f>
        <v>128174.2</v>
      </c>
    </row>
    <row r="46" spans="2:13" x14ac:dyDescent="0.25">
      <c r="G46" s="33" t="s">
        <v>35</v>
      </c>
      <c r="H46" s="10">
        <f>SUM(294.8+97.4+46.8)</f>
        <v>439.00000000000006</v>
      </c>
      <c r="I46" s="11">
        <v>34</v>
      </c>
      <c r="J46" s="5">
        <f>H46*I46</f>
        <v>14926.000000000002</v>
      </c>
    </row>
    <row r="47" spans="2:13" x14ac:dyDescent="0.25">
      <c r="G47" s="32" t="s">
        <v>36</v>
      </c>
      <c r="H47" s="34">
        <f>546.6+604.4+558.6+764+558+807.6+788.4+579+563.2+528+615.6+594.9+569.4+614+580.6+619+601.8+652+757.6+540.2+706+712.6+865.4+327+573.2+753.2+554.8+637+573+737+753.4+636.2+608+569+756.8</f>
        <v>22205.500000000004</v>
      </c>
      <c r="I47" s="35">
        <v>87</v>
      </c>
      <c r="J47" s="17">
        <f>H47*I47</f>
        <v>1931878.5000000002</v>
      </c>
    </row>
    <row r="49" spans="7:10" x14ac:dyDescent="0.25">
      <c r="G49" s="24" t="s">
        <v>24</v>
      </c>
      <c r="H49" s="25"/>
      <c r="I49" s="26"/>
      <c r="J49" s="12">
        <f>SUM(J4:J47)</f>
        <v>8706342.3200000003</v>
      </c>
    </row>
  </sheetData>
  <sortState ref="G4:J48">
    <sortCondition ref="G4"/>
  </sortState>
  <mergeCells count="6">
    <mergeCell ref="G49:I49"/>
    <mergeCell ref="A1:E1"/>
    <mergeCell ref="G1:J1"/>
    <mergeCell ref="A2:E2"/>
    <mergeCell ref="G2:J2"/>
    <mergeCell ref="A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Zavaleta</cp:lastModifiedBy>
  <dcterms:created xsi:type="dcterms:W3CDTF">2022-08-29T19:32:07Z</dcterms:created>
  <dcterms:modified xsi:type="dcterms:W3CDTF">2022-10-13T17:32:37Z</dcterms:modified>
</cp:coreProperties>
</file>