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10  OCTUBRE 2022\"/>
    </mc:Choice>
  </mc:AlternateContent>
  <bookViews>
    <workbookView xWindow="0" yWindow="0" windowWidth="17655" windowHeight="11220" firstSheet="7" activeTab="8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Hoja2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579" i="9" l="1"/>
  <c r="F1700" i="9" l="1"/>
  <c r="F2278" i="9" l="1"/>
  <c r="F1747" i="9" l="1"/>
  <c r="F1321" i="9" l="1"/>
  <c r="F2957" i="8" l="1"/>
  <c r="F2609" i="9" l="1"/>
  <c r="F2453" i="8" l="1"/>
  <c r="F2956" i="9" l="1"/>
  <c r="F1917" i="8" l="1"/>
  <c r="F1577" i="9" l="1"/>
  <c r="F1457" i="8"/>
  <c r="F886" i="8"/>
  <c r="F3364" i="9" l="1"/>
  <c r="F1377" i="9" l="1"/>
  <c r="G3364" i="9" l="1"/>
  <c r="F3257" i="9"/>
  <c r="G3257" i="9" s="1"/>
  <c r="F3179" i="9"/>
  <c r="F340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F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G3409" i="9" l="1"/>
  <c r="F1724" i="7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<sst xmlns="http://schemas.openxmlformats.org/spreadsheetml/2006/main" count="91315" uniqueCount="31556">
  <si>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</si>
  <si>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</si>
  <si>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</si>
  <si>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</si>
  <si>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</si>
  <si>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</si>
  <si>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</si>
  <si>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</si>
  <si>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</si>
  <si>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</si>
  <si>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</si>
  <si>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</si>
  <si>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</si>
  <si>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</si>
  <si>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</si>
  <si>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</si>
  <si>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</si>
  <si>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</si>
  <si>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</si>
  <si>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</si>
  <si>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</si>
  <si>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</si>
  <si>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</si>
  <si>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</si>
  <si>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</si>
  <si>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</si>
  <si>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</si>
  <si>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</si>
  <si>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</si>
  <si>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</si>
  <si>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</si>
  <si>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</si>
  <si>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</si>
  <si>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</si>
  <si>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</si>
  <si>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</si>
  <si>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</si>
  <si>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</si>
  <si>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</si>
  <si>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</si>
  <si>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</si>
  <si>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</si>
  <si>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</si>
  <si>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</si>
  <si>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</si>
  <si>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</si>
  <si>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</si>
  <si>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</si>
  <si>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</si>
  <si>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</si>
  <si>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</si>
  <si>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</si>
  <si>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</si>
  <si>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</si>
  <si>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</si>
  <si>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</si>
  <si>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</si>
  <si>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</si>
  <si>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</si>
  <si>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</si>
  <si>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</si>
  <si>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</si>
  <si>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</si>
  <si>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</si>
  <si>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</si>
  <si>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</si>
  <si>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</si>
  <si>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</si>
  <si>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</si>
  <si>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</si>
  <si>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</si>
  <si>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</si>
  <si>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</si>
  <si>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</si>
  <si>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</si>
  <si>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</si>
  <si>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</si>
  <si>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</si>
  <si>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</si>
  <si>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</si>
  <si>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</si>
  <si>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</si>
  <si>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</si>
  <si>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</si>
  <si>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</si>
  <si>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</si>
  <si>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</si>
  <si>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</si>
  <si>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</si>
  <si>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</si>
  <si>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</si>
  <si>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</si>
  <si>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</si>
  <si>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</si>
  <si>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</si>
  <si>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</si>
  <si>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</si>
  <si>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</si>
  <si>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</si>
  <si>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</si>
  <si>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</si>
  <si>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</si>
  <si>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</si>
  <si>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</si>
  <si>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</si>
  <si>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</si>
  <si>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</si>
  <si>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</si>
  <si>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</si>
  <si>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</si>
  <si>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</si>
  <si>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</si>
  <si>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</si>
  <si>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</si>
  <si>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</si>
  <si>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</si>
  <si>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</si>
  <si>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</si>
  <si>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</si>
  <si>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</si>
  <si>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</si>
  <si>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</si>
  <si>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</si>
  <si>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</si>
  <si>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</si>
  <si>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</si>
  <si>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</si>
  <si>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</si>
  <si>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</si>
  <si>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</si>
  <si>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</si>
  <si>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</si>
  <si>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</si>
  <si>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</si>
  <si>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</si>
  <si>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</si>
  <si>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</si>
  <si>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</si>
  <si>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</si>
  <si>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</si>
  <si>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</si>
  <si>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</si>
  <si>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</si>
  <si>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</si>
  <si>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</si>
  <si>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</si>
  <si>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</si>
  <si>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</si>
  <si>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</si>
  <si>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</si>
  <si>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</si>
  <si>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</si>
  <si>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</si>
  <si>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</si>
  <si>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</si>
  <si>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</si>
  <si>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</si>
  <si>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</si>
  <si>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</si>
  <si>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</si>
  <si>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</si>
  <si>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</si>
  <si>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</si>
  <si>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</si>
  <si>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</si>
  <si>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</si>
  <si>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</si>
  <si>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</si>
  <si>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</si>
  <si>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</si>
  <si>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</si>
  <si>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</si>
  <si>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</si>
  <si>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</si>
  <si>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</si>
  <si>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</si>
  <si>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</si>
  <si>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</si>
  <si>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</si>
  <si>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</si>
  <si>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</si>
  <si>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</si>
  <si>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</si>
  <si>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</si>
  <si>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</si>
  <si>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</si>
  <si>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</si>
  <si>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</si>
  <si>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</si>
  <si>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</si>
  <si>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</si>
  <si>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</si>
  <si>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</si>
  <si>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</si>
  <si>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</si>
  <si>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</si>
  <si>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</si>
  <si>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</si>
  <si>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</si>
  <si>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</si>
  <si>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</si>
  <si>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</si>
  <si>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</si>
  <si>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</si>
  <si>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</si>
  <si>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</si>
  <si>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</si>
  <si>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</si>
  <si>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</si>
  <si>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</si>
  <si>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</si>
  <si>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</si>
  <si>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</si>
  <si>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</si>
  <si>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</si>
  <si>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</si>
  <si>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</si>
  <si>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</si>
  <si>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</si>
  <si>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</si>
  <si>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</si>
  <si>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</si>
  <si>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</si>
  <si>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</si>
  <si>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</si>
  <si>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</si>
  <si>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</si>
  <si>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</si>
  <si>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</si>
  <si>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</si>
  <si>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</si>
  <si>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</si>
  <si>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</si>
  <si>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</si>
  <si>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</si>
  <si>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</si>
  <si>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</si>
  <si>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</si>
  <si>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</si>
  <si>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</si>
  <si>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</si>
  <si>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</si>
  <si>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</si>
  <si>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</si>
  <si>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</si>
  <si>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</si>
  <si>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</si>
  <si>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</si>
  <si>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</si>
  <si>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</si>
  <si>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</si>
  <si>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</si>
  <si>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</si>
  <si>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</si>
  <si>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</si>
  <si>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</si>
  <si>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</si>
  <si>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</si>
  <si>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</si>
  <si>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</si>
  <si>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</si>
  <si>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</si>
  <si>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</si>
  <si>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</si>
  <si>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</si>
  <si>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</si>
  <si>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</si>
  <si>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</si>
  <si>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</si>
  <si>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</si>
  <si>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</si>
  <si>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</si>
  <si>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</si>
  <si>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</si>
  <si>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</si>
  <si>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</si>
  <si>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</si>
  <si>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</si>
  <si>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</si>
  <si>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</si>
  <si>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</si>
  <si>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</si>
  <si>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</si>
  <si>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</si>
  <si>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</si>
  <si>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</si>
  <si>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</si>
  <si>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</si>
  <si>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</si>
  <si>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</si>
  <si>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</si>
  <si>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</si>
  <si>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</si>
  <si>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</si>
  <si>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</si>
  <si>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</si>
  <si>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</si>
  <si>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</si>
  <si>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</si>
  <si>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</si>
  <si>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</si>
  <si>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</si>
  <si>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</si>
  <si>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</si>
  <si>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</si>
  <si>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</si>
  <si>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</si>
  <si>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</si>
  <si>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</si>
  <si>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</si>
  <si>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</si>
  <si>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</si>
  <si>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</si>
  <si>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</si>
  <si>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</si>
  <si>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</si>
  <si>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</si>
  <si>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</si>
  <si>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</si>
  <si>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</si>
  <si>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</si>
  <si>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</si>
  <si>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</si>
  <si>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</si>
  <si>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</si>
  <si>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</si>
  <si>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</si>
  <si>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</si>
  <si>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</si>
  <si>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</si>
  <si>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</si>
  <si>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</si>
  <si>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</si>
  <si>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</si>
  <si>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</si>
  <si>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</si>
  <si>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</si>
  <si>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</si>
  <si>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</si>
  <si>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</si>
  <si>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</si>
  <si>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</si>
  <si>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</si>
  <si>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</si>
  <si>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</si>
  <si>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</si>
  <si>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</si>
  <si>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</si>
  <si>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</si>
  <si>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</si>
  <si>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</si>
  <si>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</si>
  <si>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</si>
  <si>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</si>
  <si>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</si>
  <si>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</si>
  <si>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</si>
  <si>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</si>
  <si>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</si>
  <si>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</si>
  <si>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</si>
  <si>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</si>
  <si>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</si>
  <si>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</si>
  <si>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</si>
  <si>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</si>
  <si>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</si>
  <si>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</si>
  <si>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</si>
  <si>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</si>
  <si>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</si>
  <si>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</si>
  <si>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</si>
  <si>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</si>
  <si>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</si>
  <si>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</si>
  <si>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</si>
  <si>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</si>
  <si>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</si>
  <si>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</si>
  <si>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</si>
  <si>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</si>
  <si>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</si>
  <si>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</si>
  <si>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</si>
  <si>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</si>
  <si>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</si>
  <si>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</si>
  <si>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</si>
  <si>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</si>
  <si>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</si>
  <si>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</si>
  <si>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</si>
  <si>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</si>
  <si>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</si>
  <si>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</si>
  <si>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</si>
  <si>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</si>
  <si>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</si>
  <si>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</si>
  <si>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</si>
  <si>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</si>
  <si>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</si>
  <si>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</si>
  <si>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</si>
  <si>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</si>
  <si>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</si>
  <si>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</si>
  <si>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</si>
  <si>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</si>
  <si>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</si>
  <si>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</si>
  <si>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</si>
  <si>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</si>
  <si>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</si>
  <si>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</si>
  <si>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</si>
  <si>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</si>
  <si>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</si>
  <si>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</si>
  <si>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</si>
  <si>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</si>
  <si>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</si>
  <si>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</si>
  <si>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</si>
  <si>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</si>
  <si>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</si>
  <si>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</si>
  <si>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</si>
  <si>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</si>
  <si>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</si>
  <si>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</si>
  <si>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</si>
  <si>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</si>
  <si>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</si>
  <si>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</si>
  <si>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</si>
  <si>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</si>
  <si>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</si>
  <si>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</si>
  <si>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</si>
  <si>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</si>
  <si>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</si>
  <si>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</si>
  <si>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</si>
  <si>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</si>
  <si>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</si>
  <si>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</si>
  <si>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</si>
  <si>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</si>
  <si>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</si>
  <si>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</si>
  <si>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</si>
  <si>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</si>
  <si>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</si>
  <si>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</si>
  <si>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</si>
  <si>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</si>
  <si>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</si>
  <si>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</si>
  <si>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</si>
  <si>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</si>
  <si>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</si>
  <si>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</si>
  <si>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</si>
  <si>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</si>
  <si>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</si>
  <si>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</si>
  <si>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</si>
  <si>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</si>
  <si>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</si>
  <si>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</si>
  <si>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</si>
  <si>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</si>
  <si>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</si>
  <si>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</si>
  <si>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</si>
  <si>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</si>
  <si>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</si>
  <si>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</si>
  <si>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</si>
  <si>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</si>
  <si>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</si>
  <si>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</si>
  <si>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</si>
  <si>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</si>
  <si>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</si>
  <si>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</si>
  <si>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</si>
  <si>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</si>
  <si>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</si>
  <si>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</si>
  <si>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</si>
  <si>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</si>
  <si>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</si>
  <si>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</si>
  <si>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</si>
  <si>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</si>
  <si>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</si>
  <si>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</si>
  <si>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</si>
  <si>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</si>
  <si>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</si>
  <si>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</si>
  <si>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</si>
  <si>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</si>
  <si>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</si>
  <si>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</si>
  <si>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</si>
  <si>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</si>
  <si>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</si>
  <si>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</si>
  <si>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</si>
  <si>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</si>
  <si>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</si>
  <si>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</si>
  <si>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</si>
  <si>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</si>
  <si>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</si>
  <si>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</si>
  <si>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</si>
  <si>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</si>
  <si>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</si>
  <si>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</si>
  <si>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</si>
  <si>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</si>
  <si>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</si>
  <si>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</si>
  <si>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</si>
  <si>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</si>
  <si>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</si>
  <si>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</si>
  <si>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</si>
  <si>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</si>
  <si>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</si>
  <si>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</si>
  <si>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</si>
  <si>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</si>
  <si>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</si>
  <si>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</si>
  <si>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</si>
  <si>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</si>
  <si>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</si>
  <si>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</si>
  <si>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</si>
  <si>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</si>
  <si>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</si>
  <si>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</si>
  <si>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</si>
  <si>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</si>
  <si>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</si>
  <si>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</si>
  <si>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</si>
  <si>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</si>
  <si>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</si>
  <si>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</si>
  <si>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</si>
  <si>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</si>
  <si>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</si>
  <si>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</si>
  <si>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</si>
  <si>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</si>
  <si>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</si>
  <si>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</si>
  <si>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</si>
  <si>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</si>
  <si>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</si>
  <si>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</si>
  <si>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</si>
  <si>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</si>
  <si>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</si>
  <si>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</si>
  <si>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</si>
  <si>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</si>
  <si>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</si>
  <si>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</si>
  <si>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</si>
  <si>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</si>
  <si>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</si>
  <si>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</si>
  <si>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</si>
  <si>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</si>
  <si>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</si>
  <si>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</si>
  <si>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</si>
  <si>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</si>
  <si>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</si>
  <si>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</si>
  <si>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</si>
  <si>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</si>
  <si>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</si>
  <si>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</si>
  <si>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</si>
  <si>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</si>
  <si>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</si>
  <si>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</si>
  <si>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</si>
  <si>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</si>
  <si>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</si>
  <si>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</si>
  <si>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</si>
  <si>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</si>
  <si>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</si>
  <si>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</si>
  <si>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</si>
  <si>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</si>
  <si>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</si>
  <si>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</si>
  <si>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</si>
  <si>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</si>
  <si>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</si>
  <si>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</si>
  <si>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</si>
  <si>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</si>
  <si>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</si>
  <si>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</si>
  <si>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</si>
  <si>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</si>
  <si>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</si>
  <si>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</si>
  <si>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</si>
  <si>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</si>
  <si>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</si>
  <si>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</si>
  <si>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</si>
  <si>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</si>
  <si>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</si>
  <si>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</si>
  <si>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</si>
  <si>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</si>
  <si>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</si>
  <si>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</si>
  <si>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</si>
  <si>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</si>
  <si>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</si>
  <si>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</si>
  <si>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</si>
  <si>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</si>
  <si>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</si>
  <si>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</si>
  <si>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</si>
  <si>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</si>
  <si>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</si>
  <si>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</si>
  <si>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</si>
  <si>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</si>
  <si>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</si>
  <si>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</si>
  <si>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</si>
  <si>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</si>
  <si>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</si>
  <si>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</si>
  <si>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</si>
  <si>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</si>
  <si>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</si>
  <si>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</si>
  <si>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</si>
  <si>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</si>
  <si>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</si>
  <si>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</si>
  <si>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</si>
  <si>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</si>
  <si>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</si>
  <si>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</si>
  <si>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</si>
  <si>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</si>
  <si>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</si>
  <si>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</si>
  <si>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</si>
  <si>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</si>
  <si>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</si>
  <si>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</si>
  <si>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</si>
  <si>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</si>
  <si>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</si>
  <si>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</si>
  <si>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</si>
  <si>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</si>
  <si>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</si>
  <si>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</si>
  <si>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</si>
  <si>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</si>
  <si>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</si>
  <si>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</si>
  <si>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</si>
  <si>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</si>
  <si>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</si>
  <si>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</si>
  <si>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</si>
  <si>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</si>
  <si>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</si>
  <si>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</si>
  <si>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</si>
  <si>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</si>
  <si>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</si>
  <si>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</si>
  <si>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</si>
  <si>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</si>
  <si>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</si>
  <si>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</si>
  <si>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</si>
  <si>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</si>
  <si>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</si>
  <si>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</si>
  <si>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</si>
  <si>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</si>
  <si>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</si>
  <si>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</si>
  <si>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</si>
  <si>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</si>
  <si>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</si>
  <si>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</si>
  <si>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</si>
  <si>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</si>
  <si>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</si>
  <si>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</si>
  <si>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</si>
  <si>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</si>
  <si>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</si>
  <si>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</si>
  <si>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</si>
  <si>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</si>
  <si>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</si>
  <si>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</si>
  <si>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</si>
  <si>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</si>
  <si>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</si>
  <si>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</si>
  <si>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</si>
  <si>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</si>
  <si>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</si>
  <si>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</si>
  <si>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</si>
  <si>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</si>
  <si>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</si>
  <si>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</si>
  <si>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</si>
  <si>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</si>
  <si>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</si>
  <si>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</si>
  <si>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</si>
  <si>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</si>
  <si>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</si>
  <si>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</si>
  <si>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</si>
  <si>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</si>
  <si>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</si>
  <si>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</si>
  <si>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</si>
  <si>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</si>
  <si>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</si>
  <si>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</si>
  <si>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</si>
  <si>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</si>
  <si>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</si>
  <si>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</si>
  <si>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</si>
  <si>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</si>
  <si>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</si>
  <si>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</si>
  <si>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</si>
  <si>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</si>
  <si>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</si>
  <si>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</si>
  <si>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</si>
  <si>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</si>
  <si>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</si>
  <si>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</si>
  <si>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</si>
  <si>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</si>
  <si>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</si>
  <si>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</si>
  <si>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</si>
  <si>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</si>
  <si>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</si>
  <si>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</si>
  <si>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</si>
  <si>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</si>
  <si>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</si>
  <si>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</si>
  <si>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</si>
  <si>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</si>
  <si>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</si>
  <si>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</si>
  <si>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</si>
  <si>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</si>
  <si>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</si>
  <si>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</si>
  <si>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</si>
  <si>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</si>
  <si>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</si>
  <si>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</si>
  <si>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</si>
  <si>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</si>
  <si>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</si>
  <si>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</si>
  <si>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</si>
  <si>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</si>
  <si>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</si>
  <si>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</si>
  <si>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</si>
  <si>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</si>
  <si>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</si>
  <si>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</si>
  <si>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</si>
  <si>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</si>
  <si>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</si>
  <si>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</si>
  <si>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</si>
  <si>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</si>
  <si>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</si>
  <si>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</si>
  <si>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</si>
  <si>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</si>
  <si>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</si>
  <si>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</si>
  <si>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</si>
  <si>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</si>
  <si>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</si>
  <si>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</si>
  <si>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</si>
  <si>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</si>
  <si>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</si>
  <si>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</si>
  <si>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</si>
  <si>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</si>
  <si>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</si>
  <si>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</si>
  <si>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</si>
  <si>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</si>
  <si>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</si>
  <si>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</si>
  <si>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</si>
  <si>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</si>
  <si>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</si>
  <si>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</si>
  <si>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</si>
  <si>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</si>
  <si>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</si>
  <si>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</si>
  <si>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</si>
  <si>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</si>
  <si>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</si>
  <si>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</si>
  <si>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</si>
  <si>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</si>
  <si>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</si>
  <si>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</si>
  <si>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</si>
  <si>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</si>
  <si>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</si>
  <si>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</si>
  <si>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</si>
  <si>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</si>
  <si>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</si>
  <si>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</si>
  <si>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</si>
  <si>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</si>
  <si>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</si>
  <si>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</si>
  <si>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</si>
  <si>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</si>
  <si>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</si>
  <si>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</si>
  <si>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</si>
  <si>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</si>
  <si>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</si>
  <si>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</si>
  <si>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</si>
  <si>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</si>
  <si>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</si>
  <si>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</si>
  <si>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</si>
  <si>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</si>
  <si>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</si>
  <si>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</si>
  <si>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</si>
  <si>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</si>
  <si>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</si>
  <si>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</si>
  <si>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</si>
  <si>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</si>
  <si>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</si>
  <si>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</si>
  <si>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</si>
  <si>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</si>
  <si>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</si>
  <si>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</si>
  <si>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</si>
  <si>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</si>
  <si>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</si>
  <si>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</si>
  <si>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</si>
  <si>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</si>
  <si>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</si>
  <si>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</si>
  <si>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</si>
  <si>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</si>
  <si>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</si>
  <si>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</si>
  <si>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</si>
  <si>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</si>
  <si>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</si>
  <si>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</si>
  <si>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</si>
  <si>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</si>
  <si>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</si>
  <si>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</si>
  <si>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</si>
  <si>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</si>
  <si>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</si>
  <si>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</si>
  <si>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</si>
  <si>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</si>
  <si>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</si>
  <si>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</si>
  <si>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</si>
  <si>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</si>
  <si>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</si>
  <si>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</si>
  <si>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</si>
  <si>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</si>
  <si>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</si>
  <si>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</si>
  <si>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</si>
  <si>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</si>
  <si>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</si>
  <si>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</si>
  <si>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</si>
  <si>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</si>
  <si>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</si>
  <si>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</si>
  <si>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</si>
  <si>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</si>
  <si>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</si>
  <si>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</si>
  <si>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</si>
  <si>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</si>
  <si>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</si>
  <si>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</si>
  <si>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</si>
  <si>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</si>
  <si>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</si>
  <si>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</si>
  <si>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</si>
  <si>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</si>
  <si>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</si>
  <si>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</si>
  <si>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</si>
  <si>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</si>
  <si>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</si>
  <si>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</si>
  <si>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</si>
  <si>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</si>
  <si>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</si>
  <si>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</si>
  <si>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</si>
  <si>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</si>
  <si>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</si>
  <si>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</si>
  <si>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</si>
  <si>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</si>
  <si>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</si>
  <si>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</si>
  <si>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</si>
  <si>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</si>
  <si>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</si>
  <si>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</si>
  <si>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</si>
  <si>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</si>
  <si>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</si>
  <si>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</si>
  <si>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</si>
  <si>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</si>
  <si>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</si>
  <si>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</si>
  <si>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</si>
  <si>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</si>
  <si>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</si>
  <si>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</si>
  <si>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</si>
  <si>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</si>
  <si>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</si>
  <si>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</si>
  <si>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</si>
  <si>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</si>
  <si>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</si>
  <si>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</si>
  <si>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</si>
  <si>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</si>
  <si>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</si>
  <si>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</si>
  <si>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</si>
  <si>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</si>
  <si>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</si>
  <si>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</si>
  <si>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</si>
  <si>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</si>
  <si>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</si>
  <si>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</si>
  <si>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</si>
  <si>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</si>
  <si>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</si>
  <si>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</si>
  <si>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</si>
  <si>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</si>
  <si>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</si>
  <si>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</si>
  <si>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</si>
  <si>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</si>
  <si>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</si>
  <si>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</si>
  <si>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</si>
  <si>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</si>
  <si>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</si>
  <si>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</si>
  <si>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</si>
  <si>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</si>
  <si>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</si>
  <si>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</si>
  <si>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</si>
  <si>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</si>
  <si>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</si>
  <si>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</si>
  <si>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</si>
  <si>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</si>
  <si>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</si>
  <si>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</si>
  <si>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</si>
  <si>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</si>
  <si>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</si>
  <si>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</si>
  <si>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</si>
  <si>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</si>
  <si>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</si>
  <si>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</si>
  <si>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</si>
  <si>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</si>
  <si>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</si>
  <si>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</si>
  <si>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</si>
  <si>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</si>
  <si>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</si>
  <si>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</si>
  <si>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</si>
  <si>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</si>
  <si>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</si>
  <si>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</si>
  <si>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</si>
  <si>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</si>
  <si>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</si>
  <si>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</si>
  <si>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</si>
  <si>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</si>
  <si>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</si>
  <si>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</si>
  <si>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</si>
  <si>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</si>
  <si>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</si>
  <si>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</si>
  <si>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</si>
  <si>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</si>
  <si>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</si>
  <si>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</si>
  <si>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</si>
  <si>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</si>
  <si>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</si>
  <si>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</si>
  <si>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</si>
  <si>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</si>
  <si>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</si>
  <si>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</si>
  <si>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</si>
  <si>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</si>
  <si>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</si>
  <si>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</si>
  <si>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</si>
  <si>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</si>
  <si>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</si>
  <si>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</si>
  <si>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</si>
  <si>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</si>
  <si>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</si>
  <si>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</si>
  <si>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</si>
  <si>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</si>
  <si>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</si>
  <si>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</si>
  <si>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</si>
  <si>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</si>
  <si>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</si>
  <si>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</si>
  <si>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</si>
  <si>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</si>
  <si>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</si>
  <si>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</si>
  <si>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</si>
  <si>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</si>
  <si>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</si>
  <si>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</si>
  <si>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</si>
  <si>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</si>
  <si>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</si>
  <si>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</si>
  <si>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</si>
  <si>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</si>
  <si>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</si>
  <si>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</si>
  <si>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</si>
  <si>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</si>
  <si>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</si>
  <si>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</si>
  <si>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</si>
  <si>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</si>
  <si>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</si>
  <si>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</si>
  <si>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</si>
  <si>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</si>
  <si>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</si>
  <si>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</si>
  <si>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</si>
  <si>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</si>
  <si>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</si>
  <si>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</si>
  <si>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</si>
  <si>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</si>
  <si>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</si>
  <si>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</si>
  <si>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</si>
  <si>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</si>
  <si>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</si>
  <si>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</si>
  <si>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</si>
  <si>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</si>
  <si>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</si>
  <si>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</si>
  <si>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</si>
  <si>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</si>
  <si>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</si>
  <si>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</si>
  <si>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</si>
  <si>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</si>
  <si>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</si>
  <si>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</si>
  <si>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</si>
  <si>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</si>
  <si>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</si>
  <si>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</si>
  <si>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</si>
  <si>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</si>
  <si>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</si>
  <si>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</si>
  <si>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</si>
  <si>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</si>
  <si>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</si>
  <si>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</si>
  <si>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</si>
  <si>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</si>
  <si>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</si>
  <si>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</si>
  <si>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</si>
  <si>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</si>
  <si>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</si>
  <si>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</si>
  <si>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</si>
  <si>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</si>
  <si>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</si>
  <si>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</si>
  <si>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</si>
  <si>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</si>
  <si>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</si>
  <si>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</si>
  <si>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</si>
  <si>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</si>
  <si>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</si>
  <si>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</si>
  <si>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</si>
  <si>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</si>
  <si>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</si>
  <si>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</si>
  <si>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</si>
  <si>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</si>
  <si>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</si>
  <si>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</si>
  <si>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</si>
  <si>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</si>
  <si>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</si>
  <si>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</si>
  <si>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</si>
  <si>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</si>
  <si>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</si>
  <si>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</si>
  <si>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</si>
  <si>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</si>
  <si>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</si>
  <si>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</si>
  <si>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</si>
  <si>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</si>
  <si>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</si>
  <si>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</si>
  <si>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</si>
  <si>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</si>
  <si>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</si>
  <si>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</si>
  <si>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</si>
  <si>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</si>
  <si>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</si>
  <si>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</si>
  <si>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</si>
  <si>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</si>
  <si>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</si>
  <si>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</si>
  <si>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</si>
  <si>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</si>
  <si>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</si>
  <si>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</si>
  <si>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</si>
  <si>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</si>
  <si>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</si>
  <si>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</si>
  <si>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</si>
  <si>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</si>
  <si>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</si>
  <si>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</si>
  <si>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</si>
  <si>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</si>
  <si>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</si>
  <si>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</si>
  <si>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</si>
  <si>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</si>
  <si>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</si>
  <si>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</si>
  <si>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</si>
  <si>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</si>
  <si>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</si>
  <si>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</si>
  <si>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</si>
  <si>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</si>
  <si>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</si>
  <si>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</si>
  <si>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</si>
  <si>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</si>
  <si>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</si>
  <si>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</si>
  <si>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</si>
  <si>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</si>
  <si>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</si>
  <si>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</si>
  <si>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</si>
  <si>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</si>
  <si>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</si>
  <si>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</si>
  <si>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</si>
  <si>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</si>
  <si>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</si>
  <si>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</si>
  <si>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</si>
  <si>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</si>
  <si>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</si>
  <si>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</si>
  <si>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</si>
  <si>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</si>
  <si>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</si>
  <si>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</si>
  <si>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</si>
  <si>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</si>
  <si>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</si>
  <si>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</si>
  <si>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</si>
  <si>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</si>
  <si>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</si>
  <si>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</si>
  <si>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</si>
  <si>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</si>
  <si>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</si>
  <si>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</si>
  <si>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</si>
  <si>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</si>
  <si>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</si>
  <si>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</si>
  <si>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</si>
  <si>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</si>
  <si>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</si>
  <si>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</si>
  <si>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</si>
  <si>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</si>
  <si>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</si>
  <si>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</si>
  <si>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</si>
  <si>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</si>
  <si>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</si>
  <si>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</si>
  <si>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</si>
  <si>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</si>
  <si>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</si>
  <si>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</si>
  <si>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</si>
  <si>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</si>
  <si>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</si>
  <si>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</si>
  <si>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</si>
  <si>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</si>
  <si>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</si>
  <si>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</si>
  <si>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</si>
  <si>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</si>
  <si>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</si>
  <si>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</si>
  <si>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</si>
  <si>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</si>
  <si>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</si>
  <si>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</si>
  <si>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</si>
  <si>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</si>
  <si>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</si>
  <si>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</si>
  <si>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</si>
  <si>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</si>
  <si>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</si>
  <si>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</si>
  <si>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</si>
  <si>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</si>
  <si>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</si>
  <si>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</si>
  <si>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</si>
  <si>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</si>
  <si>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</si>
  <si>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</si>
  <si>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</si>
  <si>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</si>
  <si>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</si>
  <si>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</si>
  <si>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</si>
  <si>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</si>
  <si>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</si>
  <si>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</si>
  <si>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</si>
  <si>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</si>
  <si>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</si>
  <si>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</si>
  <si>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</si>
  <si>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</si>
  <si>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</si>
  <si>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</si>
  <si>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</si>
  <si>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</si>
  <si>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</si>
  <si>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</si>
  <si>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</si>
  <si>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</si>
  <si>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</si>
  <si>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</si>
  <si>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</si>
  <si>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</si>
  <si>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</si>
  <si>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</si>
  <si>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</si>
  <si>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</si>
  <si>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</si>
  <si>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</si>
  <si>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</si>
  <si>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</si>
  <si>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</si>
  <si>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</si>
  <si>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</si>
  <si>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</si>
  <si>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</si>
  <si>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</si>
  <si>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</si>
  <si>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</si>
  <si>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</si>
  <si>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</si>
  <si>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</si>
  <si>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</si>
  <si>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</si>
  <si>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</si>
  <si>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</si>
  <si>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</si>
  <si>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</si>
  <si>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</si>
  <si>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</si>
  <si>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</si>
  <si>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</si>
  <si>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</si>
  <si>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</si>
  <si>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</si>
  <si>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</si>
  <si>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</si>
  <si>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</si>
  <si>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</si>
  <si>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</si>
  <si>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</si>
  <si>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</si>
  <si>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</si>
  <si>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</si>
  <si>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</si>
  <si>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</si>
  <si>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</si>
  <si>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</si>
  <si>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</si>
  <si>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</si>
  <si>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</si>
  <si>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</si>
  <si>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</si>
  <si>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</si>
  <si>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</si>
  <si>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</si>
  <si>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</si>
  <si>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</si>
  <si>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</si>
  <si>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</si>
  <si>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</si>
  <si>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</si>
  <si>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</si>
  <si>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</si>
  <si>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</si>
  <si>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</si>
  <si>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</si>
  <si>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</si>
  <si>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</si>
  <si>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</si>
  <si>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</si>
  <si>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</si>
  <si>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</si>
  <si>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</si>
  <si>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</si>
  <si>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</si>
  <si>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</si>
  <si>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</si>
  <si>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</si>
  <si>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</si>
  <si>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</si>
  <si>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</si>
  <si>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</si>
  <si>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</si>
  <si>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</si>
  <si>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</si>
  <si>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</si>
  <si>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</si>
  <si>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</si>
  <si>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</si>
  <si>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</si>
  <si>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</si>
  <si>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</si>
  <si>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</si>
  <si>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</si>
  <si>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</si>
  <si>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</si>
  <si>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</si>
  <si>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</si>
  <si>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</si>
  <si>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</si>
  <si>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</si>
  <si>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</si>
  <si>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</si>
  <si>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</si>
  <si>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</si>
  <si>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</si>
  <si>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</si>
  <si>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</si>
  <si>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</si>
  <si>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</si>
  <si>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</si>
  <si>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</si>
  <si>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</si>
  <si>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</si>
  <si>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</si>
  <si>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</si>
  <si>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</si>
  <si>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</si>
  <si>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</si>
  <si>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</si>
  <si>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</si>
  <si>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</si>
  <si>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</si>
  <si>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</si>
  <si>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</si>
  <si>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</si>
  <si>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</si>
  <si>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</si>
  <si>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</si>
  <si>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</si>
  <si>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</si>
  <si>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</si>
  <si>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</si>
  <si>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</si>
  <si>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</si>
  <si>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</si>
  <si>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</si>
  <si>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</si>
  <si>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</si>
  <si>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</si>
  <si>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</si>
  <si>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</si>
  <si>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</si>
  <si>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</si>
  <si>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</si>
  <si>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</si>
  <si>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</si>
  <si>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</si>
  <si>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</si>
  <si>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</si>
  <si>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</si>
  <si>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</si>
  <si>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</si>
  <si>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</si>
  <si>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</si>
  <si>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</si>
  <si>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</si>
  <si>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</si>
  <si>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</si>
  <si>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</si>
  <si>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</si>
  <si>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</si>
  <si>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</si>
  <si>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</si>
  <si>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</si>
  <si>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</si>
  <si>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</si>
  <si>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</si>
  <si>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</si>
  <si>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</si>
  <si>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</si>
  <si>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</si>
  <si>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</si>
  <si>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</si>
  <si>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</si>
  <si>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</si>
  <si>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</si>
  <si>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</si>
  <si>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</si>
  <si>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</si>
  <si>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</si>
  <si>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</si>
  <si>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</si>
  <si>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</si>
  <si>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</si>
  <si>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</si>
  <si>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</si>
  <si>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</si>
  <si>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</si>
  <si>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</si>
  <si>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</si>
  <si>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</si>
  <si>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</si>
  <si>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</si>
  <si>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</si>
  <si>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</si>
  <si>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</si>
  <si>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</si>
  <si>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</si>
  <si>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</si>
  <si>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</si>
  <si>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</si>
  <si>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</si>
  <si>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</si>
  <si>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</si>
  <si>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</si>
  <si>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</si>
  <si>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</si>
  <si>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</si>
  <si>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</si>
  <si>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</si>
  <si>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</si>
  <si>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</si>
  <si>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</si>
  <si>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</si>
  <si>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</si>
  <si>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</si>
  <si>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</si>
  <si>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</si>
  <si>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</si>
  <si>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</si>
  <si>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</si>
  <si>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</si>
  <si>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</si>
  <si>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</si>
  <si>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</si>
  <si>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</si>
  <si>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</si>
  <si>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</si>
  <si>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</si>
  <si>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</si>
  <si>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</si>
  <si>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</si>
  <si>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</si>
  <si>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</si>
  <si>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</si>
  <si>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</si>
  <si>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</si>
  <si>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</si>
  <si>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</si>
  <si>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</si>
  <si>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</si>
  <si>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</si>
  <si>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</si>
  <si>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</si>
  <si>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</si>
  <si>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</si>
  <si>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</si>
  <si>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</si>
  <si>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</si>
  <si>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</si>
  <si>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</si>
  <si>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</si>
  <si>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</si>
  <si>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</si>
  <si>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</si>
  <si>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</si>
  <si>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</si>
  <si>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</si>
  <si>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</si>
  <si>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</si>
  <si>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</si>
  <si>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</si>
  <si>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</si>
  <si>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</si>
  <si>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</si>
  <si>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</si>
  <si>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</si>
  <si>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</si>
  <si>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</si>
  <si>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</si>
  <si>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</si>
  <si>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</si>
  <si>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</si>
  <si>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</si>
  <si>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</si>
  <si>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</si>
  <si>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</si>
  <si>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</si>
  <si>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</si>
  <si>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</si>
  <si>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</si>
  <si>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</si>
  <si>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</si>
  <si>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</si>
  <si>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</si>
  <si>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</si>
  <si>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</si>
  <si>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</si>
  <si>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</si>
  <si>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</si>
  <si>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</si>
  <si>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</si>
  <si>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</si>
  <si>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</si>
  <si>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</si>
  <si>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</si>
  <si>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</si>
  <si>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</si>
  <si>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</si>
  <si>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</si>
  <si>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</si>
  <si>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</si>
  <si>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</si>
  <si>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</si>
  <si>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</si>
  <si>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</si>
  <si>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</si>
  <si>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</si>
  <si>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</si>
  <si>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</si>
  <si>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</si>
  <si>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</si>
  <si>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</si>
  <si>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</si>
  <si>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</si>
  <si>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</si>
  <si>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</si>
  <si>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</si>
  <si>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</si>
  <si>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</si>
  <si>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</si>
  <si>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</si>
  <si>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</si>
  <si>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</si>
  <si>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</si>
  <si>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</si>
  <si>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</si>
  <si>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</si>
  <si>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</si>
  <si>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</si>
  <si>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</si>
  <si>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</si>
  <si>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</si>
  <si>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</si>
  <si>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</si>
  <si>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</si>
  <si>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</si>
  <si>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</si>
  <si>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</si>
  <si>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</si>
  <si>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</si>
  <si>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</si>
  <si>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</si>
  <si>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</si>
  <si>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</si>
  <si>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</si>
  <si>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</si>
  <si>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</si>
  <si>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</si>
  <si>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</si>
  <si>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</si>
  <si>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</si>
  <si>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</si>
  <si>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</si>
  <si>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</si>
  <si>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</si>
  <si>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</si>
  <si>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</si>
  <si>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</si>
  <si>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</si>
  <si>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</si>
  <si>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</si>
  <si>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</si>
  <si>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</si>
  <si>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</si>
  <si>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</si>
  <si>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</si>
  <si>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</si>
  <si>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</si>
  <si>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</si>
  <si>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</si>
  <si>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</si>
  <si>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</si>
  <si>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</si>
  <si>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</si>
  <si>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</si>
  <si>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</si>
  <si>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</si>
  <si>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</si>
  <si>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</si>
  <si>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</si>
  <si>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</si>
  <si>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</si>
  <si>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</si>
  <si>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</si>
  <si>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</si>
  <si>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</si>
  <si>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</si>
  <si>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</si>
  <si>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</si>
  <si>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</si>
  <si>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</si>
  <si>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</si>
  <si>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</si>
  <si>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</si>
  <si>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</si>
  <si>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</si>
  <si>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</si>
  <si>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</si>
  <si>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</si>
  <si>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</si>
  <si>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</si>
  <si>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</si>
  <si>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</si>
  <si>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</si>
  <si>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</si>
  <si>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</si>
  <si>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</si>
  <si>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</si>
  <si>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</si>
  <si>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</si>
  <si>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</si>
  <si>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</si>
  <si>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</si>
  <si>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</si>
  <si>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</si>
  <si>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</si>
  <si>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</si>
  <si>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</si>
  <si>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</si>
  <si>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</si>
  <si>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</si>
  <si>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</si>
  <si>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</si>
  <si>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</si>
  <si>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</si>
  <si>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</si>
  <si>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</si>
  <si>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</si>
  <si>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</si>
  <si>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</si>
  <si>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</si>
  <si>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</si>
  <si>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</si>
  <si>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</si>
  <si>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</si>
  <si>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</si>
  <si>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</si>
  <si>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</si>
  <si>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</si>
  <si>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</si>
  <si>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</si>
  <si>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</si>
  <si>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</si>
  <si>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</si>
  <si>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</si>
  <si>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</si>
  <si>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</si>
  <si>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</si>
  <si>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</si>
  <si>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</si>
  <si>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</si>
  <si>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</si>
  <si>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</si>
  <si>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</si>
  <si>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</si>
  <si>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</si>
  <si>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</si>
  <si>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</si>
  <si>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</si>
  <si>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</si>
  <si>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</si>
  <si>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</si>
  <si>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</si>
  <si>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</si>
  <si>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</si>
  <si>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</si>
  <si>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</si>
  <si>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</si>
  <si>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</si>
  <si>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</si>
  <si>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</si>
  <si>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</si>
  <si>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</si>
  <si>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</si>
  <si>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</si>
  <si>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</si>
  <si>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</si>
  <si>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</si>
  <si>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</si>
  <si>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</si>
  <si>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</si>
  <si>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</si>
  <si>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</si>
  <si>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</si>
  <si>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</si>
  <si>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</si>
  <si>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</si>
  <si>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</si>
  <si>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</si>
  <si>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</si>
  <si>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</si>
  <si>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</si>
  <si>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</si>
  <si>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</si>
  <si>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</si>
  <si>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</si>
  <si>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</si>
  <si>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</si>
  <si>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</si>
  <si>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</si>
  <si>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</si>
  <si>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</si>
  <si>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</si>
  <si>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</si>
  <si>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</si>
  <si>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</si>
  <si>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</si>
  <si>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</si>
  <si>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</si>
  <si>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</si>
  <si>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</si>
  <si>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</si>
  <si>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</si>
  <si>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</si>
  <si>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</si>
  <si>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</si>
  <si>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</si>
  <si>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</si>
  <si>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</si>
  <si>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</si>
  <si>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</si>
  <si>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</si>
  <si>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</si>
  <si>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</si>
  <si>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</si>
  <si>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</si>
  <si>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</si>
  <si>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</si>
  <si>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</si>
  <si>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</si>
  <si>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</si>
  <si>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</si>
  <si>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</si>
  <si>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</si>
  <si>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</si>
  <si>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</si>
  <si>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</si>
  <si>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</si>
  <si>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</si>
  <si>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</si>
  <si>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</si>
  <si>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</si>
  <si>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</si>
  <si>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</si>
  <si>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</si>
  <si>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</si>
  <si>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</si>
  <si>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</si>
  <si>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</si>
  <si>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</si>
  <si>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</si>
  <si>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</si>
  <si>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</si>
  <si>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</si>
  <si>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</si>
  <si>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</si>
  <si>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</si>
  <si>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</si>
  <si>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</si>
  <si>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</si>
  <si>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</si>
  <si>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</si>
  <si>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</si>
  <si>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</si>
  <si>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</si>
  <si>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</si>
  <si>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</si>
  <si>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</si>
  <si>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</si>
  <si>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</si>
  <si>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</si>
  <si>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</si>
  <si>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</si>
  <si>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</si>
  <si>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</si>
  <si>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</si>
  <si>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</si>
  <si>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</si>
  <si>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</si>
  <si>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</si>
  <si>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</si>
  <si>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</si>
  <si>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</si>
  <si>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</si>
  <si>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</si>
  <si>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</si>
  <si>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</si>
  <si>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</si>
  <si>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</si>
  <si>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</si>
  <si>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</si>
  <si>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</si>
  <si>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</si>
  <si>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</si>
  <si>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</si>
  <si>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</si>
  <si>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</si>
  <si>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</si>
  <si>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</si>
  <si>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</si>
  <si>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</si>
  <si>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</si>
  <si>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</si>
  <si>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</si>
  <si>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</si>
  <si>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</si>
  <si>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</si>
  <si>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</si>
  <si>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</si>
  <si>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</si>
  <si>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</si>
  <si>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</si>
  <si>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</si>
  <si>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</si>
  <si>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</si>
  <si>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</si>
  <si>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</si>
  <si>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</si>
  <si>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</si>
  <si>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</si>
  <si>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</si>
  <si>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</si>
  <si>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</si>
  <si>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</si>
  <si>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</si>
  <si>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</si>
  <si>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</si>
  <si>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</si>
  <si>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</si>
  <si>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</si>
  <si>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</si>
  <si>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</si>
  <si>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</si>
  <si>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</si>
  <si>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</si>
  <si>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</si>
  <si>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</si>
  <si>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</si>
  <si>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</si>
  <si>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</si>
  <si>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</si>
  <si>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</si>
  <si>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</si>
  <si>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</si>
  <si>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</si>
  <si>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</si>
  <si>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</si>
  <si>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</si>
  <si>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</si>
  <si>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</si>
  <si>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</si>
  <si>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</si>
  <si>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</si>
  <si>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</si>
  <si>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</si>
  <si>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</si>
  <si>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</si>
  <si>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</si>
  <si>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</si>
  <si>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</si>
  <si>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</si>
  <si>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</si>
  <si>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</si>
  <si>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</si>
  <si>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</si>
  <si>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</si>
  <si>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</si>
  <si>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</si>
  <si>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</si>
  <si>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</si>
  <si>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</si>
  <si>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</si>
  <si>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</si>
  <si>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</si>
  <si>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</si>
  <si>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</si>
  <si>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</si>
  <si>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</si>
  <si>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</si>
  <si>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</si>
  <si>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</si>
  <si>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</si>
  <si>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</si>
  <si>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</si>
  <si>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</si>
  <si>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</si>
  <si>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</si>
  <si>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</si>
  <si>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</si>
  <si>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</si>
  <si>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</si>
  <si>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</si>
  <si>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</si>
  <si>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</si>
  <si>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</si>
  <si>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</si>
  <si>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</si>
  <si>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</si>
  <si>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</si>
  <si>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</si>
  <si>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</si>
  <si>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</si>
  <si>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</si>
  <si>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</si>
  <si>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</si>
  <si>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</si>
  <si>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</si>
  <si>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</si>
  <si>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</si>
  <si>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</si>
  <si>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</si>
  <si>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</si>
  <si>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</si>
  <si>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</si>
  <si>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</si>
  <si>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</si>
  <si>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</si>
  <si>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</si>
  <si>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</si>
  <si>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</si>
  <si>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</si>
  <si>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</si>
  <si>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</si>
  <si>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</si>
  <si>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</si>
  <si>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</si>
  <si>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</si>
  <si>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</si>
  <si>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</si>
  <si>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</si>
  <si>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</si>
  <si>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</si>
  <si>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</si>
  <si>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</si>
  <si>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</si>
  <si>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</si>
  <si>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</si>
  <si>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</si>
  <si>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</si>
  <si>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</si>
  <si>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</si>
  <si>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</si>
  <si>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</si>
  <si>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</si>
  <si>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</si>
  <si>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</si>
  <si>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</si>
  <si>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</si>
  <si>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</si>
  <si>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</si>
  <si>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</si>
  <si>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</si>
  <si>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</si>
  <si>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</si>
  <si>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</si>
  <si>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</si>
  <si>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</si>
  <si>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</si>
  <si>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</si>
  <si>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</si>
  <si>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</si>
  <si>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</si>
  <si>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</si>
  <si>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</si>
  <si>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</si>
  <si>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</si>
  <si>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</si>
  <si>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</si>
  <si>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</si>
  <si>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</si>
  <si>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</si>
  <si>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</si>
  <si>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</si>
  <si>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</si>
  <si>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</si>
  <si>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</si>
  <si>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</si>
  <si>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</si>
  <si>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</si>
  <si>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</si>
  <si>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</si>
  <si>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</si>
  <si>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</si>
  <si>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</si>
  <si>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</si>
  <si>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</si>
  <si>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</si>
  <si>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</si>
  <si>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</si>
  <si>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</si>
  <si>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</si>
  <si>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</si>
  <si>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</si>
  <si>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</si>
  <si>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</si>
  <si>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</si>
  <si>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</si>
  <si>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</si>
  <si>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</si>
  <si>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</si>
  <si>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</si>
  <si>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</si>
  <si>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</si>
  <si>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</si>
  <si>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</si>
  <si>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</si>
  <si>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</si>
  <si>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</si>
  <si>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</si>
  <si>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</si>
  <si>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</si>
  <si>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</si>
  <si>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</si>
  <si>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</si>
  <si>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</si>
  <si>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</si>
  <si>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</si>
  <si>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</si>
  <si>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</si>
  <si>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</si>
  <si>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</si>
  <si>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</si>
  <si>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</si>
  <si>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</si>
  <si>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</si>
  <si>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</si>
  <si>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</si>
  <si>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</si>
  <si>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</si>
  <si>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</si>
  <si>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</si>
  <si>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</si>
  <si>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</si>
  <si>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</si>
  <si>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</si>
  <si>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</si>
  <si>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</si>
  <si>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</si>
  <si>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</si>
  <si>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</si>
  <si>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</si>
  <si>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</si>
  <si>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</si>
  <si>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</si>
  <si>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</si>
  <si>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</si>
  <si>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</si>
  <si>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</si>
  <si>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</si>
  <si>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</si>
  <si>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</si>
  <si>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</si>
  <si>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</si>
  <si>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</si>
  <si>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</si>
  <si>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</si>
  <si>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</si>
  <si>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</si>
  <si>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</si>
  <si>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</si>
  <si>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</si>
  <si>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</si>
  <si>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</si>
  <si>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</si>
  <si>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</si>
  <si>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</si>
  <si>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</si>
  <si>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</si>
  <si>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</si>
  <si>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</si>
  <si>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</si>
  <si>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</si>
  <si>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</si>
  <si>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</si>
  <si>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</si>
  <si>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</si>
  <si>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</si>
  <si>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</si>
  <si>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</si>
  <si>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</si>
  <si>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</si>
  <si>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</si>
  <si>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</si>
  <si>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</si>
  <si>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</si>
  <si>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</si>
  <si>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</si>
  <si>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</si>
  <si>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</si>
  <si>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</si>
  <si>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</si>
  <si>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</si>
  <si>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</si>
  <si>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</si>
  <si>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</si>
  <si>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</si>
  <si>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</si>
  <si>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</si>
  <si>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</si>
  <si>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</si>
  <si>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</si>
  <si>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</si>
  <si>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</si>
  <si>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</si>
  <si>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</si>
  <si>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</si>
  <si>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</si>
  <si>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</si>
  <si>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</si>
  <si>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</si>
  <si>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</si>
  <si>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</si>
  <si>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</si>
  <si>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</si>
  <si>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</si>
  <si>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</si>
  <si>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</si>
  <si>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</si>
  <si>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</si>
  <si>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</si>
  <si>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</si>
  <si>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</si>
  <si>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</si>
  <si>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</si>
  <si>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</si>
  <si>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</si>
  <si>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</si>
  <si>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</si>
  <si>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</si>
  <si>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</si>
  <si>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</si>
  <si>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</si>
  <si>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</si>
  <si>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</si>
  <si>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</si>
  <si>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</si>
  <si>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</si>
  <si>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</si>
  <si>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</si>
  <si>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</si>
  <si>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</si>
  <si>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</si>
  <si>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</si>
  <si>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</si>
  <si>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</si>
  <si>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</si>
  <si>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</si>
  <si>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</si>
  <si>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</si>
  <si>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</si>
  <si>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</si>
  <si>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</si>
  <si>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</si>
  <si>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</si>
  <si>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</si>
  <si>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</si>
  <si>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</si>
  <si>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</si>
  <si>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</si>
  <si>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</si>
  <si>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</si>
  <si>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</si>
  <si>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</si>
  <si>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</si>
  <si>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</si>
  <si>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</si>
  <si>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</si>
  <si>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</si>
  <si>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</si>
  <si>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</si>
  <si>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</si>
  <si>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</si>
  <si>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</si>
  <si>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</si>
  <si>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</si>
  <si>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</si>
  <si>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</si>
  <si>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</si>
  <si>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</si>
  <si>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</si>
  <si>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</si>
  <si>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</si>
  <si>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</si>
  <si>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</si>
  <si>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</si>
  <si>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</si>
  <si>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</si>
  <si>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</si>
  <si>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</si>
  <si>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</si>
  <si>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</si>
  <si>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</si>
  <si>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</si>
  <si>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</si>
  <si>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</si>
  <si>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</si>
  <si>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</si>
  <si>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</si>
  <si>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</si>
  <si>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</si>
  <si>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</si>
  <si>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</si>
  <si>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</si>
  <si>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</si>
  <si>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</si>
  <si>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</si>
  <si>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</si>
  <si>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</si>
  <si>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</si>
  <si>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</si>
  <si>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</si>
  <si>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</si>
  <si>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</si>
  <si>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</si>
  <si>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</si>
  <si>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</si>
  <si>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</si>
  <si>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</si>
  <si>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</si>
  <si>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</si>
  <si>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</si>
  <si>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</si>
  <si>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</si>
  <si>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</si>
  <si>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</si>
  <si>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</si>
  <si>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</si>
  <si>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</si>
  <si>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</si>
  <si>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</si>
  <si>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</si>
  <si>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</si>
  <si>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</si>
  <si>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</si>
  <si>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</si>
  <si>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</si>
  <si>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</si>
  <si>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</si>
  <si>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</si>
  <si>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</si>
  <si>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</si>
  <si>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</si>
  <si>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</si>
  <si>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</si>
  <si>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</si>
  <si>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</si>
  <si>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</si>
  <si>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</si>
  <si>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</si>
  <si>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</si>
  <si>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</si>
  <si>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</si>
  <si>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</si>
  <si>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</si>
  <si>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</si>
  <si>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</si>
  <si>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</si>
  <si>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</si>
  <si>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</si>
  <si>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</si>
  <si>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</si>
  <si>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</si>
  <si>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</si>
  <si>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</si>
  <si>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</si>
  <si>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</si>
  <si>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</si>
  <si>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</si>
  <si>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</si>
  <si>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</si>
  <si>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</si>
  <si>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</si>
  <si>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</si>
  <si>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</si>
  <si>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</si>
  <si>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</si>
  <si>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</si>
  <si>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</si>
  <si>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</si>
  <si>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</si>
  <si>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</si>
  <si>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</si>
  <si>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</si>
  <si>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</si>
  <si>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</si>
  <si>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</si>
  <si>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</si>
  <si>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</si>
  <si>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</si>
  <si>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</si>
  <si>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</si>
  <si>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</si>
  <si>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</si>
  <si>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</si>
  <si>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</si>
  <si>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</si>
  <si>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</si>
  <si>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</si>
  <si>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</si>
  <si>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</si>
  <si>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</si>
  <si>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</si>
  <si>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</si>
  <si>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</si>
  <si>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</si>
  <si>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</si>
  <si>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</si>
  <si>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</si>
  <si>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</si>
  <si>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</si>
  <si>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</si>
  <si>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</si>
  <si>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</si>
  <si>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</si>
  <si>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</si>
  <si>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</si>
  <si>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</si>
  <si>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</si>
  <si>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</si>
  <si>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</si>
  <si>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</si>
  <si>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</si>
  <si>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</si>
  <si>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</si>
  <si>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</si>
  <si>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</si>
  <si>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</si>
  <si>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</si>
  <si>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</si>
  <si>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</si>
  <si>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</si>
  <si>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</si>
  <si>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</si>
  <si>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</si>
  <si>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</si>
  <si>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</si>
  <si>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</si>
  <si>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</si>
  <si>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</si>
  <si>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</si>
  <si>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</si>
  <si>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</si>
  <si>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</si>
  <si>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</si>
  <si>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</si>
  <si>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</si>
  <si>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</si>
  <si>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</si>
  <si>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</si>
  <si>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</si>
  <si>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</si>
  <si>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</si>
  <si>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</si>
  <si>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</si>
  <si>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</si>
  <si>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</si>
  <si>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</si>
  <si>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</si>
  <si>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</si>
  <si>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</si>
  <si>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</si>
  <si>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</si>
  <si>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</si>
  <si>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</si>
  <si>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</si>
  <si>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</si>
  <si>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</si>
  <si>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</si>
  <si>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</si>
  <si>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</si>
  <si>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</si>
  <si>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</si>
  <si>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</si>
  <si>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</si>
  <si>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</si>
  <si>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</si>
  <si>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</si>
  <si>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</si>
  <si>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</si>
  <si>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</si>
  <si>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</si>
  <si>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</si>
  <si>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</si>
  <si>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</si>
  <si>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</si>
  <si>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</si>
  <si>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</si>
  <si>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</si>
  <si>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</si>
  <si>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</si>
  <si>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</si>
  <si>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</si>
  <si>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</si>
  <si>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</si>
  <si>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</si>
  <si>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</si>
  <si>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</si>
  <si>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</si>
  <si>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</si>
  <si>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</si>
  <si>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</si>
  <si>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</si>
  <si>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</si>
  <si>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</si>
  <si>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</si>
  <si>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</si>
  <si>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</si>
  <si>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</si>
  <si>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</si>
  <si>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</si>
  <si>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</si>
  <si>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</si>
  <si>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</si>
  <si>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</si>
  <si>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</si>
  <si>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</si>
  <si>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</si>
  <si>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</si>
  <si>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</si>
  <si>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</si>
  <si>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</si>
  <si>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</si>
  <si>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</si>
  <si>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</si>
  <si>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</si>
  <si>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</si>
  <si>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</si>
  <si>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</si>
  <si>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</si>
  <si>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</si>
  <si>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</si>
  <si>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</si>
  <si>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</si>
  <si>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</si>
  <si>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</si>
  <si>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</si>
  <si>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</si>
  <si>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</si>
  <si>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</si>
  <si>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</si>
  <si>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</si>
  <si>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</si>
  <si>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</si>
  <si>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</si>
  <si>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</si>
  <si>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</si>
  <si>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</si>
  <si>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</si>
  <si>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</si>
  <si>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</si>
  <si>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</si>
  <si>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</si>
  <si>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</si>
  <si>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</si>
  <si>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</si>
  <si>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</si>
  <si>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</si>
  <si>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</si>
  <si>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</si>
  <si>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</si>
  <si>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</si>
  <si>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</si>
  <si>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</si>
  <si>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</si>
  <si>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</si>
  <si>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</si>
  <si>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</si>
  <si>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</si>
  <si>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</si>
  <si>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</si>
  <si>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</si>
  <si>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</si>
  <si>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</si>
  <si>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</si>
  <si>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</si>
  <si>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</si>
  <si>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</si>
  <si>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</si>
  <si>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</si>
  <si>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</si>
  <si>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</si>
  <si>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</si>
  <si>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</si>
  <si>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</si>
  <si>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</si>
  <si>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</si>
  <si>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</si>
  <si>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</si>
  <si>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</si>
  <si>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</si>
  <si>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</si>
  <si>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</si>
  <si>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</si>
  <si>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</si>
  <si>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</si>
  <si>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</si>
  <si>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</si>
  <si>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</si>
  <si>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</si>
  <si>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</si>
  <si>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</si>
  <si>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</si>
  <si>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</si>
  <si>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</si>
  <si>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</si>
  <si>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</si>
  <si>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</si>
  <si>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</si>
  <si>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</si>
  <si>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</si>
  <si>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</si>
  <si>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</si>
  <si>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</si>
  <si>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</si>
  <si>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</si>
  <si>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</si>
  <si>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</si>
  <si>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</si>
  <si>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</si>
  <si>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</si>
  <si>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</si>
  <si>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</si>
  <si>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</si>
  <si>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</si>
  <si>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</si>
  <si>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</si>
  <si>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</si>
  <si>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</si>
  <si>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</si>
  <si>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</si>
  <si>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</si>
  <si>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</si>
  <si>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</si>
  <si>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</si>
  <si>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</si>
  <si>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</si>
  <si>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</si>
  <si>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</si>
  <si>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</si>
  <si>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</si>
  <si>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</si>
  <si>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</si>
  <si>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</si>
  <si>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</si>
  <si>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</si>
  <si>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</si>
  <si>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</si>
  <si>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</si>
  <si>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</si>
  <si>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</si>
  <si>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</si>
  <si>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</si>
  <si>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</si>
  <si>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</si>
  <si>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</si>
  <si>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</si>
  <si>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</si>
  <si>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</si>
  <si>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</si>
  <si>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</si>
  <si>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</si>
  <si>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</si>
  <si>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</si>
  <si>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</si>
  <si>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</si>
  <si>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</si>
  <si>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</si>
  <si>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</si>
  <si>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</si>
  <si>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</si>
  <si>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</si>
  <si>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</si>
  <si>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</si>
  <si>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</si>
  <si>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</si>
  <si>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</si>
  <si>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</si>
  <si>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</si>
  <si>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</si>
  <si>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</si>
  <si>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</si>
  <si>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</si>
  <si>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</si>
  <si>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</si>
  <si>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</si>
  <si>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</si>
  <si>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</si>
  <si>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</si>
  <si>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</si>
  <si>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</si>
  <si>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</si>
  <si>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</si>
  <si>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</si>
  <si>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</si>
  <si>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</si>
  <si>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</si>
  <si>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</si>
  <si>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</si>
  <si>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</si>
  <si>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</si>
  <si>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</si>
  <si>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</si>
  <si>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</si>
  <si>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</si>
  <si>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</si>
  <si>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</si>
  <si>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</si>
  <si>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</si>
  <si>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</si>
  <si>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</si>
  <si>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</si>
  <si>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</si>
  <si>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</si>
  <si>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</si>
  <si>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</si>
  <si>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</si>
  <si>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</si>
  <si>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</si>
  <si>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</si>
  <si>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</si>
  <si>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</si>
  <si>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</si>
  <si>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</si>
  <si>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</si>
  <si>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</si>
  <si>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</si>
  <si>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</si>
  <si>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</si>
  <si>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</si>
  <si>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</si>
  <si>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</si>
  <si>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</si>
  <si>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</si>
  <si>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</si>
  <si>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</si>
  <si>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</si>
  <si>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</si>
  <si>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</si>
  <si>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</si>
  <si>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</si>
  <si>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</si>
  <si>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</si>
  <si>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</si>
  <si>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</si>
  <si>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</si>
  <si>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</si>
  <si>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</si>
  <si>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</si>
  <si>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</si>
  <si>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</si>
  <si>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</si>
  <si>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</si>
  <si>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</si>
  <si>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</si>
  <si>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</si>
  <si>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</si>
  <si>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</si>
  <si>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</si>
  <si>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</si>
  <si>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</si>
  <si>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</si>
  <si>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</si>
  <si>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</si>
  <si>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</si>
  <si>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</si>
  <si>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</si>
  <si>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</si>
  <si>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</si>
  <si>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</si>
  <si>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</si>
  <si>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</si>
  <si>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</si>
  <si>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</si>
  <si>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</si>
  <si>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</si>
  <si>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</si>
  <si>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</si>
  <si>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</si>
  <si>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</si>
  <si>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</si>
  <si>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</si>
  <si>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</si>
  <si>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</si>
  <si>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</si>
  <si>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</si>
  <si>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</si>
  <si>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</si>
  <si>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</si>
  <si>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</si>
  <si>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</si>
  <si>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</si>
  <si>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</si>
  <si>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</si>
  <si>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</si>
  <si>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</si>
  <si>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</si>
  <si>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</si>
  <si>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</si>
  <si>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</si>
  <si>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</si>
  <si>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</si>
  <si>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</si>
  <si>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</si>
  <si>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</si>
  <si>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</si>
  <si>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</si>
  <si>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</si>
  <si>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</si>
  <si>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</si>
  <si>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</si>
  <si>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</si>
  <si>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</si>
  <si>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</si>
  <si>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</si>
  <si>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</si>
  <si>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</si>
  <si>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</si>
  <si>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</si>
  <si>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</si>
  <si>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</si>
  <si>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</si>
  <si>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</si>
  <si>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</si>
  <si>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</si>
  <si>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</si>
  <si>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</si>
  <si>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</si>
  <si>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</si>
  <si>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</si>
  <si>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</si>
  <si>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</si>
  <si>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</si>
  <si>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</si>
  <si>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</si>
  <si>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</si>
  <si>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</si>
  <si>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</si>
  <si>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</si>
  <si>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</si>
  <si>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</si>
  <si>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</si>
  <si>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</si>
  <si>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</si>
  <si>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</si>
  <si>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</si>
  <si>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</si>
  <si>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</si>
  <si>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</si>
  <si>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</si>
  <si>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</si>
  <si>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</si>
  <si>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</si>
  <si>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</si>
  <si>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</si>
  <si>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</si>
  <si>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</si>
  <si>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</si>
  <si>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</si>
  <si>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</si>
  <si>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</si>
  <si>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</si>
  <si>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</si>
  <si>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</si>
  <si>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</si>
  <si>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</si>
  <si>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</si>
  <si>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</si>
  <si>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</si>
  <si>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</si>
  <si>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</si>
  <si>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</si>
  <si>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</si>
  <si>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</si>
  <si>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</si>
  <si>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</si>
  <si>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</si>
  <si>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</si>
  <si>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</si>
  <si>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</si>
  <si>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</si>
  <si>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</si>
  <si>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</si>
  <si>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</si>
  <si>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</si>
  <si>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</si>
  <si>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</si>
  <si>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</si>
  <si>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</si>
  <si>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</si>
  <si>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</si>
  <si>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</si>
  <si>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</si>
  <si>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</si>
  <si>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</si>
  <si>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</si>
  <si>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</si>
  <si>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</si>
  <si>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</si>
  <si>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</si>
  <si>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</si>
  <si>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</si>
  <si>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</si>
  <si>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</si>
  <si>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</si>
  <si>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</si>
  <si>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</si>
  <si>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</si>
  <si>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</si>
  <si>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</si>
  <si>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</si>
  <si>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</si>
  <si>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</si>
  <si>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</si>
  <si>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</si>
  <si>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</si>
  <si>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</si>
  <si>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</si>
  <si>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</si>
  <si>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</si>
  <si>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</si>
  <si>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</si>
  <si>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</si>
  <si>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</si>
  <si>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</si>
  <si>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</si>
  <si>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</si>
  <si>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</si>
  <si>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</si>
  <si>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</si>
  <si>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</si>
  <si>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</si>
  <si>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</si>
  <si>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</si>
  <si>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</si>
  <si>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</si>
  <si>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</si>
  <si>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</si>
  <si>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</si>
  <si>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</si>
  <si>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</si>
  <si>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</si>
  <si>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</si>
  <si>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</si>
  <si>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</si>
  <si>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</si>
  <si>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</si>
  <si>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</si>
  <si>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</si>
  <si>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</si>
  <si>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</si>
  <si>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</si>
  <si>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</si>
  <si>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</si>
  <si>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</si>
  <si>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</si>
  <si>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</si>
  <si>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</si>
  <si>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</si>
  <si>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</si>
  <si>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</si>
  <si>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</si>
  <si>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</si>
  <si>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</si>
  <si>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</si>
  <si>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</si>
  <si>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</si>
  <si>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</si>
  <si>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</si>
  <si>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</si>
  <si>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</si>
  <si>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</si>
  <si>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</si>
  <si>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</si>
  <si>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</si>
  <si>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</si>
  <si>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</si>
  <si>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</si>
  <si>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</si>
  <si>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</si>
  <si>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</si>
  <si>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</si>
  <si>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</si>
  <si>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</si>
  <si>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</si>
  <si>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</si>
  <si>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</si>
  <si>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</si>
  <si>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</si>
  <si>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</si>
  <si>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</si>
  <si>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</si>
  <si>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</si>
  <si>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</si>
  <si>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</si>
  <si>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</si>
  <si>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</si>
  <si>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</si>
  <si>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</si>
  <si>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</si>
  <si>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</si>
  <si>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</si>
  <si>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</si>
  <si>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</si>
  <si>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</si>
  <si>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</si>
  <si>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</si>
  <si>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</si>
  <si>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</si>
  <si>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</si>
  <si>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</si>
  <si>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</si>
  <si>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</si>
  <si>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</si>
  <si>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</si>
  <si>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</si>
  <si>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</si>
  <si>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</si>
  <si>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</si>
  <si>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</si>
  <si>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</si>
  <si>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</si>
  <si>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</si>
  <si>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</si>
  <si>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</si>
  <si>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</si>
  <si>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</si>
  <si>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</si>
  <si>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</si>
  <si>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</si>
  <si>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</si>
  <si>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</si>
  <si>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</si>
  <si>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</si>
  <si>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</si>
  <si>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</si>
  <si>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</si>
  <si>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</si>
  <si>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</si>
  <si>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</si>
  <si>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</si>
  <si>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</si>
  <si>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</si>
  <si>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</si>
  <si>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</si>
  <si>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</si>
  <si>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</si>
  <si>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</si>
  <si>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</si>
  <si>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</si>
  <si>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</si>
  <si>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</si>
  <si>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</si>
  <si>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</si>
  <si>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</si>
  <si>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</si>
  <si>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</si>
  <si>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</si>
  <si>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</si>
  <si>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</si>
  <si>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</si>
  <si>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</si>
  <si>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</si>
  <si>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</si>
  <si>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</si>
  <si>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</si>
  <si>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</si>
  <si>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</si>
  <si>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</si>
  <si>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</si>
  <si>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</si>
  <si>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</si>
  <si>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</si>
  <si>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</si>
  <si>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</si>
  <si>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</si>
  <si>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</si>
  <si>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</si>
  <si>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</si>
  <si>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</si>
  <si>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</si>
  <si>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</si>
  <si>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</si>
  <si>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</si>
  <si>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</si>
  <si>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</si>
  <si>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</si>
  <si>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</si>
  <si>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</si>
  <si>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</si>
  <si>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</si>
  <si>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</si>
  <si>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</si>
  <si>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</si>
  <si>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</si>
  <si>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</si>
  <si>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</si>
  <si>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</si>
  <si>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</si>
  <si>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</si>
  <si>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</si>
  <si>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</si>
  <si>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</si>
  <si>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</si>
  <si>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</si>
  <si>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</si>
  <si>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</si>
  <si>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</si>
  <si>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</si>
  <si>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</si>
  <si>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</si>
  <si>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</si>
  <si>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</si>
  <si>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</si>
  <si>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</si>
  <si>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</si>
  <si>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</si>
  <si>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</si>
  <si>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</si>
  <si>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</si>
  <si>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</si>
  <si>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</si>
  <si>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</si>
  <si>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</si>
  <si>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</si>
  <si>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</si>
  <si>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</si>
  <si>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</si>
  <si>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</si>
  <si>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</si>
  <si>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</si>
  <si>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</si>
  <si>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</si>
  <si>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</si>
  <si>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</si>
  <si>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</si>
  <si>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</si>
  <si>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</si>
  <si>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</si>
  <si>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</si>
  <si>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</si>
  <si>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</si>
  <si>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</si>
  <si>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</si>
  <si>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</si>
  <si>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</si>
  <si>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</si>
  <si>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</si>
  <si>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</si>
  <si>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</si>
  <si>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</si>
  <si>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</si>
  <si>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</si>
  <si>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</si>
  <si>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</si>
  <si>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</si>
  <si>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</si>
  <si>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</si>
  <si>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</si>
  <si>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</si>
  <si>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</si>
  <si>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</si>
  <si>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</si>
  <si>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</si>
  <si>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</si>
  <si>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</si>
  <si>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</si>
  <si>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</si>
  <si>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</si>
  <si>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</si>
  <si>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</si>
  <si>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</si>
  <si>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</si>
  <si>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</si>
  <si>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</si>
  <si>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</si>
  <si>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</si>
  <si>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</si>
  <si>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</si>
  <si>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</si>
  <si>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</si>
  <si>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</si>
  <si>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</si>
  <si>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</si>
  <si>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</si>
  <si>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</si>
  <si>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</si>
  <si>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</si>
  <si>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</si>
  <si>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</si>
  <si>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</si>
  <si>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</si>
  <si>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</si>
  <si>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</si>
  <si>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</si>
  <si>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</si>
  <si>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</si>
  <si>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</si>
  <si>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</si>
  <si>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</si>
  <si>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</si>
  <si>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</si>
  <si>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</si>
  <si>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</si>
  <si>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</si>
  <si>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</si>
  <si>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</si>
  <si>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</si>
  <si>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</si>
  <si>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</si>
  <si>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</si>
  <si>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</si>
  <si>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</si>
  <si>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</si>
  <si>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</si>
  <si>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</si>
  <si>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</si>
  <si>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</si>
  <si>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</si>
  <si>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</si>
  <si>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</si>
  <si>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</si>
  <si>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</si>
  <si>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</si>
  <si>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</si>
  <si>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</si>
  <si>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</si>
  <si>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</si>
  <si>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</si>
  <si>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</si>
  <si>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</si>
  <si>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</si>
  <si>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</si>
  <si>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</si>
  <si>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</si>
  <si>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</si>
  <si>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</si>
  <si>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</si>
  <si>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</si>
  <si>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</si>
  <si>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</si>
  <si>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</si>
  <si>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</si>
  <si>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</si>
  <si>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</si>
  <si>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</si>
  <si>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</si>
  <si>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</si>
  <si>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</si>
  <si>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</si>
  <si>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</si>
  <si>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</si>
  <si>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</si>
  <si>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</si>
  <si>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</si>
  <si>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</si>
  <si>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</si>
  <si>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</si>
  <si>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</si>
  <si>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</si>
  <si>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</si>
  <si>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</si>
  <si>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</si>
  <si>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</si>
  <si>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</si>
  <si>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</si>
  <si>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</si>
  <si>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</si>
  <si>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</si>
  <si>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</si>
  <si>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</si>
  <si>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</si>
  <si>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</si>
  <si>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</si>
  <si>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</si>
  <si>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</si>
  <si>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</si>
  <si>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</si>
  <si>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</si>
  <si>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</si>
  <si>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</si>
  <si>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</si>
  <si>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</si>
  <si>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</si>
  <si>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</si>
  <si>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</si>
  <si>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</si>
  <si>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</si>
  <si>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</si>
  <si>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</si>
  <si>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</si>
  <si>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</si>
  <si>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</si>
  <si>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</si>
  <si>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</si>
  <si>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</si>
  <si>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</si>
  <si>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</si>
  <si>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</si>
  <si>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</si>
  <si>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</si>
  <si>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</si>
  <si>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</si>
  <si>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</si>
  <si>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</si>
  <si>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</si>
  <si>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</si>
  <si>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</si>
  <si>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</si>
  <si>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</si>
  <si>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</si>
  <si>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</si>
  <si>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</si>
  <si>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</si>
  <si>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</si>
  <si>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</si>
  <si>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</si>
  <si>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</si>
  <si>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</si>
  <si>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</si>
  <si>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</si>
  <si>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</si>
  <si>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</si>
  <si>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</si>
  <si>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</si>
  <si>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</si>
  <si>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</si>
  <si>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</si>
  <si>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</si>
  <si>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</si>
  <si>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</si>
  <si>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</si>
  <si>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</si>
  <si>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</si>
  <si>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</si>
  <si>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</si>
  <si>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</si>
  <si>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</si>
  <si>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</si>
  <si>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</si>
  <si>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</si>
  <si>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</si>
  <si>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</si>
  <si>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</si>
  <si>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</si>
  <si>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</si>
  <si>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</si>
  <si>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</si>
  <si>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</si>
  <si>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</si>
  <si>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</si>
  <si>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</si>
  <si>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</si>
  <si>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</si>
  <si>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</si>
  <si>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</si>
  <si>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</si>
  <si>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</si>
  <si>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</si>
  <si>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</si>
  <si>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</si>
  <si>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</si>
  <si>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</si>
  <si>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</si>
  <si>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</si>
  <si>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</si>
  <si>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</si>
  <si>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</si>
  <si>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</si>
  <si>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</si>
  <si>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</si>
  <si>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</si>
  <si>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</si>
  <si>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</si>
  <si>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</si>
  <si>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</si>
  <si>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</si>
  <si>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</si>
  <si>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</si>
  <si>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</si>
  <si>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</si>
  <si>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</si>
  <si>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</si>
  <si>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</si>
  <si>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</si>
  <si>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</si>
  <si>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</si>
  <si>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</si>
  <si>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</si>
  <si>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</si>
  <si>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</si>
  <si>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</si>
  <si>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</si>
  <si>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</si>
  <si>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</si>
  <si>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</si>
  <si>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</si>
  <si>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</si>
  <si>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</si>
  <si>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</si>
  <si>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</si>
  <si>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</si>
  <si>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</si>
  <si>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</si>
  <si>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</si>
  <si>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</si>
  <si>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</si>
  <si>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</si>
  <si>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</si>
  <si>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</si>
  <si>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</si>
  <si>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</si>
  <si>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</si>
  <si>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</si>
  <si>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</si>
  <si>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</si>
  <si>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</si>
  <si>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</si>
  <si>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</si>
  <si>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</si>
  <si>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</si>
  <si>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</si>
  <si>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</si>
  <si>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</si>
  <si>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</si>
  <si>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</si>
  <si>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</si>
  <si>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</si>
  <si>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</si>
  <si>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</si>
  <si>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</si>
  <si>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</si>
  <si>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</si>
  <si>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</si>
  <si>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</si>
  <si>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</si>
  <si>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</si>
  <si>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</si>
  <si>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</si>
  <si>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</si>
  <si>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</si>
  <si>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</si>
  <si>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</si>
  <si>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</si>
  <si>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</si>
  <si>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</si>
  <si>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</si>
  <si>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</si>
  <si>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</si>
  <si>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</si>
  <si>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</si>
  <si>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</si>
  <si>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</si>
  <si>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</si>
  <si>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</si>
  <si>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</si>
  <si>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</si>
  <si>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</si>
  <si>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</si>
  <si>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</si>
  <si>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</si>
  <si>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</si>
  <si>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</si>
  <si>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</si>
  <si>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</si>
  <si>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</si>
  <si>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</si>
  <si>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</si>
  <si>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</si>
  <si>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</si>
  <si>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</si>
  <si>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</si>
  <si>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</si>
  <si>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</si>
  <si>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</si>
  <si>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</si>
  <si>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</si>
  <si>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</si>
  <si>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</si>
  <si>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</si>
  <si>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</si>
  <si>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</si>
  <si>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</si>
  <si>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</si>
  <si>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</si>
  <si>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</si>
  <si>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</si>
  <si>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</si>
  <si>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</si>
  <si>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</si>
  <si>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</si>
  <si>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</si>
  <si>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</si>
  <si>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</si>
  <si>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</si>
  <si>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</si>
  <si>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</si>
  <si>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</si>
  <si>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</si>
  <si>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</si>
  <si>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</si>
  <si>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</si>
  <si>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</si>
  <si>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</si>
  <si>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</si>
  <si>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</si>
  <si>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</si>
  <si>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</si>
  <si>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</si>
  <si>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</si>
  <si>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</si>
  <si>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</si>
  <si>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</si>
  <si>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</si>
  <si>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</si>
  <si>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</si>
  <si>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</si>
  <si>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</si>
  <si>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</si>
  <si>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</si>
  <si>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</si>
  <si>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</si>
  <si>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</si>
  <si>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</si>
  <si>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</si>
  <si>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</si>
  <si>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</si>
  <si>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</si>
  <si>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</si>
  <si>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</si>
  <si>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</si>
  <si>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</si>
  <si>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</si>
  <si>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</si>
  <si>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</si>
  <si>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</si>
  <si>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</si>
  <si>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</si>
  <si>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</si>
  <si>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</si>
  <si>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</si>
  <si>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</si>
  <si>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</si>
  <si>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</si>
  <si>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</si>
  <si>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</si>
  <si>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</si>
  <si>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</si>
  <si>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</si>
  <si>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</si>
  <si>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</si>
  <si>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</si>
  <si>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</si>
  <si>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</si>
  <si>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</si>
  <si>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</si>
  <si>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</si>
  <si>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</si>
  <si>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</si>
  <si>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</si>
  <si>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</si>
  <si>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</si>
  <si>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</si>
  <si>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</si>
  <si>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</si>
  <si>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</si>
  <si>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</si>
  <si>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</si>
  <si>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</si>
  <si>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</si>
  <si>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</si>
  <si>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</si>
  <si>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</si>
  <si>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</si>
  <si>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</si>
  <si>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</si>
  <si>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</si>
  <si>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</si>
  <si>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</si>
  <si>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</si>
  <si>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</si>
  <si>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</si>
  <si>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</si>
  <si>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</si>
  <si>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</si>
  <si>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</si>
  <si>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</si>
  <si>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</si>
  <si>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</si>
  <si>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</si>
  <si>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</si>
  <si>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</si>
  <si>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</si>
  <si>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</si>
  <si>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</si>
  <si>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</si>
  <si>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</si>
  <si>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</si>
  <si>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</si>
  <si>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</si>
  <si>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</si>
  <si>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</si>
  <si>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</si>
  <si>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</si>
  <si>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</si>
  <si>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</si>
  <si>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</si>
  <si>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</si>
  <si>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</si>
  <si>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</si>
  <si>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</si>
  <si>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</si>
  <si>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</si>
  <si>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</si>
  <si>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</si>
  <si>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</si>
  <si>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</si>
  <si>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</si>
  <si>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</si>
  <si>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</si>
  <si>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</si>
  <si>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</si>
  <si>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</si>
  <si>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</si>
  <si>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</si>
  <si>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</si>
  <si>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</si>
  <si>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</si>
  <si>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</si>
  <si>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</si>
  <si>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</si>
  <si>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</si>
  <si>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</si>
  <si>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</si>
  <si>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</si>
  <si>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</si>
  <si>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</si>
  <si>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</si>
  <si>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</si>
  <si>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</si>
  <si>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</si>
  <si>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</si>
  <si>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</si>
  <si>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</si>
  <si>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</si>
  <si>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</si>
  <si>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</si>
  <si>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</si>
  <si>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</si>
  <si>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</si>
  <si>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</si>
  <si>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</si>
  <si>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</si>
  <si>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</si>
  <si>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</si>
  <si>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</si>
  <si>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</si>
  <si>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</si>
  <si>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</si>
  <si>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</si>
  <si>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</si>
  <si>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</si>
  <si>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</si>
  <si>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</si>
  <si>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</si>
  <si>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</si>
  <si>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</si>
  <si>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</si>
  <si>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</si>
  <si>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</si>
  <si>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</si>
  <si>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</si>
  <si>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</si>
  <si>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</si>
  <si>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</si>
  <si>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</si>
  <si>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</si>
  <si>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</si>
  <si>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</si>
  <si>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</si>
  <si>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</si>
  <si>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</si>
  <si>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</si>
  <si>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</si>
  <si>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</si>
  <si>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</si>
  <si>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</si>
  <si>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</si>
  <si>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</si>
  <si>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</si>
  <si>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</si>
  <si>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</si>
  <si>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</si>
  <si>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</si>
  <si>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</si>
  <si>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</si>
  <si>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</si>
  <si>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</si>
  <si>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</si>
  <si>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</si>
  <si>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</si>
  <si>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</si>
  <si>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</si>
  <si>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</si>
  <si>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</si>
  <si>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</si>
  <si>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</si>
  <si>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</si>
  <si>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</si>
  <si>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</si>
  <si>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</si>
  <si>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</si>
  <si>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</si>
  <si>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</si>
  <si>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</si>
  <si>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</si>
  <si>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</si>
  <si>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</si>
  <si>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</si>
  <si>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</si>
  <si>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</si>
  <si>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</si>
  <si>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</si>
  <si>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</si>
  <si>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</si>
  <si>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</si>
  <si>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</si>
  <si>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</si>
  <si>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</si>
  <si>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</si>
  <si>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</si>
  <si>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</si>
  <si>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</si>
  <si>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</si>
  <si>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</si>
  <si>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</si>
  <si>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</si>
  <si>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</si>
  <si>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</si>
  <si>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</si>
  <si>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</si>
  <si>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</si>
  <si>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</si>
  <si>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</si>
  <si>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</si>
  <si>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</si>
  <si>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</si>
  <si>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</si>
  <si>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</si>
  <si>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</si>
  <si>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</si>
  <si>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</si>
  <si>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</si>
  <si>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</si>
  <si>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</si>
  <si>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</si>
  <si>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</si>
  <si>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</si>
  <si>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</si>
  <si>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</si>
  <si>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</si>
  <si>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</si>
  <si>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</si>
  <si>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</si>
  <si>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</si>
  <si>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</si>
  <si>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</si>
  <si>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</si>
  <si>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</si>
  <si>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</si>
  <si>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</si>
  <si>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</si>
  <si>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</si>
  <si>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</si>
  <si>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</si>
  <si>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</si>
  <si>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</si>
  <si>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</si>
  <si>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</si>
  <si>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</si>
  <si>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</si>
  <si>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</si>
  <si>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</si>
  <si>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</si>
  <si>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</si>
  <si>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</si>
  <si>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</si>
  <si>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</si>
  <si>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</si>
  <si>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</si>
  <si>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</si>
  <si>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</si>
  <si>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</si>
  <si>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</si>
  <si>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</si>
  <si>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</si>
  <si>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</si>
  <si>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</si>
  <si>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</si>
  <si>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</si>
  <si>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</si>
  <si>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</si>
  <si>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</si>
  <si>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</si>
  <si>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</si>
  <si>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</si>
  <si>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</si>
  <si>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</si>
  <si>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</si>
  <si>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</si>
  <si>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</si>
  <si>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</si>
  <si>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</si>
  <si>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</si>
  <si>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</si>
  <si>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</si>
  <si>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</si>
  <si>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</si>
  <si>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</si>
  <si>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</si>
  <si>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</si>
  <si>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</si>
  <si>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</si>
  <si>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</si>
  <si>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</si>
  <si>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</si>
  <si>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</si>
  <si>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</si>
  <si>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</si>
  <si>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</si>
  <si>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</si>
  <si>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</si>
  <si>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</si>
  <si>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</si>
  <si>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</si>
  <si>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</si>
  <si>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</si>
  <si>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</si>
  <si>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</si>
  <si>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</si>
  <si>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</si>
  <si>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</si>
  <si>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</si>
  <si>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</si>
  <si>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</si>
  <si>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</si>
  <si>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</si>
  <si>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</si>
  <si>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</si>
  <si>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</si>
  <si>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</si>
  <si>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</si>
  <si>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</si>
  <si>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</si>
  <si>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</si>
  <si>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</si>
  <si>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</si>
  <si>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</si>
  <si>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</si>
  <si>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</si>
  <si>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</si>
  <si>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</si>
  <si>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</si>
  <si>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</si>
  <si>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</si>
  <si>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</si>
  <si>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</si>
  <si>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</si>
  <si>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</si>
  <si>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</si>
  <si>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</si>
  <si>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</si>
  <si>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</si>
  <si>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</si>
  <si>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</si>
  <si>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</si>
  <si>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</si>
  <si>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</si>
  <si>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</si>
  <si>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</si>
  <si>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</si>
  <si>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</si>
  <si>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</si>
  <si>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</si>
  <si>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</si>
  <si>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</si>
  <si>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</si>
  <si>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</si>
  <si>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</si>
  <si>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</si>
  <si>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</si>
  <si>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</si>
  <si>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</si>
  <si>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</si>
  <si>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</si>
  <si>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</si>
  <si>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</si>
  <si>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</si>
  <si>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</si>
  <si>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</si>
  <si>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</si>
  <si>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</si>
  <si>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</si>
  <si>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</si>
  <si>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</si>
  <si>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</si>
  <si>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</si>
  <si>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</si>
  <si>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</si>
  <si>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</si>
  <si>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</si>
  <si>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</si>
  <si>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</si>
  <si>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</si>
  <si>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</si>
  <si>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</si>
  <si>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</si>
  <si>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</si>
  <si>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</si>
  <si>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</si>
  <si>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</si>
  <si>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</si>
  <si>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</si>
  <si>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</si>
  <si>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</si>
  <si>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</si>
  <si>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</si>
  <si>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</si>
  <si>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</si>
  <si>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</si>
  <si>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</si>
  <si>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</si>
  <si>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</si>
  <si>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</si>
  <si>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</si>
  <si>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</si>
  <si>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</si>
  <si>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</si>
  <si>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</si>
  <si>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</si>
  <si>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</si>
  <si>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</si>
  <si>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</si>
  <si>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</si>
  <si>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</si>
  <si>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</si>
  <si>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</si>
  <si>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</si>
  <si>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</si>
  <si>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</si>
  <si>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</si>
  <si>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</si>
  <si>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</si>
  <si>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</si>
  <si>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</si>
  <si>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</si>
  <si>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</si>
  <si>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</si>
  <si>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</si>
  <si>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</si>
  <si>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</si>
  <si>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</si>
  <si>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</si>
  <si>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</si>
  <si>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</si>
  <si>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</si>
  <si>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</si>
  <si>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</si>
  <si>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</si>
  <si>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</si>
  <si>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</si>
  <si>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</si>
  <si>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</si>
  <si>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</si>
  <si>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</si>
  <si>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</si>
  <si>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</si>
  <si>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</si>
  <si>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</si>
  <si>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</si>
  <si>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</si>
  <si>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</si>
  <si>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</si>
  <si>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</si>
  <si>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</si>
  <si>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</si>
  <si>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</si>
  <si>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</si>
  <si>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</si>
  <si>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</si>
  <si>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</si>
  <si>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</si>
  <si>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</si>
  <si>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</si>
  <si>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</si>
  <si>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</si>
  <si>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</si>
  <si>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</si>
  <si>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</si>
  <si>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</si>
  <si>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</si>
  <si>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</si>
  <si>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</si>
  <si>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</si>
  <si>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</si>
  <si>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</si>
  <si>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</si>
  <si>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</si>
  <si>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</si>
  <si>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</si>
  <si>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</si>
  <si>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</si>
  <si>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</si>
  <si>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</si>
  <si>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</si>
  <si>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</si>
  <si>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</si>
  <si>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</si>
  <si>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</si>
  <si>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</si>
  <si>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</si>
  <si>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</si>
  <si>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</si>
  <si>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</si>
  <si>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</si>
  <si>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</si>
  <si>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</si>
  <si>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</si>
  <si>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</si>
  <si>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</si>
  <si>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</si>
  <si>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</si>
  <si>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</si>
  <si>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</si>
  <si>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</si>
  <si>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</si>
  <si>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</si>
  <si>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</si>
  <si>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</si>
  <si>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</si>
  <si>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</si>
  <si>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</si>
  <si>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</si>
  <si>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</si>
  <si>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</si>
  <si>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</si>
  <si>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</si>
  <si>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</si>
  <si>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</si>
  <si>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</si>
  <si>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</si>
  <si>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</si>
  <si>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</si>
  <si>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</si>
  <si>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</si>
  <si>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</si>
  <si>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</si>
  <si>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</si>
  <si>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</si>
  <si>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</si>
  <si>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</si>
  <si>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</si>
  <si>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</si>
  <si>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</si>
  <si>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</si>
  <si>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</si>
  <si>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</si>
  <si>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</si>
  <si>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</si>
  <si>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</si>
  <si>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</si>
  <si>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</si>
  <si>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</si>
  <si>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</si>
  <si>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</si>
  <si>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</si>
  <si>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</si>
  <si>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</si>
  <si>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</si>
  <si>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</si>
  <si>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</si>
  <si>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</si>
  <si>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</si>
  <si>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</si>
  <si>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</si>
  <si>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</si>
  <si>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</si>
  <si>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</si>
  <si>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</si>
  <si>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</si>
  <si>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</si>
  <si>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</si>
  <si>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</si>
  <si>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</si>
  <si>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</si>
  <si>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</si>
  <si>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</si>
  <si>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</si>
  <si>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</si>
  <si>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</si>
  <si>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</si>
  <si>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</si>
  <si>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</si>
  <si>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</si>
  <si>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</si>
  <si>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</si>
  <si>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</si>
  <si>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</si>
  <si>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</si>
  <si>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</si>
  <si>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</si>
  <si>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</si>
  <si>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</si>
  <si>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</si>
  <si>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</si>
  <si>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</si>
  <si>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</si>
  <si>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</si>
  <si>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</si>
  <si>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</si>
  <si>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</si>
  <si>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</si>
  <si>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</si>
  <si>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</si>
  <si>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</si>
  <si>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</si>
  <si>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</si>
  <si>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</si>
  <si>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</si>
  <si>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</si>
  <si>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</si>
  <si>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</si>
  <si>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</si>
  <si>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</si>
  <si>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</si>
  <si>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</si>
  <si>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</si>
  <si>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</si>
  <si>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</si>
  <si>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</si>
  <si>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</si>
  <si>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</si>
  <si>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</si>
  <si>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</si>
  <si>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</si>
  <si>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</si>
  <si>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</si>
  <si>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</si>
  <si>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</si>
  <si>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</si>
  <si>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</si>
  <si>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</si>
  <si>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</si>
  <si>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</si>
  <si>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</si>
  <si>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</si>
  <si>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</si>
  <si>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</si>
  <si>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</si>
  <si>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</si>
  <si>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</si>
  <si>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</si>
  <si>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</si>
  <si>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</si>
  <si>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</si>
  <si>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</si>
  <si>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</si>
  <si>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</si>
  <si>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</si>
  <si>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</si>
  <si>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</si>
  <si>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</si>
  <si>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</si>
  <si>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</si>
  <si>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</si>
  <si>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</si>
  <si>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</si>
  <si>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</si>
  <si>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</si>
  <si>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</si>
  <si>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</si>
  <si>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</si>
  <si>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</si>
  <si>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</si>
  <si>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</si>
  <si>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</si>
  <si>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</si>
  <si>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</si>
  <si>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</si>
  <si>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</si>
  <si>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</si>
  <si>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</si>
  <si>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</si>
  <si>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</si>
  <si>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</si>
  <si>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</si>
  <si>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</si>
  <si>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</si>
  <si>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</si>
  <si>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</si>
  <si>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</si>
  <si>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</si>
  <si>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</si>
  <si>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</si>
  <si>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</si>
  <si>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</si>
  <si>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</si>
  <si>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</si>
  <si>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</si>
  <si>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</si>
  <si>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</si>
  <si>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</si>
  <si>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</si>
  <si>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</si>
  <si>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</si>
  <si>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</si>
  <si>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</si>
  <si>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</si>
  <si>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</si>
  <si>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</si>
  <si>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</si>
  <si>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</si>
  <si>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</si>
  <si>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</si>
  <si>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</si>
  <si>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</si>
  <si>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</si>
  <si>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</si>
  <si>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</si>
  <si>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</si>
  <si>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</si>
  <si>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</si>
  <si>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</si>
  <si>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</si>
  <si>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</si>
  <si>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</si>
  <si>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</si>
  <si>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</si>
  <si>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</si>
  <si>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</si>
  <si>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</si>
  <si>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</si>
  <si>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</si>
  <si>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</si>
  <si>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</si>
  <si>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</si>
  <si>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</si>
  <si>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</si>
  <si>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</si>
  <si>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</si>
  <si>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</si>
  <si>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</si>
  <si>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</si>
  <si>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</si>
  <si>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</si>
  <si>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</si>
  <si>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</si>
  <si>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</si>
  <si>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</si>
  <si>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</si>
  <si>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</si>
  <si>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</si>
  <si>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</si>
  <si>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</si>
  <si>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</si>
  <si>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</si>
  <si>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</si>
  <si>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</si>
  <si>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</si>
  <si>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</si>
  <si>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</si>
  <si>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</si>
  <si>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</si>
  <si>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</si>
  <si>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</si>
  <si>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</si>
  <si>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</si>
  <si>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</si>
  <si>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</si>
  <si>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</si>
  <si>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</si>
  <si>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</si>
  <si>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</si>
  <si>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</si>
  <si>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</si>
  <si>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</si>
  <si>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</si>
  <si>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</si>
  <si>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</si>
  <si>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</si>
  <si>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</si>
  <si>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</si>
  <si>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</si>
  <si>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</si>
  <si>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</si>
  <si>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</si>
  <si>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</si>
  <si>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</si>
  <si>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</si>
  <si>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</si>
  <si>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</si>
  <si>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</si>
  <si>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</si>
  <si>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</si>
  <si>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</si>
  <si>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</si>
  <si>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</si>
  <si>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</si>
  <si>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</si>
  <si>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</si>
  <si>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</si>
  <si>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</si>
  <si>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</si>
  <si>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</si>
  <si>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</si>
  <si>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</si>
  <si>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</si>
  <si>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</si>
  <si>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</si>
  <si>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</si>
  <si>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</si>
  <si>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</si>
  <si>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</si>
  <si>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</si>
  <si>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</si>
  <si>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</si>
  <si>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</si>
  <si>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</si>
  <si>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</si>
  <si>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</si>
  <si>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</si>
  <si>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</si>
  <si>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</si>
  <si>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</si>
  <si>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</si>
  <si>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</si>
  <si>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</si>
  <si>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</si>
  <si>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</si>
  <si>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</si>
  <si>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</si>
  <si>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</si>
  <si>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</si>
  <si>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</si>
  <si>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</si>
  <si>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</si>
  <si>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</si>
  <si>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</si>
  <si>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</si>
  <si>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</si>
  <si>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</si>
  <si>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</si>
  <si>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</si>
  <si>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</si>
  <si>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</si>
  <si>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</si>
  <si>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</si>
  <si>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</si>
  <si>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</si>
  <si>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</si>
  <si>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</si>
  <si>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</si>
  <si>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</si>
  <si>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</si>
  <si>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</si>
  <si>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</si>
  <si>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</si>
  <si>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</si>
  <si>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</si>
  <si>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</si>
  <si>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</si>
  <si>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</si>
  <si>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</si>
  <si>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</si>
  <si>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</si>
  <si>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</si>
  <si>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</si>
  <si>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</si>
  <si>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</si>
  <si>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</si>
  <si>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</si>
  <si>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</si>
  <si>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</si>
  <si>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</si>
  <si>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</si>
  <si>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</si>
  <si>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</si>
  <si>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</si>
  <si>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</si>
  <si>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</si>
  <si>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</si>
  <si>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</si>
  <si>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</si>
  <si>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</si>
  <si>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</si>
  <si>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</si>
  <si>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</si>
  <si>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</si>
  <si>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</si>
  <si>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</si>
  <si>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</si>
  <si>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</si>
  <si>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</si>
  <si>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</si>
  <si>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</si>
  <si>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</si>
  <si>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</si>
  <si>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</si>
  <si>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</si>
  <si>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</si>
  <si>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</si>
  <si>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</si>
  <si>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</si>
  <si>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</si>
  <si>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</si>
  <si>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</si>
  <si>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</si>
  <si>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</si>
  <si>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</si>
  <si>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</si>
  <si>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</si>
  <si>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</si>
  <si>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</si>
  <si>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</si>
  <si>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</si>
  <si>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</si>
  <si>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</si>
  <si>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</si>
  <si>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</si>
  <si>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</si>
  <si>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</si>
  <si>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</si>
  <si>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</si>
  <si>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</si>
  <si>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</si>
  <si>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</si>
  <si>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</si>
  <si>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</si>
  <si>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</si>
  <si>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</si>
  <si>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</si>
  <si>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</si>
  <si>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</si>
  <si>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</si>
  <si>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</si>
  <si>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</si>
  <si>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</si>
  <si>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</si>
  <si>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</si>
  <si>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</si>
  <si>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</si>
  <si>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</si>
  <si>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</si>
  <si>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</si>
  <si>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</si>
  <si>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</si>
  <si>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</si>
  <si>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</si>
  <si>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</si>
  <si>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</si>
  <si>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</si>
  <si>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</si>
  <si>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</si>
  <si>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</si>
  <si>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</si>
  <si>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</si>
  <si>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</si>
  <si>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</si>
  <si>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</si>
  <si>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</si>
  <si>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</si>
  <si>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</si>
  <si>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</si>
  <si>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</si>
  <si>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</si>
  <si>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</si>
  <si>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</si>
  <si>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</si>
  <si>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</si>
  <si>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</si>
  <si>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</si>
  <si>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</si>
  <si>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</si>
  <si>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</si>
  <si>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</si>
  <si>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</si>
  <si>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</si>
  <si>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</si>
  <si>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</si>
  <si>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</si>
  <si>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</si>
  <si>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</si>
  <si>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</si>
  <si>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</si>
  <si>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</si>
  <si>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</si>
  <si>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</si>
  <si>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</si>
  <si>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</si>
  <si>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</si>
  <si>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</si>
  <si>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</si>
  <si>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</si>
  <si>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</si>
  <si>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</si>
  <si>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</si>
  <si>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</si>
  <si>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</si>
  <si>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</si>
  <si>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</si>
  <si>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</si>
  <si>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</si>
  <si>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</si>
  <si>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</si>
  <si>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</si>
  <si>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</si>
  <si>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</si>
  <si>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</si>
  <si>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</si>
  <si>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</si>
  <si>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</si>
  <si>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</si>
  <si>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</si>
  <si>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</si>
  <si>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</si>
  <si>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</si>
  <si>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</si>
  <si>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</si>
  <si>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</si>
  <si>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</si>
  <si>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</si>
  <si>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</si>
  <si>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</si>
  <si>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</si>
  <si>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</si>
  <si>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</si>
  <si>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</si>
  <si>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</si>
  <si>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</si>
  <si>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</si>
  <si>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</si>
  <si>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</si>
  <si>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</si>
  <si>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</si>
  <si>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</si>
  <si>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</si>
  <si>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</si>
  <si>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</si>
  <si>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</si>
  <si>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</si>
  <si>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</si>
  <si>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</si>
  <si>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</si>
  <si>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</si>
  <si>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</si>
  <si>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</si>
  <si>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</si>
  <si>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</si>
  <si>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</si>
  <si>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</si>
  <si>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</si>
  <si>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</si>
  <si>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</si>
  <si>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</si>
  <si>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</si>
  <si>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</si>
  <si>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</si>
  <si>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</si>
  <si>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</si>
  <si>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</si>
  <si>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</si>
  <si>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</si>
  <si>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</si>
  <si>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</si>
  <si>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</si>
  <si>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</si>
  <si>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</si>
  <si>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</si>
  <si>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</si>
  <si>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</si>
  <si>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</si>
  <si>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</si>
  <si>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</si>
  <si>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</si>
  <si>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</si>
  <si>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</si>
  <si>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</si>
  <si>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</si>
  <si>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</si>
  <si>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</si>
  <si>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</si>
  <si>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</si>
  <si>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</si>
  <si>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</si>
  <si>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</si>
  <si>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</si>
  <si>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</si>
  <si>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</si>
  <si>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</si>
  <si>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</si>
  <si>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</si>
  <si>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</si>
  <si>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</si>
  <si>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</si>
  <si>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</si>
  <si>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</si>
  <si>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</si>
  <si>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</si>
  <si>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</si>
  <si>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</si>
  <si>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</si>
  <si>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</si>
  <si>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</si>
  <si>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</si>
  <si>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</si>
  <si>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</si>
  <si>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</si>
  <si>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</si>
  <si>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</si>
  <si>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</si>
  <si>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</si>
  <si>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</si>
  <si>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</si>
  <si>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</si>
  <si>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</si>
  <si>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</si>
  <si>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</si>
  <si>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</si>
  <si>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</si>
  <si>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</si>
  <si>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</si>
  <si>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</si>
  <si>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</si>
  <si>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</si>
  <si>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</si>
  <si>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</si>
  <si>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</si>
  <si>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</si>
  <si>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</si>
  <si>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</si>
  <si>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</si>
  <si>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</si>
  <si>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</si>
  <si>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</si>
  <si>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</si>
  <si>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</si>
  <si>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</si>
  <si>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</si>
  <si>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</si>
  <si>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</si>
  <si>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</si>
  <si>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</si>
  <si>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</si>
  <si>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</si>
  <si>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</si>
  <si>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</si>
  <si>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</si>
  <si>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</si>
  <si>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</si>
  <si>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</si>
  <si>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</si>
  <si>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</si>
  <si>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</si>
  <si>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</si>
  <si>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</si>
  <si>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</si>
  <si>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</si>
  <si>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</si>
  <si>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</si>
  <si>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</si>
  <si>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</si>
  <si>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</si>
  <si>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</si>
  <si>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</si>
  <si>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</si>
  <si>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</si>
  <si>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</si>
  <si>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</si>
  <si>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</si>
  <si>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</si>
  <si>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</si>
  <si>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</si>
  <si>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</si>
  <si>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</si>
  <si>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</si>
  <si>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</si>
  <si>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</si>
  <si>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</si>
  <si>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</si>
  <si>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</si>
  <si>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</si>
  <si>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</si>
  <si>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</si>
  <si>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</si>
  <si>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</si>
  <si>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</si>
  <si>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</si>
  <si>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</si>
  <si>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</si>
  <si>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</si>
  <si>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</si>
  <si>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</si>
  <si>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</si>
  <si>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</si>
  <si>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</si>
  <si>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</si>
  <si>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</si>
  <si>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</si>
  <si>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</si>
  <si>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</si>
  <si>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</si>
  <si>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</si>
  <si>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</si>
  <si>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</si>
  <si>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</si>
  <si>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</si>
  <si>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</si>
  <si>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</si>
  <si>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</si>
  <si>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</si>
  <si>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</si>
  <si>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</si>
  <si>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</si>
  <si>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</si>
  <si>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</si>
  <si>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</si>
  <si>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</si>
  <si>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</si>
  <si>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</si>
  <si>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</si>
  <si>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</si>
  <si>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</si>
  <si>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</si>
  <si>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</si>
  <si>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</si>
  <si>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</si>
  <si>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</si>
  <si>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</si>
  <si>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</si>
  <si>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</si>
  <si>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</si>
  <si>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</si>
  <si>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</si>
  <si>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</si>
  <si>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</si>
  <si>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</si>
  <si>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</si>
  <si>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</si>
  <si>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</si>
  <si>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</si>
  <si>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</si>
  <si>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</si>
  <si>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</si>
  <si>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</si>
  <si>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</si>
  <si>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</si>
  <si>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</si>
  <si>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</si>
  <si>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</si>
  <si>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</si>
  <si>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</si>
  <si>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</si>
  <si>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</si>
  <si>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</si>
  <si>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</si>
  <si>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</si>
  <si>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</si>
  <si>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</si>
  <si>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</si>
  <si>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</si>
  <si>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</si>
  <si>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</si>
  <si>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</si>
  <si>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</si>
  <si>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</si>
  <si>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</si>
  <si>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</si>
  <si>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</si>
  <si>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</si>
  <si>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</si>
  <si>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</si>
  <si>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</si>
  <si>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</si>
  <si>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</si>
  <si>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</si>
  <si>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</si>
  <si>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</si>
  <si>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</si>
  <si>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</si>
  <si>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</si>
  <si>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</si>
  <si>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</si>
  <si>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</si>
  <si>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</si>
  <si>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</si>
  <si>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</si>
  <si>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</si>
  <si>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</si>
  <si>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</si>
  <si>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</si>
  <si>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</si>
  <si>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</si>
  <si>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</si>
  <si>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</si>
  <si>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</si>
  <si>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</si>
  <si>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</si>
  <si>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</si>
  <si>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</si>
  <si>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</si>
  <si>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</si>
  <si>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</si>
  <si>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</si>
  <si>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</si>
  <si>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</si>
  <si>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</si>
  <si>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</si>
  <si>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</si>
  <si>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</si>
  <si>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</si>
  <si>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</si>
  <si>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</si>
  <si>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</si>
  <si>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</si>
  <si>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</si>
  <si>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</si>
  <si>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</si>
  <si>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</si>
  <si>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</si>
  <si>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</si>
  <si>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</si>
  <si>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</si>
  <si>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</si>
  <si>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</si>
  <si>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</si>
  <si>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</si>
  <si>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</si>
  <si>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</si>
  <si>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</si>
  <si>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</si>
  <si>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</si>
  <si>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</si>
  <si>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</si>
  <si>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</si>
  <si>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</si>
  <si>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</si>
  <si>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</si>
  <si>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</si>
  <si>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</si>
  <si>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</si>
  <si>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</si>
  <si>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</si>
  <si>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</si>
  <si>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</si>
  <si>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</si>
  <si>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</si>
  <si>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</si>
  <si>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</si>
  <si>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</si>
  <si>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</si>
  <si>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</si>
  <si>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</si>
  <si>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</si>
  <si>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</si>
  <si>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</si>
  <si>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</si>
  <si>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</si>
  <si>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</si>
  <si>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</si>
  <si>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</si>
  <si>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</si>
  <si>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</si>
  <si>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</si>
  <si>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</si>
  <si>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</si>
  <si>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</si>
  <si>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</si>
  <si>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</si>
  <si>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</si>
  <si>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</si>
  <si>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</si>
  <si>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</si>
  <si>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</si>
  <si>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</si>
  <si>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</si>
  <si>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</si>
  <si>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</si>
  <si>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</si>
  <si>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</si>
  <si>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</si>
  <si>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</si>
  <si>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</si>
  <si>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</si>
  <si>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</si>
  <si>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</si>
  <si>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</si>
  <si>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</si>
  <si>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</si>
  <si>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</si>
  <si>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</si>
  <si>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</si>
  <si>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</si>
  <si>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</si>
  <si>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</si>
  <si>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</si>
  <si>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</si>
  <si>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</si>
  <si>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</si>
  <si>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</si>
  <si>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</si>
  <si>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</si>
  <si>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</si>
  <si>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</si>
  <si>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</si>
  <si>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</si>
  <si>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</si>
  <si>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</si>
  <si>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</si>
  <si>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</si>
  <si>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</si>
  <si>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</si>
  <si>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</si>
  <si>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</si>
  <si>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</si>
  <si>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</si>
  <si>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</si>
  <si>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</si>
  <si>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</si>
  <si>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</si>
  <si>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</si>
  <si>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</si>
  <si>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</si>
  <si>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</si>
  <si>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</si>
  <si>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</si>
  <si>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</si>
  <si>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</si>
  <si>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</si>
  <si>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</si>
  <si>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</si>
  <si>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</si>
  <si>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</si>
  <si>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</si>
  <si>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</si>
  <si>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</si>
  <si>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</si>
  <si>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</si>
  <si>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</si>
  <si>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</si>
  <si>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</si>
  <si>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</si>
  <si>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</si>
  <si>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</si>
  <si>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</si>
  <si>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</si>
  <si>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</si>
  <si>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</si>
  <si>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</si>
  <si>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</si>
  <si>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</si>
  <si>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</si>
  <si>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</si>
  <si>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</si>
  <si>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</si>
  <si>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</si>
  <si>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</si>
  <si>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</si>
  <si>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</si>
  <si>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</si>
  <si>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</si>
  <si>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</si>
  <si>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</si>
  <si>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</si>
  <si>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</si>
  <si>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</si>
  <si>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</si>
  <si>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</si>
  <si>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</si>
  <si>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</si>
  <si>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</si>
  <si>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</si>
  <si>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</si>
  <si>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</si>
  <si>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</si>
  <si>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</si>
  <si>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</si>
  <si>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</si>
  <si>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</si>
  <si>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</si>
  <si>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</si>
  <si>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</si>
  <si>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</si>
  <si>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</si>
  <si>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</si>
  <si>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</si>
  <si>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</si>
  <si>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</si>
  <si>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</si>
  <si>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</si>
  <si>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</si>
  <si>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</si>
  <si>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</si>
  <si>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</si>
  <si>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</si>
  <si>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</si>
  <si>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</si>
  <si>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</si>
  <si>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</si>
  <si>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</si>
  <si>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</si>
  <si>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</si>
  <si>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</si>
  <si>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</si>
  <si>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</si>
  <si>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</si>
  <si>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</si>
  <si>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</si>
  <si>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</si>
  <si>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</si>
  <si>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</si>
  <si>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</si>
  <si>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</si>
  <si>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</si>
  <si>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</si>
  <si>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</si>
  <si>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</si>
  <si>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</si>
  <si>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</si>
  <si>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</si>
  <si>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</si>
  <si>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</si>
  <si>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</si>
  <si>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</si>
  <si>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</si>
  <si>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</si>
  <si>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</si>
  <si>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</si>
  <si>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</si>
  <si>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</si>
  <si>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</si>
  <si>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</si>
  <si>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</si>
  <si>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</si>
  <si>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</si>
  <si>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</si>
  <si>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</si>
  <si>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</si>
  <si>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</si>
  <si>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</si>
  <si>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</si>
  <si>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</si>
  <si>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</si>
  <si>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</si>
  <si>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</si>
  <si>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</si>
  <si>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</si>
  <si>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</si>
  <si>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</si>
  <si>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</si>
  <si>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</si>
  <si>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</si>
  <si>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</si>
  <si>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</si>
  <si>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</si>
  <si>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</si>
  <si>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</si>
  <si>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</si>
  <si>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</si>
  <si>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</si>
  <si>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</si>
  <si>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</si>
  <si>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</si>
  <si>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</si>
  <si>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</si>
  <si>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</si>
  <si>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</si>
  <si>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</si>
  <si>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</si>
  <si>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</si>
  <si>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</si>
  <si>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</si>
  <si>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</si>
  <si>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</si>
  <si>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</si>
  <si>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</si>
  <si>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</si>
  <si>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</si>
  <si>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</si>
  <si>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</si>
  <si>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</si>
  <si>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</si>
  <si>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</si>
  <si>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</si>
  <si>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</si>
  <si>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</si>
  <si>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</si>
  <si>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</si>
  <si>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</si>
  <si>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</si>
  <si>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</si>
  <si>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</si>
  <si>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</si>
  <si>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</si>
  <si>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</si>
  <si>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</si>
  <si>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</si>
  <si>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</si>
  <si>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</si>
  <si>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</si>
  <si>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</si>
  <si>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</si>
  <si>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</si>
  <si>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</si>
  <si>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</si>
  <si>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</si>
  <si>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</si>
  <si>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</si>
  <si>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</si>
  <si>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</si>
  <si>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</si>
  <si>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</si>
  <si>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</si>
  <si>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</si>
  <si>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</si>
  <si>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</si>
  <si>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</si>
  <si>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</si>
  <si>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</si>
  <si>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</si>
  <si>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</si>
  <si>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</si>
  <si>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</si>
  <si>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</si>
  <si>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</si>
  <si>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</si>
  <si>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</si>
  <si>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</si>
  <si>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</si>
  <si>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</si>
  <si>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</si>
  <si>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</si>
  <si>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</si>
  <si>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</si>
  <si>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</si>
  <si>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</si>
  <si>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</si>
  <si>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</si>
  <si>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</si>
  <si>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</si>
  <si>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</si>
  <si>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</si>
  <si>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</si>
  <si>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</si>
  <si>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</si>
  <si>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</si>
  <si>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</si>
  <si>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</si>
  <si>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</si>
  <si>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</si>
  <si>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</si>
  <si>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</si>
  <si>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</si>
  <si>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</si>
  <si>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</si>
  <si>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</si>
  <si>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</si>
  <si>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</si>
  <si>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</si>
  <si>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</si>
  <si>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</si>
  <si>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</si>
  <si>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</si>
  <si>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</si>
  <si>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</si>
  <si>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</si>
  <si>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</si>
  <si>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</si>
  <si>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</si>
  <si>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</si>
  <si>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</si>
  <si>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</si>
  <si>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</si>
  <si>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</si>
  <si>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</si>
  <si>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</si>
  <si>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</si>
  <si>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</si>
  <si>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</si>
  <si>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</si>
  <si>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</si>
  <si>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</si>
  <si>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</si>
  <si>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</si>
  <si>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</si>
  <si>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</si>
  <si>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</si>
  <si>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</si>
  <si>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</si>
  <si>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</si>
  <si>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</si>
  <si>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</si>
  <si>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</si>
  <si>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</si>
  <si>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</si>
  <si>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</si>
  <si>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</si>
  <si>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</si>
  <si>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</si>
  <si>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</si>
  <si>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</si>
  <si>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</si>
  <si>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</si>
  <si>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</si>
  <si>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</si>
  <si>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</si>
  <si>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</si>
  <si>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</si>
  <si>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</si>
  <si>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</si>
  <si>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</si>
  <si>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</si>
  <si>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</si>
  <si>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</si>
  <si>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</si>
  <si>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</si>
  <si>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</si>
  <si>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</si>
  <si>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</si>
  <si>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</si>
  <si>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</si>
  <si>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</si>
  <si>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</si>
  <si>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</si>
  <si>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</si>
  <si>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</si>
  <si>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</si>
  <si>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</si>
  <si>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</si>
  <si>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</si>
  <si>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</si>
  <si>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</si>
  <si>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</si>
  <si>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</si>
  <si>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</si>
  <si>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</si>
  <si>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</si>
  <si>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</si>
  <si>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</si>
  <si>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</si>
  <si>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</si>
  <si>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</si>
  <si>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</si>
  <si>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</si>
  <si>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</si>
  <si>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</si>
  <si>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</si>
  <si>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</si>
  <si>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</si>
  <si>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</si>
  <si>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</si>
  <si>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</si>
  <si>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</si>
  <si>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</si>
  <si>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</si>
  <si>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</si>
  <si>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</si>
  <si>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</si>
  <si>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</si>
  <si>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</si>
  <si>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</si>
  <si>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</si>
  <si>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</si>
  <si>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</si>
  <si>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</si>
  <si>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</si>
  <si>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</si>
  <si>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</si>
  <si>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</si>
  <si>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</si>
  <si>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</si>
  <si>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</si>
  <si>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</si>
  <si>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</si>
  <si>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</si>
  <si>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</si>
  <si>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</si>
  <si>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</si>
  <si>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</si>
  <si>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</si>
  <si>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</si>
  <si>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</si>
  <si>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</si>
  <si>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</si>
  <si>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</si>
  <si>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</si>
  <si>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</si>
  <si>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</si>
  <si>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</si>
  <si>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</si>
  <si>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</si>
  <si>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</si>
  <si>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</si>
  <si>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</si>
  <si>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</si>
  <si>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</si>
  <si>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</si>
  <si>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</si>
  <si>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</si>
  <si>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</si>
  <si>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</si>
  <si>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</si>
  <si>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</si>
  <si>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</si>
  <si>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</si>
  <si>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</si>
  <si>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</si>
  <si>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</si>
  <si>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</si>
  <si>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</si>
  <si>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</si>
  <si>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</si>
  <si>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</si>
  <si>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</si>
  <si>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</si>
  <si>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</si>
  <si>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</si>
  <si>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</si>
  <si>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</si>
  <si>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</si>
  <si>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</si>
  <si>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</si>
  <si>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</si>
  <si>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</si>
  <si>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</si>
  <si>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</si>
  <si>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</si>
  <si>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</si>
  <si>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</si>
  <si>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</si>
  <si>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</si>
  <si>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</si>
  <si>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</si>
  <si>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</si>
  <si>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</si>
  <si>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</si>
  <si>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</si>
  <si>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</si>
  <si>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</si>
  <si>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</si>
  <si>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</si>
  <si>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</si>
  <si>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</si>
  <si>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</si>
  <si>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</si>
  <si>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</si>
  <si>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</si>
  <si>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</si>
  <si>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</si>
  <si>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</si>
  <si>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</si>
  <si>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</si>
  <si>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</si>
  <si>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</si>
  <si>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</si>
  <si>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</si>
  <si>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</si>
  <si>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</si>
  <si>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</si>
  <si>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</si>
  <si>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</si>
  <si>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</si>
  <si>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</si>
  <si>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</si>
  <si>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</si>
  <si>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</si>
  <si>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</si>
  <si>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</si>
  <si>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</si>
  <si>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</si>
  <si>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</si>
  <si>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</si>
  <si>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</si>
  <si>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</si>
  <si>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</si>
  <si>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</si>
  <si>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</si>
  <si>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</si>
  <si>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</si>
  <si>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</si>
  <si>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</si>
  <si>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</si>
  <si>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</si>
  <si>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</si>
  <si>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</si>
  <si>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</si>
  <si>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</si>
  <si>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</si>
  <si>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</si>
  <si>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</si>
  <si>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</si>
  <si>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</si>
  <si>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</si>
  <si>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</si>
  <si>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</si>
  <si>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</si>
  <si>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</si>
  <si>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</si>
  <si>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</si>
  <si>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</si>
  <si>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</si>
  <si>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</si>
  <si>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</si>
  <si>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</si>
  <si>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</si>
  <si>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</si>
  <si>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</si>
  <si>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</si>
  <si>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</si>
  <si>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</si>
  <si>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</si>
  <si>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</si>
  <si>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</si>
  <si>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</si>
  <si>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</si>
  <si>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</si>
  <si>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</si>
  <si>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</si>
  <si>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</si>
  <si>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</si>
  <si>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</si>
  <si>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</si>
  <si>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</si>
  <si>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</si>
  <si>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</si>
  <si>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</si>
  <si>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</si>
  <si>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</si>
  <si>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</si>
  <si>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</si>
  <si>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</si>
  <si>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</si>
  <si>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</si>
  <si>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</si>
  <si>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</si>
  <si>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</si>
  <si>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</si>
  <si>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</si>
  <si>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</si>
  <si>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</si>
  <si>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</si>
  <si>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</si>
  <si>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</si>
  <si>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</si>
  <si>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</si>
  <si>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</si>
  <si>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</si>
  <si>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</si>
  <si>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</si>
  <si>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</si>
  <si>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</si>
  <si>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</si>
  <si>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</si>
  <si>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</si>
  <si>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</si>
  <si>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</si>
  <si>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</si>
  <si>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</si>
  <si>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</si>
  <si>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</si>
  <si>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</si>
  <si>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</si>
  <si>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</si>
  <si>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</si>
  <si>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</si>
  <si>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</si>
  <si>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</si>
  <si>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</si>
  <si>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</si>
  <si>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</si>
  <si>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</si>
  <si>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</si>
  <si>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</si>
  <si>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</si>
  <si>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</si>
  <si>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</si>
  <si>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</si>
  <si>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</si>
  <si>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</si>
  <si>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</si>
  <si>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</si>
  <si>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</si>
  <si>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</si>
  <si>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</si>
  <si>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</si>
  <si>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</si>
  <si>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</si>
  <si>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</si>
  <si>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</si>
  <si>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</si>
  <si>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</si>
  <si>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</si>
  <si>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</si>
  <si>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</si>
  <si>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</si>
  <si>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</si>
  <si>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</si>
  <si>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</si>
  <si>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</si>
  <si>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</si>
  <si>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</si>
  <si>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</si>
  <si>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</si>
  <si>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</si>
  <si>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</si>
  <si>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</si>
  <si>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</si>
  <si>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</si>
  <si>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</si>
  <si>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</si>
  <si>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</si>
  <si>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</si>
  <si>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</si>
  <si>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</si>
  <si>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</si>
  <si>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</si>
  <si>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</si>
  <si>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</si>
  <si>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</si>
  <si>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</si>
  <si>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</si>
  <si>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</si>
  <si>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</si>
  <si>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</si>
  <si>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</si>
  <si>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</si>
  <si>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</si>
  <si>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</si>
  <si>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</si>
  <si>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</si>
  <si>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</si>
  <si>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</si>
  <si>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</si>
  <si>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</si>
  <si>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</si>
  <si>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</si>
  <si>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</si>
  <si>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</si>
  <si>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</si>
  <si>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</si>
  <si>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</si>
  <si>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</si>
  <si>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</si>
  <si>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</si>
  <si>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</si>
  <si>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</si>
  <si>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</si>
  <si>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</si>
  <si>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</si>
  <si>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</si>
  <si>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</si>
  <si>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</si>
  <si>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</si>
  <si>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</si>
  <si>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</si>
  <si>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</si>
  <si>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</si>
  <si>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</si>
  <si>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</si>
  <si>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</si>
  <si>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</si>
  <si>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</si>
  <si>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</si>
  <si>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</si>
  <si>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</si>
  <si>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</si>
  <si>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</si>
  <si>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</si>
  <si>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</si>
  <si>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</si>
  <si>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</si>
  <si>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</si>
  <si>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</si>
  <si>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</si>
  <si>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</si>
  <si>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</si>
  <si>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</si>
  <si>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</si>
  <si>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</si>
  <si>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</si>
  <si>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</si>
  <si>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</si>
  <si>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</si>
  <si>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</si>
  <si>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</si>
  <si>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</si>
  <si>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</si>
  <si>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</si>
  <si>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</si>
  <si>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</si>
  <si>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</si>
  <si>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</si>
  <si>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</si>
  <si>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</si>
  <si>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</si>
  <si>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</si>
  <si>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</si>
  <si>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</si>
  <si>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</si>
  <si>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</si>
  <si>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</si>
  <si>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</si>
  <si>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</si>
  <si>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</si>
  <si>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</si>
  <si>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</si>
  <si>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</si>
  <si>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</si>
  <si>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</si>
  <si>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</si>
  <si>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</si>
  <si>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</si>
  <si>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</si>
  <si>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</si>
  <si>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</si>
  <si>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</si>
  <si>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</si>
  <si>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</si>
  <si>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</si>
  <si>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</si>
  <si>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</si>
  <si>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</si>
  <si>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</si>
  <si>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</si>
  <si>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</si>
  <si>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</si>
  <si>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</si>
  <si>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</si>
  <si>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</si>
  <si>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</si>
  <si>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</si>
  <si>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</si>
  <si>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</si>
  <si>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</si>
  <si>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</si>
  <si>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</si>
  <si>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</si>
  <si>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</si>
  <si>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</si>
  <si>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</si>
  <si>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</si>
  <si>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</si>
  <si>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</si>
  <si>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</si>
  <si>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</si>
  <si>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</si>
  <si>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</si>
  <si>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</si>
  <si>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</si>
  <si>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</si>
  <si>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</si>
  <si>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</si>
  <si>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</si>
  <si>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</si>
  <si>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</si>
  <si>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</si>
  <si>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</si>
  <si>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</si>
  <si>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</si>
  <si>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</si>
  <si>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</si>
  <si>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</si>
  <si>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</si>
  <si>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</si>
  <si>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</si>
  <si>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</si>
  <si>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</si>
  <si>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</si>
  <si>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</si>
  <si>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</si>
  <si>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</si>
  <si>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</si>
  <si>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</si>
  <si>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</si>
  <si>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</si>
  <si>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</si>
  <si>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</si>
  <si>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</si>
  <si>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</si>
  <si>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</si>
  <si>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</si>
  <si>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</si>
  <si>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</si>
  <si>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</si>
  <si>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</si>
  <si>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</si>
  <si>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</si>
  <si>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</si>
  <si>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</si>
  <si>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</si>
  <si>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</si>
  <si>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</si>
  <si>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</si>
  <si>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</si>
  <si>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</si>
  <si>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</si>
  <si>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</si>
  <si>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</si>
  <si>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</si>
  <si>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</si>
  <si>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</si>
  <si>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</si>
  <si>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</si>
  <si>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</si>
  <si>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</si>
  <si>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</si>
  <si>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</si>
  <si>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</si>
  <si>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</si>
  <si>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</si>
  <si>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</si>
  <si>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</si>
  <si>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</si>
  <si>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</si>
  <si>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</si>
  <si>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</si>
  <si>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</si>
  <si>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</si>
  <si>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</si>
  <si>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</si>
  <si>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</si>
  <si>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</si>
  <si>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</si>
  <si>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</si>
  <si>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</si>
  <si>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</si>
  <si>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</si>
  <si>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</si>
  <si>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</si>
  <si>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</si>
  <si>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</si>
  <si>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</si>
  <si>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</si>
  <si>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</si>
  <si>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</si>
  <si>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</si>
  <si>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</si>
  <si>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</si>
  <si>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</si>
  <si>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</si>
  <si>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</si>
  <si>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</si>
  <si>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</si>
  <si>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</si>
  <si>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</si>
  <si>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</si>
  <si>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</si>
  <si>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</si>
  <si>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</si>
  <si>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</si>
  <si>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</si>
  <si>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</si>
  <si>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</si>
  <si>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</si>
  <si>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</si>
  <si>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</si>
  <si>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</si>
  <si>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</si>
  <si>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</si>
  <si>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</si>
  <si>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</si>
  <si>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</si>
  <si>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</si>
  <si>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</si>
  <si>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</si>
  <si>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</si>
  <si>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</si>
  <si>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</si>
  <si>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</si>
  <si>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</si>
  <si>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</si>
  <si>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</si>
  <si>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</si>
  <si>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</si>
  <si>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</si>
  <si>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</si>
  <si>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</si>
  <si>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</si>
  <si>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</si>
  <si>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</si>
  <si>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</si>
  <si>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</si>
  <si>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</si>
  <si>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</si>
  <si>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</si>
  <si>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</si>
  <si>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</si>
  <si>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</si>
  <si>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</si>
  <si>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</si>
  <si>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</si>
  <si>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</si>
  <si>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</si>
  <si>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</si>
  <si>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</si>
  <si>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</si>
  <si>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</si>
  <si>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</si>
  <si>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</si>
  <si>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</si>
  <si>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</si>
  <si>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</si>
  <si>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</si>
  <si>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</si>
  <si>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</si>
  <si>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</si>
  <si>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</si>
  <si>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</si>
  <si>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</si>
  <si>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</si>
  <si>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</si>
  <si>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</si>
  <si>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</si>
  <si>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</si>
  <si>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</si>
  <si>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</si>
  <si>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</si>
  <si>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</si>
  <si>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</si>
  <si>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</si>
  <si>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</si>
  <si>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</si>
  <si>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</si>
  <si>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</si>
  <si>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</si>
  <si>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</si>
  <si>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</si>
  <si>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</si>
  <si>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</si>
  <si>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</si>
  <si>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</si>
  <si>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</si>
  <si>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</si>
  <si>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</si>
  <si>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</si>
  <si>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</si>
  <si>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</si>
  <si>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</si>
  <si>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</si>
  <si>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</si>
  <si>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</si>
  <si>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</si>
  <si>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</si>
  <si>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</si>
  <si>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</si>
  <si>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</si>
  <si>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</si>
  <si>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</si>
  <si>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</si>
  <si>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</si>
  <si>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</si>
  <si>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</si>
  <si>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</si>
  <si>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</si>
  <si>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</si>
  <si>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</si>
  <si>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</si>
  <si>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</si>
  <si>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</si>
  <si>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</si>
  <si>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</si>
  <si>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</si>
  <si>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</si>
  <si>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</si>
  <si>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</si>
  <si>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</si>
  <si>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</si>
  <si>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</si>
  <si>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</si>
  <si>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</si>
  <si>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</si>
  <si>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</si>
  <si>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</si>
  <si>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</si>
  <si>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</si>
  <si>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</si>
  <si>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</si>
  <si>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</si>
  <si>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</si>
  <si>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</si>
  <si>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</si>
  <si>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</si>
  <si>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</si>
  <si>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</si>
  <si>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</si>
  <si>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</si>
  <si>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</si>
  <si>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</si>
  <si>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</si>
  <si>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</si>
  <si>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</si>
  <si>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</si>
  <si>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</si>
  <si>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</si>
  <si>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</si>
  <si>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</si>
  <si>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</si>
  <si>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</si>
  <si>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</si>
  <si>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</si>
  <si>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</si>
  <si>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</si>
  <si>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</si>
  <si>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</si>
  <si>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</si>
  <si>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</si>
  <si>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</si>
  <si>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</si>
  <si>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</si>
  <si>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</si>
  <si>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</si>
  <si>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</si>
  <si>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</si>
  <si>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</si>
  <si>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</si>
  <si>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</si>
  <si>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</si>
  <si>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</si>
  <si>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</si>
  <si>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</si>
  <si>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</si>
  <si>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</si>
  <si>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</si>
  <si>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</si>
  <si>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</si>
  <si>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</si>
  <si>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</si>
  <si>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</si>
  <si>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</si>
  <si>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</si>
  <si>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</si>
  <si>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</si>
  <si>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</si>
  <si>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</si>
  <si>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</si>
  <si>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</si>
  <si>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</si>
  <si>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</si>
  <si>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</si>
  <si>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</si>
  <si>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</si>
  <si>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</si>
  <si>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</si>
  <si>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</si>
  <si>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</si>
  <si>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</si>
  <si>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</si>
  <si>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</si>
  <si>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</si>
  <si>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</si>
  <si>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</si>
  <si>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</si>
  <si>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</si>
  <si>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</si>
  <si>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</si>
  <si>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</si>
  <si>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</si>
  <si>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</si>
  <si>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</si>
  <si>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</si>
  <si>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</si>
  <si>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</si>
  <si>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</si>
  <si>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</si>
  <si>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</si>
  <si>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</si>
  <si>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</si>
  <si>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</si>
  <si>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</si>
  <si>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</si>
  <si>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</si>
  <si>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</si>
  <si>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</si>
  <si>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</si>
  <si>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</si>
  <si>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</si>
  <si>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</si>
  <si>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</si>
  <si>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</si>
  <si>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</si>
  <si>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</si>
  <si>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</si>
  <si>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</si>
  <si>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</si>
  <si>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</si>
  <si>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</si>
  <si>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</si>
  <si>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</si>
  <si>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</si>
  <si>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</si>
  <si>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</si>
  <si>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</si>
  <si>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</si>
  <si>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</si>
  <si>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</si>
  <si>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</si>
  <si>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</si>
  <si>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</si>
  <si>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</si>
  <si>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</si>
  <si>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</si>
  <si>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</si>
  <si>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</si>
  <si>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</si>
  <si>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</si>
  <si>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</si>
  <si>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</si>
  <si>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</si>
  <si>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</si>
  <si>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</si>
  <si>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</si>
  <si>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</si>
  <si>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</si>
  <si>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</si>
  <si>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</si>
  <si>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</si>
  <si>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</si>
  <si>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</si>
  <si>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</si>
  <si>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</si>
  <si>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</si>
  <si>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</si>
  <si>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</si>
  <si>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</si>
  <si>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</si>
  <si>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</si>
  <si>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</si>
  <si>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</si>
  <si>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</si>
  <si>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</si>
  <si>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</si>
  <si>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</si>
  <si>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</si>
  <si>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</si>
  <si>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</si>
  <si>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</si>
  <si>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</si>
  <si>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</si>
  <si>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</si>
  <si>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</si>
  <si>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</si>
  <si>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</si>
  <si>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</si>
  <si>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</si>
  <si>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</si>
  <si>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</si>
  <si>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</si>
  <si>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</si>
  <si>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</si>
  <si>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</si>
  <si>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</si>
  <si>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</si>
  <si>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</si>
  <si>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</si>
  <si>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</si>
  <si>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</si>
  <si>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</si>
  <si>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</si>
  <si>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</si>
  <si>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</si>
  <si>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</si>
  <si>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</si>
  <si>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</si>
  <si>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</si>
  <si>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</si>
  <si>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</si>
  <si>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</si>
  <si>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</si>
  <si>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</si>
  <si>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</si>
  <si>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</si>
  <si>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</si>
  <si>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</si>
  <si>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</si>
  <si>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</si>
  <si>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</si>
  <si>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</si>
  <si>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</si>
  <si>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</si>
  <si>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</si>
  <si>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</si>
  <si>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</si>
  <si>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</si>
  <si>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</si>
  <si>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</si>
  <si>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</si>
  <si>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</si>
  <si>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</si>
  <si>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</si>
  <si>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</si>
  <si>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</si>
  <si>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</si>
  <si>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</si>
  <si>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</si>
  <si>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</si>
  <si>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</si>
  <si>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</si>
  <si>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</si>
  <si>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</si>
  <si>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</si>
  <si>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</si>
  <si>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</si>
  <si>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</si>
  <si>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</si>
  <si>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</si>
  <si>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</si>
  <si>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</si>
  <si>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</si>
  <si>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</si>
  <si>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</si>
  <si>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</si>
  <si>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</si>
  <si>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</si>
  <si>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</si>
  <si>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</si>
  <si>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</si>
  <si>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</si>
  <si>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</si>
  <si>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</si>
  <si>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</si>
  <si>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</si>
  <si>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</si>
  <si>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</si>
  <si>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</si>
  <si>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</si>
  <si>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</si>
  <si>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</si>
  <si>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</si>
  <si>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</si>
  <si>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</si>
  <si>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</si>
  <si>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</si>
  <si>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</si>
  <si>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</si>
  <si>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</si>
  <si>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</si>
  <si>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</si>
  <si>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</si>
  <si>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</si>
  <si>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</si>
  <si>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</si>
  <si>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</si>
  <si>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</si>
  <si>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</si>
  <si>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</si>
  <si>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</si>
  <si>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</si>
  <si>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</si>
  <si>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</si>
  <si>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</si>
  <si>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</si>
  <si>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</si>
  <si>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</si>
  <si>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</si>
  <si>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</si>
  <si>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</si>
  <si>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</si>
  <si>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</si>
  <si>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</si>
  <si>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</si>
  <si>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</si>
  <si>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</si>
  <si>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</si>
  <si>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</si>
  <si>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</si>
  <si>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</si>
  <si>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</si>
  <si>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</si>
  <si>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</si>
  <si>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</si>
  <si>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</si>
  <si>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</si>
  <si>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</si>
  <si>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</si>
  <si>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</si>
  <si>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</si>
  <si>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</si>
  <si>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</si>
  <si>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</si>
  <si>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</si>
  <si>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</si>
  <si>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</si>
  <si>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</si>
  <si>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</si>
  <si>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</si>
  <si>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</si>
  <si>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</si>
  <si>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</si>
  <si>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</si>
  <si>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</si>
  <si>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</si>
  <si>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</si>
  <si>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</si>
  <si>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</si>
  <si>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</si>
  <si>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</si>
  <si>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</si>
  <si>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</si>
  <si>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</si>
  <si>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</si>
  <si>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</si>
  <si>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</si>
  <si>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</si>
  <si>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</si>
  <si>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</si>
  <si>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</si>
  <si>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</si>
  <si>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</si>
  <si>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</si>
  <si>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</si>
  <si>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</si>
  <si>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</si>
  <si>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</si>
  <si>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</si>
  <si>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</si>
  <si>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</si>
  <si>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</si>
  <si>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</si>
  <si>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</si>
  <si>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</si>
  <si>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</si>
  <si>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</si>
  <si>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</si>
  <si>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</si>
  <si>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</si>
  <si>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</si>
  <si>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</si>
  <si>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</si>
  <si>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</si>
  <si>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</si>
  <si>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</si>
  <si>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</si>
  <si>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</si>
  <si>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</si>
  <si>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</si>
  <si>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</si>
  <si>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</si>
  <si>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</si>
  <si>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</si>
  <si>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</si>
  <si>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</si>
  <si>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</si>
  <si>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</si>
  <si>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</si>
  <si>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</si>
  <si>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</si>
  <si>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</si>
  <si>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</si>
  <si>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</si>
  <si>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</si>
  <si>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</si>
  <si>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</si>
  <si>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</si>
  <si>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</si>
  <si>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</si>
  <si>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</si>
  <si>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</si>
  <si>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</si>
  <si>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</si>
  <si>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</si>
  <si>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</si>
  <si>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</si>
  <si>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</si>
  <si>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</si>
  <si>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</si>
  <si>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</si>
  <si>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</si>
  <si>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</si>
  <si>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</si>
  <si>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</si>
  <si>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</si>
  <si>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</si>
  <si>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</si>
  <si>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</si>
  <si>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</si>
  <si>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</si>
  <si>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</si>
  <si>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</si>
  <si>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</si>
  <si>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</si>
  <si>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</si>
  <si>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</si>
  <si>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</si>
  <si>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</si>
  <si>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</si>
  <si>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</si>
  <si>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</si>
  <si>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</si>
  <si>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</si>
  <si>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</si>
  <si>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</si>
  <si>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</si>
  <si>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</si>
  <si>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</si>
  <si>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</si>
  <si>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</si>
  <si>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</si>
  <si>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</si>
  <si>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</si>
  <si>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</si>
  <si>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</si>
  <si>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</si>
  <si>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</si>
  <si>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</si>
  <si>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</si>
  <si>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</si>
  <si>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</si>
  <si>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</si>
  <si>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</si>
  <si>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</si>
  <si>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</si>
  <si>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</si>
  <si>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</si>
  <si>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</si>
  <si>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</si>
  <si>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</si>
  <si>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</si>
  <si>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</si>
  <si>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</si>
  <si>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</si>
  <si>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</si>
  <si>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</si>
  <si>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</si>
  <si>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</si>
  <si>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</si>
  <si>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</si>
  <si>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</si>
  <si>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</si>
  <si>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</si>
  <si>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</si>
  <si>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</si>
  <si>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</si>
  <si>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</si>
  <si>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</si>
  <si>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</si>
  <si>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</si>
  <si>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</si>
  <si>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</si>
  <si>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</si>
  <si>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</si>
  <si>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</si>
  <si>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</si>
  <si>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</si>
  <si>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</si>
  <si>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</si>
  <si>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</si>
  <si>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</si>
  <si>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</si>
  <si>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</si>
  <si>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</si>
  <si>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</si>
  <si>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</si>
  <si>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</si>
  <si>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</si>
  <si>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</si>
  <si>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</si>
  <si>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</si>
  <si>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</si>
  <si>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</si>
  <si>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</si>
  <si>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</si>
  <si>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</si>
  <si>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</si>
  <si>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</si>
  <si>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</si>
  <si>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</si>
  <si>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</si>
  <si>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</si>
  <si>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</si>
  <si>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</si>
  <si>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</si>
  <si>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</si>
  <si>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</si>
  <si>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</si>
  <si>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</si>
  <si>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</si>
  <si>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</si>
  <si>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</si>
  <si>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</si>
  <si>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</si>
  <si>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</si>
  <si>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</si>
  <si>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</si>
  <si>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</si>
  <si>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</si>
  <si>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</si>
  <si>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</si>
  <si>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</si>
  <si>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</si>
  <si>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</si>
  <si>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</si>
  <si>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</si>
  <si>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</si>
  <si>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</si>
  <si>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</si>
  <si>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</si>
  <si>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</si>
  <si>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</si>
  <si>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</si>
  <si>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</si>
  <si>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</si>
  <si>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</si>
  <si>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</si>
  <si>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</si>
  <si>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</si>
  <si>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</si>
  <si>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</si>
  <si>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</si>
  <si>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</si>
  <si>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</si>
  <si>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</si>
  <si>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</si>
  <si>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</si>
  <si>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</si>
  <si>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</si>
  <si>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</si>
  <si>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</si>
  <si>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</si>
  <si>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</si>
  <si>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</si>
  <si>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</si>
  <si>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</si>
  <si>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</si>
  <si>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</si>
  <si>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</si>
  <si>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</si>
  <si>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</si>
  <si>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</si>
  <si>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</si>
  <si>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</si>
  <si>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</si>
  <si>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</si>
  <si>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</si>
  <si>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</si>
  <si>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</si>
  <si>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</si>
  <si>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</si>
  <si>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</si>
  <si>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</si>
  <si>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</si>
  <si>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</si>
  <si>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</si>
  <si>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</si>
  <si>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</si>
  <si>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</si>
  <si>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</si>
  <si>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</si>
  <si>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</si>
  <si>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</si>
  <si>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</si>
  <si>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</si>
  <si>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</si>
  <si>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</si>
  <si>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</si>
  <si>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</si>
  <si>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</si>
  <si>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</si>
  <si>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</si>
  <si>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</si>
  <si>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</si>
  <si>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</si>
  <si>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</si>
  <si>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</si>
  <si>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</si>
  <si>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</si>
  <si>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</si>
  <si>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</si>
  <si>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</si>
  <si>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</si>
  <si>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</si>
  <si>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</si>
  <si>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</si>
  <si>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</si>
  <si>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</si>
  <si>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</si>
  <si>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</si>
  <si>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</si>
  <si>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</si>
  <si>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</si>
  <si>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</si>
  <si>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</si>
  <si>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</si>
  <si>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</si>
  <si>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</si>
  <si>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</si>
  <si>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</si>
  <si>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</si>
  <si>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</si>
  <si>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</si>
  <si>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</si>
  <si>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</si>
  <si>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</si>
  <si>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</si>
  <si>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</si>
  <si>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</si>
  <si>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</si>
  <si>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</si>
  <si>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</si>
  <si>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</si>
  <si>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</si>
  <si>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</si>
  <si>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</si>
  <si>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</si>
  <si>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</si>
  <si>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</si>
  <si>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</si>
  <si>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</si>
  <si>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</si>
  <si>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</si>
  <si>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</si>
  <si>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</si>
  <si>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</si>
  <si>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</si>
  <si>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</si>
  <si>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</si>
  <si>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</si>
  <si>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</si>
  <si>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</si>
  <si>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</si>
  <si>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</si>
  <si>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</si>
  <si>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</si>
  <si>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</si>
  <si>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</si>
  <si>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</si>
  <si>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</si>
  <si>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</si>
  <si>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</si>
  <si>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</si>
  <si>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</si>
  <si>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</si>
  <si>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</si>
  <si>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</si>
  <si>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</si>
  <si>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</si>
  <si>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</si>
  <si>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</si>
  <si>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</si>
  <si>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</si>
  <si>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</si>
  <si>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</si>
  <si>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</si>
  <si>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</si>
  <si>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</si>
  <si>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</si>
  <si>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</si>
  <si>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</si>
  <si>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</si>
  <si>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</si>
  <si>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</si>
  <si>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</si>
  <si>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</si>
  <si>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</si>
  <si>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</si>
  <si>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</si>
  <si>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</si>
  <si>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</si>
  <si>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</si>
  <si>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</si>
  <si>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</si>
  <si>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</si>
  <si>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</si>
  <si>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</si>
  <si>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</si>
  <si>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</si>
  <si>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</si>
  <si>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</si>
  <si>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</si>
  <si>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</si>
  <si>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</si>
  <si>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</si>
  <si>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</si>
  <si>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</si>
  <si>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</si>
  <si>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</si>
  <si>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</si>
  <si>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</si>
  <si>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</si>
  <si>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</si>
  <si>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</si>
  <si>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</si>
  <si>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</si>
  <si>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</si>
  <si>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</si>
  <si>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</si>
  <si>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</si>
  <si>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</si>
  <si>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</si>
  <si>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</si>
  <si>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</si>
  <si>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</si>
  <si>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</si>
  <si>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</si>
  <si>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</si>
  <si>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</si>
  <si>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</si>
  <si>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</si>
  <si>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</si>
  <si>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</si>
  <si>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</si>
  <si>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</si>
  <si>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</si>
  <si>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</si>
  <si>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</si>
  <si>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</si>
  <si>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</si>
  <si>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</si>
  <si>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</si>
  <si>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</si>
  <si>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</si>
  <si>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</si>
  <si>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</si>
  <si>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</si>
  <si>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</si>
  <si>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</si>
  <si>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</si>
  <si>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</si>
  <si>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</si>
  <si>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</si>
  <si>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</si>
  <si>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</si>
  <si>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</si>
  <si>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</si>
  <si>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</si>
  <si>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</si>
  <si>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</si>
  <si>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</si>
  <si>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</si>
  <si>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</si>
  <si>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</si>
  <si>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</si>
  <si>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</si>
  <si>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</si>
  <si>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</si>
  <si>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</si>
  <si>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</si>
  <si>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</si>
  <si>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</si>
  <si>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</si>
  <si>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</si>
  <si>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</si>
  <si>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</si>
  <si>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</si>
  <si>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</si>
  <si>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</si>
  <si>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</si>
  <si>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</si>
  <si>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</si>
  <si>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</si>
  <si>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</si>
  <si>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</si>
  <si>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</si>
  <si>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</si>
  <si>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</si>
  <si>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</si>
  <si>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</si>
  <si>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</si>
  <si>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</si>
  <si>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</si>
  <si>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</si>
  <si>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</si>
  <si>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</si>
  <si>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</si>
  <si>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</si>
  <si>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</si>
  <si>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</si>
  <si>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</si>
  <si>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</si>
  <si>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</si>
  <si>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</si>
  <si>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</si>
  <si>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</si>
  <si>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</si>
  <si>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</si>
  <si>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</si>
  <si>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</si>
  <si>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</si>
  <si>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</si>
  <si>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</si>
  <si>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</si>
  <si>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</si>
  <si>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</si>
  <si>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</si>
  <si>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</si>
  <si>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</si>
  <si>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</si>
  <si>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</si>
  <si>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</si>
  <si>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</si>
  <si>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</si>
  <si>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</si>
  <si>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</si>
  <si>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</si>
  <si>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</si>
  <si>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</si>
  <si>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</si>
  <si>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</si>
  <si>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</si>
  <si>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</si>
  <si>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</si>
  <si>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</si>
  <si>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</si>
  <si>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</si>
  <si>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</si>
  <si>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</si>
  <si>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</si>
  <si>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</si>
  <si>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</si>
  <si>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</si>
  <si>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</si>
  <si>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</si>
  <si>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</si>
  <si>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</si>
  <si>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</si>
  <si>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</si>
  <si>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</si>
  <si>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</si>
  <si>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</si>
  <si>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</si>
  <si>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</si>
  <si>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</si>
  <si>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</si>
  <si>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</si>
  <si>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</si>
  <si>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</si>
  <si>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</si>
  <si>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</si>
  <si>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</si>
  <si>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</si>
  <si>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</si>
  <si>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</si>
  <si>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</si>
  <si>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</si>
  <si>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</si>
  <si>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</si>
  <si>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</si>
  <si>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</si>
  <si>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</si>
  <si>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</si>
  <si>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</si>
  <si>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</si>
  <si>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</si>
  <si>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</si>
  <si>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</si>
  <si>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</si>
  <si>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</si>
  <si>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</si>
  <si>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</si>
  <si>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</si>
  <si>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</si>
  <si>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</si>
  <si>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</si>
  <si>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</si>
  <si>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</si>
  <si>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</si>
  <si>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</si>
  <si>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</si>
  <si>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</si>
  <si>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</si>
  <si>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</si>
  <si>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</si>
  <si>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</si>
  <si>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</si>
  <si>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</si>
  <si>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</si>
  <si>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</si>
  <si>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</si>
  <si>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</si>
  <si>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</si>
  <si>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</si>
  <si>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</si>
  <si>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</si>
  <si>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</si>
  <si>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</si>
  <si>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</si>
  <si>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</si>
  <si>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</si>
  <si>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</si>
  <si>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</si>
  <si>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</si>
  <si>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</si>
  <si>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</si>
  <si>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</si>
  <si>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</si>
  <si>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</si>
  <si>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</si>
  <si>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</si>
  <si>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</si>
  <si>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</si>
  <si>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</si>
  <si>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</si>
  <si>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</si>
  <si>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</si>
  <si>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</si>
  <si>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</si>
  <si>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</si>
  <si>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</si>
  <si>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</si>
  <si>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</si>
  <si>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</si>
  <si>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</si>
  <si>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</si>
  <si>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</si>
  <si>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</si>
  <si>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</si>
  <si>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</si>
  <si>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</si>
  <si>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</si>
  <si>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</si>
  <si>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</si>
  <si>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</si>
  <si>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</si>
  <si>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</si>
  <si>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</si>
  <si>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</si>
  <si>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</si>
  <si>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</si>
  <si>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</si>
  <si>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</si>
  <si>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</si>
  <si>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</si>
  <si>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</si>
  <si>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</si>
  <si>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</si>
  <si>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</si>
  <si>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</si>
  <si>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</si>
  <si>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</si>
  <si>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</si>
  <si>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</si>
  <si>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</si>
  <si>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</si>
  <si>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</si>
  <si>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</si>
  <si>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</si>
  <si>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</si>
  <si>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</si>
  <si>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</si>
  <si>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</si>
  <si>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</si>
  <si>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</si>
  <si>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</si>
  <si>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</si>
  <si>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</si>
  <si>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</si>
  <si>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</si>
  <si>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</si>
  <si>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</si>
  <si>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</si>
  <si>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</si>
  <si>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</si>
  <si>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</si>
  <si>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</si>
  <si>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</si>
  <si>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</si>
  <si>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</si>
  <si>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</si>
  <si>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</si>
  <si>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</si>
  <si>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</si>
  <si>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</si>
  <si>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</si>
  <si>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</si>
  <si>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</si>
  <si>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</si>
  <si>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</si>
  <si>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</si>
  <si>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</si>
  <si>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</si>
  <si>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</si>
  <si>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</si>
  <si>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</si>
  <si>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</si>
  <si>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</si>
  <si>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</si>
  <si>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</si>
  <si>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</si>
  <si>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</si>
  <si>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</si>
  <si>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</si>
  <si>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</si>
  <si>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</si>
  <si>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</si>
  <si>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</si>
  <si>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</si>
  <si>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</si>
  <si>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</si>
  <si>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</si>
  <si>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</si>
  <si>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</si>
  <si>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</si>
  <si>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</si>
  <si>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</si>
  <si>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</si>
  <si>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</si>
  <si>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</si>
  <si>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</si>
  <si>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</si>
  <si>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</si>
  <si>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</si>
  <si>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</si>
  <si>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</si>
  <si>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</si>
  <si>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</si>
  <si>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</si>
  <si>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</si>
  <si>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</si>
  <si>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</si>
  <si>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</si>
  <si>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</si>
  <si>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</si>
  <si>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</si>
  <si>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</si>
  <si>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</si>
  <si>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</si>
  <si>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</si>
  <si>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</si>
  <si>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</si>
  <si>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</si>
  <si>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</si>
  <si>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</si>
  <si>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</si>
  <si>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</si>
  <si>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</si>
  <si>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</si>
  <si>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</si>
  <si>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</si>
  <si>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</si>
  <si>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</si>
  <si>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</si>
  <si>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</si>
  <si>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</si>
  <si>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</si>
  <si>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</si>
  <si>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</si>
  <si>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</si>
  <si>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</si>
  <si>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</si>
  <si>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</si>
  <si>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</si>
  <si>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</si>
  <si>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</si>
  <si>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</si>
  <si>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</si>
  <si>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</si>
  <si>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</si>
  <si>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</si>
  <si>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</si>
  <si>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</si>
  <si>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</si>
  <si>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</si>
  <si>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</si>
  <si>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</si>
  <si>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</si>
  <si>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</si>
  <si>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</si>
  <si>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</si>
  <si>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</si>
  <si>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</si>
  <si>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</si>
  <si>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</si>
  <si>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</si>
  <si>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</si>
  <si>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</si>
  <si>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</si>
  <si>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</si>
  <si>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</si>
  <si>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</si>
  <si>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</si>
  <si>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</si>
  <si>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</si>
  <si>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</si>
  <si>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</si>
  <si>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</si>
  <si>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</si>
  <si>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</si>
  <si>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</si>
  <si>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</si>
  <si>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</si>
  <si>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</si>
  <si>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</si>
  <si>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</si>
  <si>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</si>
  <si>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</si>
  <si>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</si>
  <si>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</si>
  <si>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</si>
  <si>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</si>
  <si>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</si>
  <si>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</si>
  <si>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</si>
  <si>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</si>
  <si>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</si>
  <si>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</si>
  <si>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</si>
  <si>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</si>
  <si>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</si>
  <si>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</si>
  <si>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</si>
  <si>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</si>
  <si>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</si>
  <si>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</si>
  <si>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</si>
  <si>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</si>
  <si>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</si>
  <si>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</si>
  <si>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</si>
  <si>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</si>
  <si>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</si>
  <si>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</si>
  <si>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</si>
  <si>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</si>
  <si>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</si>
  <si>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</si>
  <si>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</si>
  <si>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</si>
  <si>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</si>
  <si>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</si>
  <si>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</si>
  <si>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</si>
  <si>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</si>
  <si>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</si>
  <si>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</si>
  <si>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</si>
  <si>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</si>
  <si>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</si>
  <si>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</si>
  <si>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</si>
  <si>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</si>
  <si>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</si>
  <si>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</si>
  <si>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</si>
  <si>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</si>
  <si>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</si>
  <si>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</si>
  <si>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</si>
  <si>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</si>
  <si>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</si>
  <si>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</si>
  <si>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</si>
  <si>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</si>
  <si>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</si>
  <si>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</si>
  <si>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</si>
  <si>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</si>
  <si>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</si>
  <si>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</si>
  <si>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</si>
  <si>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</si>
  <si>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</si>
  <si>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</si>
  <si>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</si>
  <si>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</si>
  <si>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</si>
  <si>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</si>
  <si>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</si>
  <si>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</si>
  <si>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</si>
  <si>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</si>
  <si>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</si>
  <si>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</si>
  <si>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</si>
  <si>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</si>
  <si>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</si>
  <si>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</si>
  <si>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</si>
  <si>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</si>
  <si>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</si>
  <si>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</si>
  <si>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</si>
  <si>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</si>
  <si>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</si>
  <si>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</si>
  <si>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</si>
  <si>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</si>
  <si>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</si>
  <si>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</si>
  <si>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</si>
  <si>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</si>
  <si>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</si>
  <si>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</si>
  <si>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</si>
  <si>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</si>
  <si>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</si>
  <si>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</si>
  <si>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</si>
  <si>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</si>
  <si>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</si>
  <si>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</si>
  <si>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</si>
  <si>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</si>
  <si>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</si>
  <si>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</si>
  <si>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</si>
  <si>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</si>
  <si>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</si>
  <si>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</si>
  <si>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</si>
  <si>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</si>
  <si>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</si>
  <si>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</si>
  <si>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</si>
  <si>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</si>
  <si>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</si>
  <si>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</si>
  <si>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</si>
  <si>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</si>
  <si>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</si>
  <si>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</si>
  <si>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</si>
  <si>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</si>
  <si>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</si>
  <si>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</si>
  <si>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</si>
  <si>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</si>
  <si>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</si>
  <si>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</si>
  <si>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</si>
  <si>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</si>
  <si>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</si>
  <si>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</si>
  <si>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</si>
  <si>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</si>
  <si>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</si>
  <si>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</si>
  <si>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</si>
  <si>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</si>
  <si>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</si>
  <si>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</si>
  <si>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</si>
  <si>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</si>
  <si>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</si>
  <si>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</si>
  <si>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</si>
  <si>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</si>
  <si>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</si>
  <si>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</si>
  <si>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</si>
  <si>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</si>
  <si>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</si>
  <si>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</si>
  <si>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</si>
  <si>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</si>
  <si>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</si>
  <si>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</si>
  <si>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</si>
  <si>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</si>
  <si>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</si>
  <si>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</si>
  <si>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</si>
  <si>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</si>
  <si>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</si>
  <si>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</si>
  <si>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</si>
  <si>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</si>
  <si>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</si>
  <si>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</si>
  <si>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</si>
  <si>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</si>
  <si>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</si>
  <si>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</si>
  <si>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</si>
  <si>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</si>
  <si>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</si>
  <si>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</si>
  <si>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</si>
  <si>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</si>
  <si>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</si>
  <si>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</si>
  <si>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</si>
  <si>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</si>
  <si>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</si>
  <si>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</si>
  <si>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</si>
  <si>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</si>
  <si>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</si>
  <si>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</si>
  <si>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</si>
  <si>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</si>
  <si>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</si>
  <si>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</si>
  <si>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</si>
  <si>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</si>
  <si>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</si>
  <si>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</si>
  <si>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</si>
  <si>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</si>
  <si>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</si>
  <si>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</si>
  <si>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</si>
  <si>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</si>
  <si>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</si>
  <si>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</si>
  <si>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</si>
  <si>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</si>
  <si>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</si>
  <si>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</si>
  <si>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</si>
  <si>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</si>
  <si>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</si>
  <si>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</si>
  <si>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</si>
  <si>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</si>
  <si>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</si>
  <si>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</si>
  <si>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</si>
  <si>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</si>
  <si>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</si>
  <si>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</si>
  <si>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</si>
  <si>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</si>
  <si>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</si>
  <si>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</si>
  <si>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</si>
  <si>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</si>
  <si>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</si>
  <si>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</si>
  <si>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</si>
  <si>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</si>
  <si>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</si>
  <si>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</si>
  <si>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</si>
  <si>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</si>
  <si>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</si>
  <si>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</si>
  <si>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</si>
  <si>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</si>
  <si>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</si>
  <si>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</si>
  <si>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</si>
  <si>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</si>
  <si>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</si>
  <si>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</si>
  <si>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</si>
  <si>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</si>
  <si>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</si>
  <si>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</si>
  <si>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</si>
  <si>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</si>
  <si>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</si>
  <si>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</si>
  <si>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</si>
  <si>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</si>
  <si>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</si>
  <si>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</si>
  <si>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</si>
  <si>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</si>
  <si>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</si>
  <si>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</si>
  <si>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</si>
  <si>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</si>
  <si>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</si>
  <si>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</si>
  <si>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</si>
  <si>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</si>
  <si>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</si>
  <si>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</si>
  <si>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</si>
  <si>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</si>
  <si>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</si>
  <si>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</si>
  <si>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</si>
  <si>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</si>
  <si>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</si>
  <si>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</si>
  <si>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</si>
  <si>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</si>
  <si>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</si>
  <si>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</si>
  <si>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</si>
  <si>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</si>
  <si>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</si>
  <si>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</si>
  <si>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</si>
  <si>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</si>
  <si>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</si>
  <si>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</si>
  <si>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</si>
  <si>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</si>
  <si>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</si>
  <si>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</si>
  <si>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</si>
  <si>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</si>
  <si>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</si>
  <si>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</si>
  <si>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</si>
  <si>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</si>
  <si>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</si>
  <si>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</si>
  <si>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</si>
  <si>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</si>
  <si>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</si>
  <si>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</si>
  <si>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</si>
  <si>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</si>
  <si>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</si>
  <si>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</si>
  <si>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</si>
  <si>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</si>
  <si>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</si>
  <si>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</si>
  <si>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</si>
  <si>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</si>
  <si>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</si>
  <si>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</si>
  <si>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</si>
  <si>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</si>
  <si>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</si>
  <si>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</si>
  <si>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</si>
  <si>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</si>
  <si>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</si>
  <si>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</si>
  <si>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</si>
  <si>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</si>
  <si>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</si>
  <si>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</si>
  <si>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</si>
  <si>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</si>
  <si>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</si>
  <si>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</si>
  <si>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</si>
  <si>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</si>
  <si>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</si>
  <si>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</si>
  <si>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</si>
  <si>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</si>
  <si>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</si>
  <si>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</si>
  <si>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</si>
  <si>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</si>
  <si>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</si>
  <si>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</si>
  <si>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</si>
  <si>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</si>
  <si>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</si>
  <si>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</si>
  <si>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</si>
  <si>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</si>
  <si>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</si>
  <si>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</si>
  <si>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</si>
  <si>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</si>
  <si>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</si>
  <si>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</si>
  <si>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</si>
  <si>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</si>
  <si>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</si>
  <si>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</si>
  <si>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</si>
  <si>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</si>
  <si>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</si>
  <si>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</si>
  <si>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</si>
  <si>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</si>
  <si>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</si>
  <si>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</si>
  <si>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</si>
  <si>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</si>
  <si>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</si>
  <si>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</si>
  <si>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</si>
  <si>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</si>
  <si>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</si>
  <si>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</si>
  <si>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</si>
  <si>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</si>
  <si>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</si>
  <si>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</si>
  <si>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</si>
  <si>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</si>
  <si>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</si>
  <si>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</si>
  <si>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</si>
  <si>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</si>
  <si>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</si>
  <si>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</si>
  <si>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</si>
  <si>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</si>
  <si>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</si>
  <si>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</si>
  <si>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</si>
  <si>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</si>
  <si>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</si>
  <si>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</si>
  <si>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</si>
  <si>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</si>
  <si>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</si>
  <si>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</si>
  <si>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</si>
  <si>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</si>
  <si>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</si>
  <si>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</si>
  <si>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</si>
  <si>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</si>
  <si>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</si>
  <si>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</si>
  <si>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</si>
  <si>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</si>
  <si>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</si>
  <si>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</si>
  <si>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</si>
  <si>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</si>
  <si>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</si>
  <si>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</si>
  <si>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</si>
  <si>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</si>
  <si>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</si>
  <si>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</si>
  <si>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</si>
  <si>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</si>
  <si>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</si>
  <si>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</si>
  <si>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</si>
  <si>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</si>
  <si>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</si>
  <si>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</si>
  <si>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</si>
  <si>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</si>
  <si>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</si>
  <si>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</si>
  <si>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</si>
  <si>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</si>
  <si>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</si>
  <si>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</si>
  <si>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</si>
  <si>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</si>
  <si>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</si>
  <si>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</si>
  <si>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</si>
  <si>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</si>
  <si>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</si>
  <si>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</si>
  <si>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</si>
  <si>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</si>
  <si>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</si>
  <si>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</si>
  <si>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</si>
  <si>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</si>
  <si>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</si>
  <si>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</si>
  <si>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</si>
  <si>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</si>
  <si>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</si>
  <si>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</si>
  <si>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</si>
  <si>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</si>
  <si>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</si>
  <si>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</si>
  <si>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</si>
  <si>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</si>
  <si>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</si>
  <si>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</si>
  <si>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</si>
  <si>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</si>
  <si>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</si>
  <si>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</si>
  <si>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</si>
  <si>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</si>
  <si>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</si>
  <si>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</si>
  <si>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</si>
  <si>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</si>
  <si>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</si>
  <si>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</si>
  <si>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</si>
  <si>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</si>
  <si>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</si>
  <si>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</si>
  <si>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</si>
  <si>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</si>
  <si>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</si>
  <si>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</si>
  <si>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</si>
  <si>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</si>
  <si>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</si>
  <si>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</si>
  <si>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</si>
  <si>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</si>
  <si>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</si>
  <si>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</si>
  <si>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</si>
  <si>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</si>
  <si>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</si>
  <si>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</si>
  <si>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</si>
  <si>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</si>
  <si>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</si>
  <si>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</si>
  <si>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</si>
  <si>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</si>
  <si>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</si>
  <si>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</si>
  <si>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</si>
  <si>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</si>
  <si>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</si>
  <si>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</si>
  <si>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</si>
  <si>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</si>
  <si>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</si>
  <si>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</si>
  <si>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</si>
  <si>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</si>
  <si>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</si>
  <si>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</si>
  <si>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</si>
  <si>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</si>
  <si>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</si>
  <si>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</si>
  <si>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</si>
  <si>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</si>
  <si>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</si>
  <si>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</si>
  <si>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</si>
  <si>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</si>
  <si>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</si>
  <si>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</si>
  <si>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</si>
  <si>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</si>
  <si>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</si>
  <si>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</si>
  <si>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</si>
  <si>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</si>
  <si>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</si>
  <si>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</si>
  <si>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</si>
  <si>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</si>
  <si>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</si>
  <si>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</si>
  <si>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</si>
  <si>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</si>
  <si>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</si>
  <si>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</si>
  <si>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</si>
  <si>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</si>
  <si>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</si>
  <si>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</si>
  <si>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</si>
  <si>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</si>
  <si>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</si>
  <si>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</si>
  <si>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</si>
  <si>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</si>
  <si>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</si>
  <si>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</si>
  <si>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</si>
  <si>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</si>
  <si>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</si>
  <si>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</si>
  <si>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</si>
  <si>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</si>
  <si>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</si>
  <si>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</si>
  <si>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</si>
  <si>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</si>
  <si>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</si>
  <si>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</si>
  <si>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</si>
  <si>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</si>
  <si>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</si>
  <si>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</si>
  <si>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</si>
  <si>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</si>
  <si>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</si>
  <si>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</si>
  <si>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</si>
  <si>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</si>
  <si>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</si>
  <si>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</si>
  <si>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</si>
  <si>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</si>
  <si>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</si>
  <si>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</si>
  <si>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</si>
  <si>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</si>
  <si>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</si>
  <si>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</si>
  <si>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</si>
  <si>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</si>
  <si>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</si>
  <si>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</si>
  <si>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</si>
  <si>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</si>
  <si>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</si>
  <si>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</si>
  <si>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</si>
  <si>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</si>
  <si>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</si>
  <si>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</si>
  <si>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</si>
  <si>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</si>
  <si>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</si>
  <si>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</si>
  <si>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</si>
  <si>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</si>
  <si>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</si>
  <si>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</si>
  <si>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</si>
  <si>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</si>
  <si>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</si>
  <si>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</si>
  <si>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</si>
  <si>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</si>
  <si>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</si>
  <si>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</si>
  <si>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</si>
  <si>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</si>
  <si>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</si>
  <si>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</si>
  <si>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</si>
  <si>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</si>
  <si>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</si>
  <si>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</si>
  <si>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</si>
  <si>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</si>
  <si>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</si>
  <si>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</si>
  <si>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</si>
  <si>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</si>
  <si>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</si>
  <si>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</si>
  <si>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</si>
  <si>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</si>
  <si>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</si>
  <si>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</si>
  <si>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</si>
  <si>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</si>
  <si>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</si>
  <si>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</si>
  <si>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</si>
  <si>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</si>
  <si>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</si>
  <si>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</si>
  <si>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</si>
  <si>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</si>
  <si>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</si>
  <si>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</si>
  <si>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</si>
  <si>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</si>
  <si>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</si>
  <si>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</si>
  <si>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</si>
  <si>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</si>
  <si>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</si>
  <si>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</si>
  <si>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</si>
  <si>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</si>
  <si>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</si>
  <si>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</si>
  <si>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</si>
  <si>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</si>
  <si>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</si>
  <si>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</si>
  <si>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</si>
  <si>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</si>
  <si>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</si>
  <si>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</si>
  <si>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</si>
  <si>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</si>
  <si>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</si>
  <si>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</si>
  <si>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</si>
  <si>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</si>
  <si>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</si>
  <si>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</si>
  <si>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</si>
  <si>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</si>
  <si>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</si>
  <si>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</si>
  <si>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</si>
  <si>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</si>
  <si>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</si>
  <si>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</si>
  <si>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</si>
  <si>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</si>
  <si>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</si>
  <si>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</si>
  <si>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</si>
  <si>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</si>
  <si>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</si>
  <si>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</si>
  <si>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</si>
  <si>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</si>
  <si>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</si>
  <si>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</si>
  <si>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</si>
  <si>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</si>
  <si>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</si>
  <si>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</si>
  <si>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</si>
  <si>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</si>
  <si>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</si>
  <si>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</si>
  <si>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</si>
  <si>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</si>
  <si>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</si>
  <si>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</si>
  <si>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</si>
  <si>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</si>
  <si>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</si>
  <si>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</si>
  <si>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</si>
  <si>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</si>
  <si>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</si>
  <si>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</si>
  <si>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</si>
  <si>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</si>
  <si>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</si>
  <si>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</si>
  <si>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</si>
  <si>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</si>
  <si>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</si>
  <si>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</si>
  <si>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</si>
  <si>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</si>
  <si>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</si>
  <si>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</si>
  <si>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</si>
  <si>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</si>
  <si>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</si>
  <si>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</si>
  <si>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</si>
  <si>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</si>
  <si>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</si>
  <si>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</si>
  <si>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</si>
  <si>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</si>
  <si>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</si>
  <si>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</si>
  <si>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</si>
  <si>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</si>
  <si>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</si>
  <si>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</si>
  <si>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</si>
  <si>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</si>
  <si>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</si>
  <si>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</si>
  <si>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</si>
  <si>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</si>
  <si>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</si>
  <si>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</si>
  <si>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</si>
  <si>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</si>
  <si>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</si>
  <si>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</si>
  <si>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</si>
  <si>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</si>
  <si>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</si>
  <si>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</si>
  <si>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</si>
  <si>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</si>
  <si>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</si>
  <si>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</si>
  <si>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</si>
  <si>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</si>
  <si>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</si>
  <si>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</si>
  <si>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</si>
  <si>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</si>
  <si>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</si>
  <si>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</si>
  <si>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</si>
  <si>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</si>
  <si>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</si>
  <si>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</si>
  <si>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</si>
  <si>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</si>
  <si>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</si>
  <si>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</si>
  <si>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</si>
  <si>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</si>
  <si>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</si>
  <si>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</si>
  <si>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</si>
  <si>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</si>
  <si>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</si>
  <si>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</si>
  <si>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</si>
  <si>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</si>
  <si>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</si>
  <si>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</si>
  <si>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</si>
  <si>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</si>
  <si>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</si>
  <si>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</si>
  <si>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</si>
  <si>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</si>
  <si>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</si>
  <si>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</si>
  <si>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</si>
  <si>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</si>
  <si>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</si>
  <si>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</si>
  <si>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</si>
  <si>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</si>
  <si>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</si>
  <si>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</si>
  <si>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</si>
  <si>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</si>
  <si>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</si>
  <si>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</si>
  <si>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</si>
  <si>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</si>
  <si>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</si>
  <si>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</si>
  <si>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</si>
  <si>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</si>
  <si>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</si>
  <si>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</si>
  <si>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</si>
  <si>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</si>
  <si>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</si>
  <si>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</si>
  <si>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</si>
  <si>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</si>
  <si>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</si>
  <si>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</si>
  <si>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</si>
  <si>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</si>
  <si>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</si>
  <si>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</si>
  <si>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</si>
  <si>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</si>
  <si>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</si>
  <si>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</si>
  <si>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</si>
  <si>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</si>
  <si>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</si>
  <si>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</si>
  <si>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</si>
  <si>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</si>
  <si>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</si>
  <si>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</si>
  <si>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</si>
  <si>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</si>
  <si>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</si>
  <si>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</si>
  <si>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</si>
  <si>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</si>
  <si>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</si>
  <si>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</si>
  <si>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</si>
  <si>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</si>
  <si>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</si>
  <si>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</si>
  <si>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</si>
  <si>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</si>
  <si>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</si>
  <si>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</si>
  <si>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</si>
  <si>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</si>
  <si>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</si>
  <si>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</si>
  <si>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</si>
  <si>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</si>
  <si>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</si>
  <si>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</si>
  <si>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</si>
  <si>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</si>
  <si>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</si>
  <si>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</si>
  <si>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</si>
  <si>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</si>
  <si>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</si>
  <si>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</si>
  <si>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</si>
  <si>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</si>
  <si>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</si>
  <si>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</si>
  <si>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</si>
  <si>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</si>
  <si>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</si>
  <si>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</si>
  <si>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</si>
  <si>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</si>
  <si>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</si>
  <si>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</si>
  <si>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</si>
  <si>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</si>
  <si>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</si>
  <si>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</si>
  <si>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</si>
  <si>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</si>
  <si>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</si>
  <si>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</si>
  <si>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</si>
  <si>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</si>
  <si>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</si>
  <si>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</si>
  <si>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</si>
  <si>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</si>
  <si>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</si>
  <si>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</si>
  <si>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</si>
  <si>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</si>
  <si>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</si>
  <si>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</si>
  <si>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</si>
  <si>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</si>
  <si>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</si>
  <si>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</si>
  <si>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</si>
  <si>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</si>
  <si>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</si>
  <si>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</si>
  <si>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</si>
  <si>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</si>
  <si>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</si>
  <si>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</si>
  <si>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</si>
  <si>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</si>
  <si>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</si>
  <si>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</si>
  <si>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</si>
  <si>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</si>
  <si>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</si>
  <si>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</si>
  <si>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</si>
  <si>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</si>
  <si>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</si>
  <si>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</si>
  <si>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</si>
  <si>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</si>
  <si>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</si>
  <si>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</si>
  <si>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</si>
  <si>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</si>
  <si>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</si>
  <si>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</si>
  <si>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</si>
  <si>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</si>
  <si>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</si>
  <si>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</si>
  <si>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</si>
  <si>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</si>
  <si>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</si>
  <si>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</si>
  <si>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</si>
  <si>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</si>
  <si>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</si>
  <si>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</si>
  <si>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</si>
  <si>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</si>
  <si>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</si>
  <si>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</si>
  <si>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</si>
  <si>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</si>
  <si>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</si>
  <si>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</si>
  <si>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</si>
  <si>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</si>
  <si>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</si>
  <si>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</si>
  <si>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</si>
  <si>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</si>
  <si>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</si>
  <si>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</si>
  <si>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</si>
  <si>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</si>
  <si>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</si>
  <si>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</si>
  <si>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</si>
  <si>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</si>
  <si>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</si>
  <si>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</si>
  <si>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</si>
  <si>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</si>
  <si>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</si>
  <si>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</si>
  <si>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</si>
  <si>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</si>
  <si>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</si>
  <si>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</si>
  <si>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</si>
  <si>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</si>
  <si>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</si>
  <si>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</si>
  <si>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</si>
  <si>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</si>
  <si>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</si>
  <si>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</si>
  <si>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</si>
  <si>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</si>
  <si>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</si>
  <si>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</si>
  <si>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</si>
  <si>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</si>
  <si>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</si>
  <si>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</si>
  <si>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</si>
  <si>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</si>
  <si>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</si>
  <si>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</si>
  <si>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</si>
  <si>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</si>
  <si>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</si>
  <si>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</si>
  <si>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</si>
  <si>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</si>
  <si>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</si>
  <si>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</si>
  <si>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</si>
  <si>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</si>
  <si>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</si>
  <si>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</si>
  <si>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</si>
  <si>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</si>
  <si>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</si>
  <si>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</si>
  <si>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</si>
  <si>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</si>
  <si>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</si>
  <si>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</si>
  <si>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</si>
  <si>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</si>
  <si>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</si>
  <si>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</si>
  <si>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</si>
  <si>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</si>
  <si>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</si>
  <si>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</si>
  <si>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</si>
  <si>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</si>
  <si>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</si>
  <si>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</si>
  <si>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</si>
  <si>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</si>
  <si>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</si>
  <si>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</si>
  <si>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</si>
  <si>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</si>
  <si>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</si>
  <si>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</si>
  <si>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</si>
  <si>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</si>
  <si>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</si>
  <si>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</si>
  <si>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</si>
  <si>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</si>
  <si>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</si>
  <si>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</si>
  <si>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</si>
  <si>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</si>
  <si>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</si>
  <si>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</si>
  <si>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</si>
  <si>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</si>
  <si>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</si>
  <si>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</si>
  <si>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</si>
  <si>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</si>
  <si>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</si>
  <si>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</si>
  <si>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</si>
  <si>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</si>
  <si>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</si>
  <si>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</si>
  <si>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</si>
  <si>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</si>
  <si>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</si>
  <si>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</si>
  <si>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</si>
  <si>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</si>
  <si>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</si>
  <si>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</si>
  <si>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</si>
  <si>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</si>
  <si>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</si>
  <si>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</si>
  <si>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</si>
  <si>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</si>
  <si>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</si>
  <si>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</si>
  <si>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</si>
  <si>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</si>
  <si>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</si>
  <si>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</si>
  <si>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</si>
  <si>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</si>
  <si>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</si>
  <si>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</si>
  <si>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</si>
  <si>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</si>
  <si>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</si>
  <si>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</si>
  <si>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</si>
  <si>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</si>
  <si>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</si>
  <si>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</si>
  <si>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</si>
  <si>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</si>
  <si>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</si>
  <si>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</si>
  <si>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</si>
  <si>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</si>
  <si>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</si>
  <si>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</si>
  <si>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</si>
  <si>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</si>
  <si>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</si>
  <si>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</si>
  <si>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</si>
  <si>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</si>
  <si>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</si>
  <si>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</si>
  <si>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</si>
  <si>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</si>
  <si>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</si>
  <si>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</si>
  <si>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</si>
  <si>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</si>
  <si>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</si>
  <si>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</si>
  <si>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</si>
  <si>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</si>
  <si>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</si>
  <si>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</si>
  <si>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</si>
  <si>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</si>
  <si>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</si>
  <si>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</si>
  <si>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</si>
  <si>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</si>
  <si>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</si>
  <si>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</si>
  <si>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</si>
  <si>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</si>
  <si>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</si>
  <si>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</si>
  <si>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</si>
  <si>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</si>
  <si>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</si>
  <si>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</si>
  <si>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</si>
  <si>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</si>
  <si>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</si>
  <si>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</si>
  <si>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</si>
  <si>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</si>
  <si>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</si>
  <si>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</si>
  <si>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</si>
  <si>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</si>
  <si>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</si>
  <si>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</si>
  <si>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</si>
  <si>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</si>
  <si>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</si>
  <si>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</si>
  <si>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</si>
  <si>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</si>
  <si>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</si>
  <si>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</si>
  <si>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</si>
  <si>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</si>
  <si>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</si>
  <si>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</si>
  <si>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</si>
  <si>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</si>
  <si>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</si>
  <si>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</si>
  <si>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</si>
  <si>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</si>
  <si>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</si>
  <si>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</si>
  <si>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</si>
  <si>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</si>
  <si>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</si>
  <si>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</si>
  <si>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</si>
  <si>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</si>
  <si>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</si>
  <si>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</si>
  <si>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</si>
  <si>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</si>
  <si>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</si>
  <si>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</si>
  <si>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</si>
  <si>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</si>
  <si>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</si>
  <si>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</si>
  <si>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</si>
  <si>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</si>
  <si>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</si>
  <si>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</si>
  <si>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</si>
  <si>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</si>
  <si>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</si>
  <si>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</si>
  <si>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</si>
  <si>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</si>
  <si>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</si>
  <si>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</si>
  <si>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</si>
  <si>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</si>
  <si>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</si>
  <si>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</si>
  <si>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</si>
  <si>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</si>
  <si>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</si>
  <si>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</si>
  <si>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</si>
  <si>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</si>
  <si>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</si>
  <si>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</si>
  <si>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</si>
  <si>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</si>
  <si>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</si>
  <si>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</si>
  <si>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</si>
  <si>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</si>
  <si>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</si>
  <si>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</si>
  <si>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</si>
  <si>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</si>
  <si>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</si>
  <si>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</si>
  <si>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</si>
  <si>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</si>
  <si>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</si>
  <si>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</si>
  <si>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</si>
  <si>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</si>
  <si>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</si>
  <si>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</si>
  <si>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</si>
  <si>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</si>
  <si>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</si>
  <si>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</si>
  <si>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</si>
  <si>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</si>
  <si>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</si>
  <si>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</si>
  <si>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</si>
  <si>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</si>
  <si>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</si>
  <si>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</si>
  <si>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</si>
  <si>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</si>
  <si>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</si>
  <si>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</si>
  <si>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</si>
  <si>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</si>
  <si>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</si>
  <si>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</si>
  <si>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</si>
  <si>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</si>
  <si>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</si>
  <si>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</si>
  <si>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</si>
  <si>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</si>
  <si>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</si>
  <si>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</si>
  <si>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</si>
  <si>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</si>
  <si>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</si>
  <si>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</si>
  <si>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</si>
  <si>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</si>
  <si>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</si>
  <si>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</si>
  <si>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</si>
  <si>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</si>
  <si>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</si>
  <si>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</si>
  <si>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</si>
  <si>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</si>
  <si>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</si>
  <si>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</si>
  <si>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</si>
  <si>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</si>
  <si>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</si>
  <si>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</si>
  <si>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</si>
  <si>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</si>
  <si>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</si>
  <si>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</si>
  <si>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</si>
  <si>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</si>
  <si>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</si>
  <si>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</si>
  <si>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</si>
  <si>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</si>
  <si>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</si>
  <si>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</si>
  <si>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</si>
  <si>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</si>
  <si>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</si>
  <si>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</si>
  <si>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</si>
  <si>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</si>
  <si>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</si>
  <si>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</si>
  <si>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</si>
  <si>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</si>
  <si>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</si>
  <si>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</si>
  <si>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</si>
  <si>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</si>
  <si>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</si>
  <si>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</si>
  <si>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</si>
  <si>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</si>
  <si>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</si>
  <si>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</si>
  <si>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</si>
  <si>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</si>
  <si>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</si>
  <si>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</si>
  <si>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</si>
  <si>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</si>
  <si>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</si>
  <si>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</si>
  <si>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</si>
  <si>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</si>
  <si>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</si>
  <si>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</si>
  <si>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</si>
  <si>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</si>
  <si>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</si>
  <si>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</si>
  <si>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</si>
  <si>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</si>
  <si>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</si>
  <si>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</si>
  <si>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</si>
  <si>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</si>
  <si>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</si>
  <si>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</si>
  <si>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</si>
  <si>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</si>
  <si>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</si>
  <si>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</si>
  <si>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</si>
  <si>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</si>
  <si>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</si>
  <si>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</si>
  <si>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</si>
  <si>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</si>
  <si>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</si>
  <si>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</si>
  <si>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</si>
  <si>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</si>
  <si>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</si>
  <si>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</si>
  <si>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</si>
  <si>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</si>
  <si>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</si>
  <si>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</si>
  <si>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</si>
  <si>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</si>
  <si>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</si>
  <si>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</si>
  <si>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</si>
  <si>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</si>
  <si>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</si>
  <si>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</si>
  <si>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</si>
  <si>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</si>
  <si>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</si>
  <si>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</si>
  <si>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</si>
  <si>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</si>
  <si>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</si>
  <si>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</si>
  <si>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</si>
  <si>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</si>
  <si>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</si>
  <si>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</si>
  <si>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</si>
  <si>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</si>
  <si>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</si>
  <si>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</si>
  <si>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</si>
  <si>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</si>
  <si>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</si>
  <si>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</si>
  <si>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</si>
  <si>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</si>
  <si>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</si>
  <si>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</si>
  <si>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</si>
  <si>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</si>
  <si>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</si>
  <si>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</si>
  <si>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</si>
  <si>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</si>
  <si>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</si>
  <si>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</si>
  <si>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</si>
  <si>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</si>
  <si>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</si>
  <si>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</si>
  <si>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</si>
  <si>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</si>
  <si>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</si>
  <si>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</si>
  <si>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</si>
  <si>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</si>
  <si>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</si>
  <si>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</si>
  <si>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</si>
  <si>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</si>
  <si>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</si>
  <si>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</si>
  <si>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</si>
  <si>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</si>
  <si>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</si>
  <si>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</si>
  <si>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</si>
  <si>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</si>
  <si>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</si>
  <si>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</si>
  <si>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</si>
  <si>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</si>
  <si>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</si>
  <si>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</si>
  <si>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</si>
  <si>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</si>
  <si>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</si>
  <si>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</si>
  <si>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</si>
  <si>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</si>
  <si>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</si>
  <si>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</si>
  <si>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</si>
  <si>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</si>
  <si>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</si>
  <si>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</si>
  <si>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</si>
  <si>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</si>
  <si>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</si>
  <si>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</si>
  <si>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</si>
  <si>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</si>
  <si>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</si>
  <si>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</si>
  <si>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</si>
  <si>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</si>
  <si>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</si>
  <si>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</si>
  <si>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</si>
  <si>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</si>
  <si>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</si>
  <si>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</si>
  <si>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</si>
  <si>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</si>
  <si>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</si>
  <si>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</si>
  <si>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</si>
  <si>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</si>
  <si>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</si>
  <si>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</si>
  <si>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</si>
  <si>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</si>
  <si>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</si>
  <si>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</si>
  <si>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</si>
  <si>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</si>
  <si>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</si>
  <si>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</si>
  <si>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</si>
  <si>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</si>
  <si>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</si>
  <si>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</si>
  <si>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</si>
  <si>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</si>
  <si>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</si>
  <si>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</si>
  <si>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</si>
  <si>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</si>
  <si>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</si>
  <si>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</si>
  <si>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</si>
  <si>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</si>
  <si>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</si>
  <si>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</si>
  <si>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</si>
  <si>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</si>
  <si>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</si>
  <si>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</si>
  <si>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</si>
  <si>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</si>
  <si>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</si>
  <si>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</si>
  <si>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</si>
  <si>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</si>
  <si>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</si>
  <si>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</si>
  <si>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</si>
  <si>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</si>
  <si>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</si>
  <si>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</si>
  <si>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</si>
  <si>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</si>
  <si>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</si>
  <si>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</si>
  <si>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</si>
  <si>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</si>
  <si>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</si>
  <si>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</si>
  <si>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</si>
  <si>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</si>
  <si>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</si>
  <si>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</si>
  <si>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</si>
  <si>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</si>
  <si>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</si>
  <si>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</si>
  <si>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</si>
  <si>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</si>
  <si>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</si>
  <si>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</si>
  <si>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</si>
  <si>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</si>
  <si>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</si>
  <si>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</si>
  <si>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</si>
  <si>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</si>
  <si>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</si>
  <si>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</si>
  <si>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</si>
  <si>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</si>
  <si>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</si>
  <si>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</si>
  <si>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</si>
  <si>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</si>
  <si>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</si>
  <si>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</si>
  <si>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</si>
  <si>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</si>
  <si>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</si>
  <si>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</si>
  <si>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</si>
  <si>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</si>
  <si>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</si>
  <si>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</si>
  <si>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</si>
  <si>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</si>
  <si>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</si>
  <si>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</si>
  <si>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</si>
  <si>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</si>
  <si>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</si>
  <si>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</si>
  <si>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</si>
  <si>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</si>
  <si>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</si>
  <si>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</si>
  <si>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</si>
  <si>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</si>
  <si>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</si>
  <si>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</si>
  <si>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</si>
  <si>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</si>
  <si>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</si>
  <si>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</si>
  <si>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</si>
  <si>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</si>
  <si>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</si>
  <si>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</si>
  <si>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</si>
  <si>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</si>
  <si>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</si>
  <si>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</si>
  <si>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</si>
  <si>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</si>
  <si>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</si>
  <si>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</si>
  <si>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</si>
  <si>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</si>
  <si>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</si>
  <si>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</si>
  <si>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</si>
  <si>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</si>
  <si>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</si>
  <si>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</si>
  <si>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</si>
  <si>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</si>
  <si>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</si>
  <si>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</si>
  <si>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</si>
  <si>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</si>
  <si>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</si>
  <si>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</si>
  <si>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</si>
  <si>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</si>
  <si>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</si>
  <si>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</si>
  <si>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</si>
  <si>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</si>
  <si>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</si>
  <si>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</si>
  <si>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</si>
  <si>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</si>
  <si>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</si>
  <si>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</si>
  <si>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</si>
  <si>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</si>
  <si>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</si>
  <si>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</si>
  <si>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</si>
  <si>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</si>
  <si>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</si>
  <si>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</si>
  <si>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</si>
  <si>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</si>
  <si>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</si>
  <si>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</si>
  <si>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</si>
  <si>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</si>
  <si>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</si>
  <si>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</si>
  <si>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</si>
  <si>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</si>
  <si>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</si>
  <si>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</si>
  <si>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</si>
  <si>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</si>
  <si>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</si>
  <si>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</si>
  <si>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</si>
  <si>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</si>
  <si>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</si>
  <si>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</si>
  <si>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</si>
  <si>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</si>
  <si>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</si>
  <si>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</si>
  <si>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</si>
  <si>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</si>
  <si>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</si>
  <si>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</si>
  <si>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</si>
  <si>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</si>
  <si>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</si>
  <si>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</si>
  <si>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</si>
  <si>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</si>
  <si>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</si>
  <si>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</si>
  <si>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</si>
  <si>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</si>
  <si>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</si>
  <si>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</si>
  <si>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</si>
  <si>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</si>
  <si>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</si>
  <si>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</si>
  <si>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</si>
  <si>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</si>
  <si>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</si>
  <si>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</si>
  <si>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</si>
  <si>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</si>
  <si>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</si>
  <si>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</si>
  <si>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</si>
  <si>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</si>
  <si>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</si>
  <si>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</si>
  <si>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</si>
  <si>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</si>
  <si>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</si>
  <si>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</si>
  <si>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</si>
  <si>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</si>
  <si>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</si>
  <si>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</si>
  <si>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</si>
  <si>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</si>
  <si>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</si>
  <si>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</si>
  <si>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</si>
  <si>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</si>
  <si>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</si>
  <si>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</si>
  <si>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</si>
  <si>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</si>
  <si>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</si>
  <si>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</si>
  <si>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</si>
  <si>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</si>
  <si>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</si>
  <si>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</si>
  <si>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</si>
  <si>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</si>
  <si>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</si>
  <si>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</si>
  <si>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</si>
  <si>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</si>
  <si>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</si>
  <si>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</si>
  <si>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</si>
  <si>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</si>
  <si>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</si>
  <si>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</si>
  <si>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</si>
  <si>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</si>
  <si>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</si>
  <si>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</si>
  <si>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</si>
  <si>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</si>
  <si>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</si>
  <si>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</si>
  <si>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</si>
  <si>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</si>
  <si>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</si>
  <si>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</si>
  <si>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</si>
  <si>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</si>
  <si>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</si>
  <si>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</si>
  <si>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</si>
  <si>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</si>
  <si>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</si>
  <si>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</si>
  <si>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</si>
  <si>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</si>
  <si>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</si>
  <si>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</si>
  <si>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</si>
  <si>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</si>
  <si>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</si>
  <si>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</si>
  <si>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</si>
  <si>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</si>
  <si>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</si>
  <si>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</si>
  <si>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</si>
  <si>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</si>
  <si>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</si>
  <si>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</si>
  <si>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</si>
  <si>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</si>
  <si>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</si>
  <si>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</si>
  <si>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</si>
  <si>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</si>
  <si>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</si>
  <si>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</si>
  <si>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</si>
  <si>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</si>
  <si>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</si>
  <si>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</si>
  <si>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</si>
  <si>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</si>
  <si>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</si>
  <si>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</si>
  <si>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</si>
  <si>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</si>
  <si>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</si>
  <si>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</si>
  <si>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</si>
  <si>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</si>
  <si>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</si>
  <si>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</si>
  <si>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</si>
  <si>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</si>
  <si>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</si>
  <si>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</si>
  <si>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</si>
  <si>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</si>
  <si>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</si>
  <si>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</si>
  <si>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</si>
  <si>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</si>
  <si>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</si>
  <si>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</si>
  <si>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</si>
  <si>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</si>
  <si>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</si>
  <si>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</si>
  <si>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</si>
  <si>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</si>
  <si>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</si>
  <si>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</si>
  <si>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</si>
  <si>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</si>
  <si>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</si>
  <si>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</si>
  <si>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</si>
  <si>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</si>
  <si>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</si>
  <si>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</si>
  <si>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</si>
  <si>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</si>
  <si>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</si>
  <si>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</si>
  <si>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</si>
  <si>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</si>
  <si>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</si>
  <si>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</si>
  <si>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</si>
  <si>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</si>
  <si>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</si>
  <si>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</si>
  <si>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</si>
  <si>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</si>
  <si>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</si>
  <si>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</si>
  <si>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</si>
  <si>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</si>
  <si>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</si>
  <si>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</si>
  <si>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</si>
  <si>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</si>
  <si>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</si>
  <si>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</si>
  <si>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</si>
  <si>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</si>
  <si>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</si>
  <si>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</si>
  <si>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</si>
  <si>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</si>
  <si>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</si>
  <si>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</si>
  <si>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</si>
  <si>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</si>
  <si>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</si>
  <si>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</si>
  <si>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</si>
  <si>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</si>
  <si>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</si>
  <si>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</si>
  <si>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</si>
  <si>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</si>
  <si>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</si>
  <si>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</si>
  <si>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</si>
  <si>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</si>
  <si>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</si>
  <si>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</si>
  <si>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</si>
  <si>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</si>
  <si>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</si>
  <si>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</si>
  <si>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</si>
  <si>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</si>
  <si>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</si>
  <si>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</si>
  <si>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</si>
  <si>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</si>
  <si>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</si>
  <si>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</si>
  <si>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</si>
  <si>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</si>
  <si>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</si>
  <si>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</si>
  <si>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</si>
  <si>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</si>
  <si>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</si>
  <si>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</si>
  <si>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</si>
  <si>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</si>
  <si>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</si>
  <si>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</si>
  <si>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</si>
  <si>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</si>
  <si>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</si>
  <si>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</si>
  <si>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</si>
  <si>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</si>
  <si>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</si>
  <si>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</si>
  <si>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</si>
  <si>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</si>
  <si>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</si>
  <si>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</si>
  <si>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</si>
  <si>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</si>
  <si>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</si>
  <si>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</si>
  <si>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</si>
  <si>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</si>
  <si>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</si>
  <si>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</si>
  <si>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</si>
  <si>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</si>
  <si>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</si>
  <si>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</si>
  <si>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</si>
  <si>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</si>
  <si>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</si>
  <si>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</si>
  <si>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</si>
  <si>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</si>
  <si>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</si>
  <si>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</si>
  <si>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</si>
  <si>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</si>
  <si>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</si>
  <si>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</si>
  <si>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</si>
  <si>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</si>
  <si>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</si>
  <si>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</si>
  <si>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</si>
  <si>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</si>
  <si>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</si>
  <si>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</si>
  <si>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</si>
  <si>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</si>
  <si>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</si>
  <si>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</si>
  <si>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</si>
  <si>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</si>
  <si>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</si>
  <si>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</si>
  <si>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</si>
  <si>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</si>
  <si>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</si>
  <si>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</si>
  <si>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</si>
  <si>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</si>
  <si>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</si>
  <si>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</si>
  <si>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</si>
  <si>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</si>
  <si>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</si>
  <si>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</si>
  <si>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</si>
  <si>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</si>
  <si>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</si>
  <si>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</si>
  <si>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</si>
  <si>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</si>
  <si>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</si>
  <si>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</si>
  <si>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</si>
  <si>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</si>
  <si>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</si>
  <si>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</si>
  <si>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</si>
  <si>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</si>
  <si>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</si>
  <si>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</si>
  <si>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</si>
  <si>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</si>
  <si>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</si>
  <si>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</si>
  <si>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</si>
  <si>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</si>
  <si>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</si>
  <si>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</si>
  <si>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</si>
  <si>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</si>
  <si>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</si>
  <si>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</si>
  <si>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</si>
  <si>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</si>
  <si>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</si>
  <si>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</si>
  <si>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</si>
  <si>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</si>
  <si>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</si>
  <si>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</si>
  <si>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</si>
  <si>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</si>
  <si>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</si>
  <si>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</si>
  <si>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</si>
  <si>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</si>
  <si>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</si>
  <si>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</si>
  <si>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</si>
  <si>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</si>
  <si>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</si>
  <si>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</si>
  <si>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</si>
  <si>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</si>
  <si>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</si>
  <si>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</si>
  <si>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</si>
  <si>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</si>
  <si>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</si>
  <si>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</si>
  <si>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</si>
  <si>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</si>
  <si>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</si>
  <si>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</si>
  <si>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</si>
  <si>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</si>
  <si>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</si>
  <si>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</si>
  <si>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</si>
  <si>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</si>
  <si>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</si>
  <si>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</si>
  <si>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</si>
  <si>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</si>
  <si>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</si>
  <si>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</si>
  <si>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</si>
  <si>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</si>
  <si>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</si>
  <si>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</si>
  <si>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</si>
  <si>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</si>
  <si>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</si>
  <si>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</si>
  <si>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</si>
  <si>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</si>
  <si>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</si>
  <si>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</si>
  <si>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</si>
  <si>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</si>
  <si>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</si>
  <si>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</si>
  <si>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</si>
  <si>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</si>
  <si>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</si>
  <si>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</si>
  <si>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</si>
  <si>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</si>
  <si>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</si>
  <si>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</si>
  <si>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</si>
  <si>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</si>
  <si>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</si>
  <si>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</si>
  <si>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</si>
  <si>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</si>
  <si>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</si>
  <si>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</si>
  <si>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</si>
  <si>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</si>
  <si>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</si>
  <si>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</si>
  <si>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</si>
  <si>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</si>
  <si>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</si>
  <si>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</si>
  <si>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</si>
  <si>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</si>
  <si>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</si>
  <si>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</si>
  <si>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</si>
  <si>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</si>
  <si>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</si>
  <si>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</si>
  <si>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</si>
  <si>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</si>
  <si>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</si>
  <si>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</si>
  <si>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</si>
  <si>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</si>
  <si>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</si>
  <si>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</si>
  <si>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</si>
  <si>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</si>
  <si>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</si>
  <si>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</si>
  <si>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</si>
  <si>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</si>
  <si>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</si>
  <si>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</si>
  <si>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</si>
  <si>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</si>
  <si>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</si>
  <si>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</si>
  <si>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</si>
  <si>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</si>
  <si>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</si>
  <si>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</si>
  <si>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</si>
  <si>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</si>
  <si>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</si>
  <si>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</si>
  <si>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</si>
  <si>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</si>
  <si>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</si>
  <si>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</si>
  <si>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</si>
  <si>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</si>
  <si>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</si>
  <si>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</si>
  <si>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</si>
  <si>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</si>
  <si>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</si>
  <si>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</si>
  <si>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</si>
  <si>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</si>
  <si>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</si>
  <si>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</si>
  <si>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</si>
  <si>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</si>
  <si>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</si>
  <si>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</si>
  <si>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</si>
  <si>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</si>
  <si>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</si>
  <si>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</si>
  <si>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</si>
  <si>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</si>
  <si>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</si>
  <si>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</si>
  <si>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</si>
  <si>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</si>
  <si>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</si>
  <si>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</si>
  <si>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</si>
  <si>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</si>
  <si>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</si>
  <si>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</si>
  <si>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</si>
  <si>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</si>
  <si>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</si>
  <si>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</si>
  <si>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</si>
  <si>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</si>
  <si>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</si>
  <si>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</si>
  <si>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</si>
  <si>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</si>
  <si>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</si>
  <si>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</si>
  <si>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</si>
  <si>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</si>
  <si>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</si>
  <si>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</si>
  <si>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</si>
  <si>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</si>
  <si>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</si>
  <si>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</si>
  <si>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</si>
  <si>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</si>
  <si>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</si>
  <si>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</si>
  <si>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</si>
  <si>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</si>
  <si>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</si>
  <si>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</si>
  <si>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</si>
  <si>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</si>
  <si>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</si>
  <si>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</si>
  <si>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</si>
  <si>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</si>
  <si>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</si>
  <si>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</si>
  <si>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</si>
  <si>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</si>
  <si>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</si>
  <si>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</si>
  <si>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</si>
  <si>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</si>
  <si>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</si>
  <si>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</si>
  <si>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</si>
  <si>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</si>
  <si>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</si>
  <si>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</si>
  <si>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</si>
  <si>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</si>
  <si>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</si>
  <si>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</si>
  <si>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</si>
  <si>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</si>
  <si>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</si>
  <si>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</si>
  <si>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</si>
  <si>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</si>
  <si>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</si>
  <si>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</si>
  <si>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</si>
  <si>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</si>
  <si>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</si>
  <si>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</si>
  <si>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</si>
  <si>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</si>
  <si>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</si>
  <si>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</si>
  <si>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</si>
  <si>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</si>
  <si>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</si>
  <si>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</si>
  <si>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</si>
  <si>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</si>
  <si>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</si>
  <si>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</si>
  <si>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</si>
  <si>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</si>
  <si>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</si>
  <si>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</si>
  <si>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</si>
  <si>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</si>
  <si>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</si>
  <si>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</si>
  <si>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</si>
  <si>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</si>
  <si>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</si>
  <si>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</si>
  <si>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</si>
  <si>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</si>
  <si>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</si>
  <si>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</si>
  <si>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</si>
  <si>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</si>
  <si>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</si>
  <si>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</si>
  <si>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</si>
  <si>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</si>
  <si>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</si>
  <si>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</si>
  <si>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</si>
  <si>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</si>
  <si>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</si>
  <si>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</si>
  <si>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</si>
  <si>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</si>
  <si>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</si>
  <si>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</si>
  <si>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</si>
  <si>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</si>
  <si>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</si>
  <si>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</si>
  <si>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</si>
  <si>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</si>
  <si>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</si>
  <si>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</si>
  <si>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</si>
  <si>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</si>
  <si>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</si>
  <si>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</si>
  <si>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</si>
  <si>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</si>
  <si>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</si>
  <si>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</si>
  <si>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</si>
  <si>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</si>
  <si>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</si>
  <si>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</si>
  <si>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</si>
  <si>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</si>
  <si>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</si>
  <si>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</si>
  <si>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</si>
  <si>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</si>
  <si>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</si>
  <si>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</si>
  <si>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</si>
  <si>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</si>
  <si>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</si>
  <si>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</si>
  <si>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</si>
  <si>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</si>
  <si>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</si>
  <si>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</si>
  <si>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</si>
  <si>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</si>
  <si>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</si>
  <si>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</si>
  <si>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</si>
  <si>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</si>
  <si>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</si>
  <si>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</si>
  <si>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</si>
  <si>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</si>
  <si>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</si>
  <si>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</si>
  <si>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</si>
  <si>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</si>
  <si>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</si>
  <si>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</si>
  <si>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</si>
  <si>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</si>
  <si>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</si>
  <si>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</si>
  <si>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</si>
  <si>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</si>
  <si>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</si>
  <si>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</si>
  <si>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</si>
  <si>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</si>
  <si>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</si>
  <si>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</si>
  <si>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</si>
  <si>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</si>
  <si>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</si>
  <si>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</si>
  <si>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</si>
  <si>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</si>
  <si>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</si>
  <si>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</si>
  <si>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</si>
  <si>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</si>
  <si>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</si>
  <si>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</si>
  <si>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</si>
  <si>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</si>
  <si>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</si>
  <si>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</si>
  <si>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</si>
  <si>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</si>
  <si>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</si>
  <si>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</si>
  <si>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</si>
  <si>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</si>
  <si>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</si>
  <si>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</si>
  <si>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</si>
  <si>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</si>
  <si>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</si>
  <si>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</si>
  <si>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</si>
  <si>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</si>
  <si>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</si>
  <si>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</si>
  <si>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</si>
  <si>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</si>
  <si>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</si>
  <si>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</si>
  <si>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</si>
  <si>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</si>
  <si>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</si>
  <si>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</si>
  <si>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</si>
  <si>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</si>
  <si>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</si>
  <si>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</si>
  <si>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</si>
  <si>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</si>
  <si>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</si>
  <si>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</si>
  <si>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</si>
  <si>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</si>
  <si>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</si>
  <si>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</si>
  <si>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</si>
  <si>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</si>
  <si>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</si>
  <si>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</si>
  <si>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</si>
  <si>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</si>
  <si>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</si>
  <si>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</si>
  <si>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</si>
  <si>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</si>
  <si>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</si>
  <si>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</si>
  <si>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</si>
  <si>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</si>
  <si>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</si>
  <si>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</si>
  <si>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</si>
  <si>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</si>
  <si>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</si>
  <si>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</si>
  <si>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</si>
  <si>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</si>
  <si>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</si>
  <si>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</si>
  <si>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</si>
  <si>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</si>
  <si>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</si>
  <si>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</si>
  <si>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</si>
  <si>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</si>
  <si>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</si>
  <si>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</si>
  <si>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</si>
  <si>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</si>
  <si>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</si>
  <si>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</si>
  <si>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</si>
  <si>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</si>
  <si>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</si>
  <si>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</si>
  <si>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</si>
  <si>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</si>
  <si>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</si>
  <si>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</si>
  <si>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</si>
  <si>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</si>
  <si>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</si>
  <si>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</si>
  <si>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</si>
  <si>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</si>
  <si>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</si>
  <si>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</si>
  <si>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</si>
  <si>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</si>
  <si>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</si>
  <si>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</si>
  <si>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</si>
  <si>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</si>
  <si>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</si>
  <si>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</si>
  <si>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</si>
  <si>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</si>
  <si>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</si>
  <si>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</si>
  <si>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</si>
  <si>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</si>
  <si>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</si>
  <si>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</si>
  <si>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</si>
  <si>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</si>
  <si>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</si>
  <si>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</si>
  <si>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</si>
  <si>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</si>
  <si>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</si>
  <si>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</si>
  <si>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</si>
  <si>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</si>
  <si>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</si>
  <si>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</si>
  <si>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</si>
  <si>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</si>
  <si>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</si>
  <si>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</si>
  <si>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</si>
  <si>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</si>
  <si>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</si>
  <si>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</si>
  <si>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</si>
  <si>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</si>
  <si>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</si>
  <si>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</si>
  <si>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</si>
  <si>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</si>
  <si>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</si>
  <si>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</si>
  <si>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</si>
  <si>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</si>
  <si>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</si>
  <si>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</si>
  <si>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</si>
  <si>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</si>
  <si>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</si>
  <si>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</si>
  <si>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</si>
  <si>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</si>
  <si>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</si>
  <si>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</si>
  <si>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</si>
  <si>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</si>
  <si>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</si>
  <si>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</si>
  <si>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</si>
  <si>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</si>
  <si>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</si>
  <si>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</si>
  <si>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</si>
  <si>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</si>
  <si>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</si>
  <si>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</si>
  <si>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</si>
  <si>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</si>
  <si>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</si>
  <si>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</si>
  <si>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</si>
  <si>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</si>
  <si>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</si>
  <si>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</si>
  <si>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</si>
  <si>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</si>
  <si>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</si>
  <si>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</si>
  <si>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</si>
  <si>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</si>
  <si>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</si>
  <si>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</si>
  <si>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</si>
  <si>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</si>
  <si>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</si>
  <si>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</si>
  <si>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</si>
  <si>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</si>
  <si>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</si>
  <si>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</si>
  <si>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</si>
  <si>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</si>
  <si>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</si>
  <si>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</si>
  <si>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</si>
  <si>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</si>
  <si>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</si>
  <si>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</si>
  <si>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</si>
  <si>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</si>
  <si>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</si>
  <si>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</si>
  <si>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</si>
  <si>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</si>
  <si>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</si>
  <si>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</si>
  <si>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</si>
  <si>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</si>
  <si>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</si>
  <si>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</si>
  <si>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</si>
  <si>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</si>
  <si>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</si>
  <si>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</si>
  <si>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</si>
  <si>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</si>
  <si>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</si>
  <si>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</si>
  <si>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</si>
  <si>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</si>
  <si>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</si>
  <si>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</si>
  <si>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</si>
  <si>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</si>
  <si>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</si>
  <si>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</si>
  <si>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</si>
  <si>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</si>
  <si>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</si>
  <si>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</si>
  <si>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</si>
  <si>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</si>
  <si>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</si>
  <si>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</si>
  <si>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</si>
  <si>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</si>
  <si>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</si>
  <si>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</si>
  <si>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</si>
  <si>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</si>
  <si>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</si>
  <si>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</si>
  <si>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</si>
  <si>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</si>
  <si>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</si>
  <si>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</si>
  <si>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</si>
  <si>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</si>
  <si>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</si>
  <si>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</si>
  <si>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</si>
  <si>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</si>
  <si>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</si>
  <si>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</si>
  <si>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</si>
  <si>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</si>
  <si>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</si>
  <si>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</si>
  <si>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</si>
  <si>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</si>
  <si>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</si>
  <si>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</si>
  <si>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</si>
  <si>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</si>
  <si>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</si>
  <si>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</si>
  <si>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</si>
  <si>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</si>
  <si>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</si>
  <si>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</si>
  <si>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</si>
  <si>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</si>
  <si>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</si>
  <si>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</si>
  <si>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</si>
  <si>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</si>
  <si>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</si>
  <si>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</si>
  <si>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</si>
  <si>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</si>
  <si>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</si>
  <si>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</si>
  <si>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</si>
  <si>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</si>
  <si>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</si>
  <si>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</si>
  <si>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</si>
  <si>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</si>
  <si>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</si>
  <si>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</si>
  <si>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</si>
  <si>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</si>
  <si>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</si>
  <si>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</si>
  <si>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</si>
  <si>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</si>
  <si>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</si>
  <si>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</si>
  <si>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</si>
  <si>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</si>
  <si>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</si>
  <si>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</si>
  <si>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</si>
  <si>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</si>
  <si>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</si>
  <si>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</si>
  <si>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</si>
  <si>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</si>
  <si>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</si>
  <si>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</si>
  <si>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</si>
  <si>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</si>
  <si>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</si>
  <si>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</si>
  <si>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</si>
  <si>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</si>
  <si>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</si>
  <si>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</si>
  <si>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</si>
  <si>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</si>
  <si>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</si>
  <si>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</si>
  <si>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</si>
  <si>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</si>
  <si>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</si>
  <si>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</si>
  <si>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</si>
  <si>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</si>
  <si>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</si>
  <si>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</si>
  <si>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</si>
  <si>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</si>
  <si>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</si>
  <si>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</si>
  <si>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</si>
  <si>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</si>
  <si>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</si>
  <si>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</si>
  <si>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</si>
  <si>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</si>
  <si>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</si>
  <si>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</si>
  <si>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</si>
  <si>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</si>
  <si>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</si>
  <si>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</si>
  <si>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</si>
  <si>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</si>
  <si>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</si>
  <si>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</si>
  <si>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</si>
  <si>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</si>
  <si>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</si>
  <si>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</si>
  <si>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</si>
  <si>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</si>
  <si>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</si>
  <si>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</si>
  <si>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</si>
  <si>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</si>
  <si>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</si>
  <si>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</si>
  <si>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</si>
  <si>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</si>
  <si>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</si>
  <si>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</si>
  <si>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</si>
  <si>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</si>
  <si>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</si>
  <si>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</si>
  <si>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</si>
  <si>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</si>
  <si>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</si>
  <si>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</si>
  <si>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</si>
  <si>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</si>
  <si>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</si>
  <si>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</si>
  <si>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</si>
  <si>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</si>
  <si>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</si>
  <si>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</si>
  <si>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</si>
  <si>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</si>
  <si>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</si>
  <si>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</si>
  <si>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</si>
  <si>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</si>
  <si>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</si>
  <si>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</si>
  <si>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</si>
  <si>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</si>
  <si>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</si>
  <si>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</si>
  <si>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</si>
  <si>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</si>
  <si>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</si>
  <si>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</si>
  <si>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</si>
  <si>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</si>
  <si>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</si>
  <si>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</si>
  <si>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</si>
  <si>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</si>
  <si>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</si>
  <si>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</si>
  <si>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</si>
  <si>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</si>
  <si>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</si>
  <si>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</si>
  <si>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</si>
  <si>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</si>
  <si>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</si>
  <si>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</si>
  <si>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</si>
  <si>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</si>
  <si>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</si>
  <si>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</si>
  <si>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</si>
  <si>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</si>
  <si>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</si>
  <si>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</si>
  <si>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</si>
  <si>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</si>
  <si>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</si>
  <si>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</si>
  <si>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</si>
  <si>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</si>
  <si>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</si>
  <si>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</si>
  <si>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</si>
  <si>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</si>
  <si>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</si>
  <si>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</si>
  <si>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</si>
  <si>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</si>
  <si>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</si>
  <si>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</si>
  <si>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</si>
  <si>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</si>
  <si>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</si>
  <si>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</si>
  <si>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</si>
  <si>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</si>
  <si>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</si>
  <si>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</si>
  <si>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</si>
  <si>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</si>
  <si>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</si>
  <si>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</si>
  <si>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</si>
  <si>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</si>
  <si>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</si>
  <si>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</si>
  <si>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</si>
  <si>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</si>
  <si>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</si>
  <si>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</si>
  <si>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</si>
  <si>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</si>
  <si>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</si>
  <si>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</si>
  <si>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</si>
  <si>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</si>
  <si>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</si>
  <si>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</si>
  <si>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</si>
  <si>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</si>
  <si>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</si>
  <si>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</si>
  <si>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</si>
  <si>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</si>
  <si>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</si>
  <si>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</si>
  <si>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</si>
  <si>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</si>
  <si>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</si>
  <si>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</si>
  <si>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</si>
  <si>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</si>
  <si>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</si>
  <si>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</si>
  <si>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</si>
  <si>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</si>
  <si>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</si>
  <si>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</si>
  <si>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</si>
  <si>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</si>
  <si>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</si>
  <si>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</si>
  <si>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</si>
  <si>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</si>
  <si>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</si>
  <si>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</si>
  <si>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</si>
  <si>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</si>
  <si>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</si>
  <si>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</si>
  <si>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</si>
  <si>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</si>
  <si>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</si>
  <si>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</si>
  <si>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</si>
  <si>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</si>
  <si>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</si>
  <si>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</si>
  <si>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</si>
  <si>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</si>
  <si>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</si>
  <si>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</si>
  <si>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</si>
  <si>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</si>
  <si>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</si>
  <si>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</si>
  <si>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</si>
  <si>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</si>
  <si>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</si>
  <si>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</si>
  <si>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</si>
  <si>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</si>
  <si>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</si>
  <si>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</si>
  <si>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</si>
  <si>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</si>
  <si>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</si>
  <si>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</si>
  <si>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</si>
  <si>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</si>
  <si>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</si>
  <si>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</si>
  <si>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</si>
  <si>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</si>
  <si>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</si>
  <si>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</si>
  <si>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</si>
  <si>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</si>
  <si>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</si>
  <si>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</si>
  <si>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</si>
  <si>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</si>
  <si>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</si>
  <si>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</si>
  <si>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</si>
  <si>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</si>
  <si>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</si>
  <si>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</si>
  <si>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</si>
  <si>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</si>
  <si>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</si>
  <si>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</si>
  <si>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</si>
  <si>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</si>
  <si>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</si>
  <si>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</si>
  <si>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</si>
  <si>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</si>
  <si>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</si>
  <si>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</si>
  <si>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</si>
  <si>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</si>
  <si>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</si>
  <si>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</si>
  <si>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</si>
  <si>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</si>
  <si>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</si>
  <si>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</si>
  <si>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</si>
  <si>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</si>
  <si>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</si>
  <si>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</si>
  <si>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</si>
  <si>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</si>
  <si>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</si>
  <si>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</si>
  <si>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</si>
  <si>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</si>
  <si>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</si>
  <si>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</si>
  <si>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</si>
  <si>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</si>
  <si>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</si>
  <si>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</si>
  <si>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</si>
  <si>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</si>
  <si>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</si>
  <si>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</si>
  <si>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</si>
  <si>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</si>
  <si>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</si>
  <si>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</si>
  <si>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</si>
  <si>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</si>
  <si>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</si>
  <si>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</si>
  <si>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</si>
  <si>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</si>
  <si>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</si>
  <si>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</si>
  <si>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</si>
  <si>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</si>
  <si>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</si>
  <si>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</si>
  <si>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</si>
  <si>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</si>
  <si>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</si>
  <si>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</si>
  <si>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</si>
  <si>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</si>
  <si>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</si>
  <si>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</si>
  <si>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</si>
  <si>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</si>
  <si>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</si>
  <si>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</si>
  <si>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</si>
  <si>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</si>
  <si>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</si>
  <si>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</si>
  <si>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</si>
  <si>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</si>
  <si>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</si>
  <si>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</si>
  <si>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</si>
  <si>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</si>
  <si>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</si>
  <si>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</si>
  <si>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</si>
  <si>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</si>
  <si>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</si>
  <si>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</si>
  <si>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</si>
  <si>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</si>
  <si>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</si>
  <si>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</si>
  <si>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</si>
  <si>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</si>
  <si>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</si>
  <si>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</si>
  <si>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</si>
  <si>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</si>
  <si>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</si>
  <si>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</si>
  <si>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</si>
  <si>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</si>
  <si>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</si>
  <si>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</si>
  <si>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</si>
  <si>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</si>
  <si>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</si>
  <si>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</si>
  <si>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</si>
  <si>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</si>
  <si>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</si>
  <si>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</si>
  <si>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</si>
  <si>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</si>
  <si>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</si>
  <si>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</si>
  <si>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</si>
  <si>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</si>
  <si>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</si>
  <si>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</si>
  <si>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</si>
  <si>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</si>
  <si>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</si>
  <si>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</si>
  <si>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</si>
  <si>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</si>
  <si>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</si>
  <si>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</si>
  <si>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</si>
  <si>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</si>
  <si>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</si>
  <si>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</si>
  <si>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</si>
  <si>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</si>
  <si>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</si>
  <si>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</si>
  <si>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</si>
  <si>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</si>
  <si>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</si>
  <si>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</si>
  <si>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</si>
  <si>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</si>
  <si>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</si>
  <si>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</si>
  <si>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</si>
  <si>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</si>
  <si>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</si>
  <si>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</si>
  <si>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</si>
  <si>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</si>
  <si>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</si>
  <si>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</si>
  <si>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</si>
  <si>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</si>
  <si>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</si>
  <si>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</si>
  <si>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</si>
  <si>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</si>
  <si>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</si>
  <si>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</si>
  <si>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</si>
  <si>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</si>
  <si>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</si>
  <si>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</si>
  <si>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</si>
  <si>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</si>
  <si>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</si>
  <si>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</si>
  <si>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</si>
  <si>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</si>
  <si>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</si>
  <si>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</si>
  <si>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</si>
  <si>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</si>
  <si>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</si>
  <si>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</si>
  <si>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</si>
  <si>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</si>
  <si>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</si>
  <si>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</si>
  <si>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</si>
  <si>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</si>
  <si>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</si>
  <si>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</si>
  <si>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</si>
  <si>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</si>
  <si>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</si>
  <si>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</si>
  <si>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</si>
  <si>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</si>
  <si>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</si>
  <si>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</si>
  <si>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</si>
  <si>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</si>
  <si>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</si>
  <si>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</si>
  <si>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</si>
  <si>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</si>
  <si>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</si>
  <si>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</si>
  <si>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</si>
  <si>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</si>
  <si>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</si>
  <si>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</si>
  <si>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</si>
  <si>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</si>
  <si>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</si>
  <si>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</si>
  <si>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</si>
  <si>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</si>
  <si>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</si>
  <si>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</si>
  <si>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</si>
  <si>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</si>
  <si>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</si>
  <si>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</si>
  <si>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</si>
  <si>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</si>
  <si>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</si>
  <si>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</si>
  <si>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</si>
  <si>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</si>
  <si>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</si>
  <si>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</si>
  <si>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</si>
  <si>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</si>
  <si>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</si>
  <si>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</si>
  <si>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</si>
  <si>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</si>
  <si>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</si>
  <si>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</si>
  <si>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</si>
  <si>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</si>
  <si>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</si>
  <si>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</si>
  <si>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</si>
  <si>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</si>
  <si>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</si>
  <si>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</si>
  <si>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</si>
  <si>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</si>
  <si>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</si>
  <si>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</si>
  <si>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</si>
  <si>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</si>
  <si>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</si>
  <si>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</si>
  <si>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</si>
  <si>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</si>
  <si>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</si>
  <si>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</si>
  <si>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</si>
  <si>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</si>
  <si>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</si>
  <si>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</si>
  <si>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</si>
  <si>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</si>
  <si>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</si>
  <si>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</si>
  <si>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</si>
  <si>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</si>
  <si>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</si>
  <si>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</si>
  <si>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</si>
  <si>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</si>
  <si>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</si>
  <si>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</si>
  <si>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</si>
  <si>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</si>
  <si>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</si>
  <si>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</si>
  <si>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</si>
  <si>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</si>
  <si>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</si>
  <si>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</si>
  <si>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</si>
  <si>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</si>
  <si>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</si>
  <si>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</si>
  <si>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</si>
  <si>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</si>
  <si>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</si>
  <si>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</si>
  <si>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</si>
  <si>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</si>
  <si>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</si>
  <si>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</si>
  <si>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</si>
  <si>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</si>
  <si>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</si>
  <si>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</si>
  <si>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</si>
  <si>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</si>
  <si>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</si>
  <si>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</si>
  <si>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</si>
  <si>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</si>
  <si>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</si>
  <si>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</si>
  <si>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</si>
  <si>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</si>
  <si>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</si>
  <si>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</si>
  <si>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</si>
  <si>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</si>
  <si>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</si>
  <si>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</si>
  <si>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</si>
  <si>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</si>
  <si>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</si>
  <si>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</si>
  <si>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</si>
  <si>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</si>
  <si>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</si>
  <si>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</si>
  <si>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</si>
  <si>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</si>
  <si>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</si>
  <si>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</si>
  <si>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</si>
  <si>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</si>
  <si>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</si>
  <si>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</si>
  <si>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</si>
  <si>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</si>
  <si>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</si>
  <si>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</si>
  <si>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</si>
  <si>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</si>
  <si>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</si>
  <si>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</si>
  <si>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</si>
  <si>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</si>
  <si>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</si>
  <si>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</si>
  <si>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</si>
  <si>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</si>
  <si>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</si>
  <si>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</si>
  <si>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</si>
  <si>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</si>
  <si>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</si>
  <si>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</si>
  <si>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</si>
  <si>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</si>
  <si>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</si>
  <si>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</si>
  <si>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</si>
  <si>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</si>
  <si>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</si>
  <si>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</si>
  <si>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</si>
  <si>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</si>
  <si>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</si>
  <si>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</si>
  <si>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</si>
  <si>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</si>
  <si>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</si>
  <si>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</si>
  <si>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</si>
  <si>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</si>
  <si>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</si>
  <si>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</si>
  <si>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</si>
  <si>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</si>
  <si>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</si>
  <si>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</si>
  <si>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</si>
  <si>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</si>
  <si>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</si>
  <si>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</si>
  <si>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</si>
  <si>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</si>
  <si>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</si>
  <si>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</si>
  <si>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</si>
  <si>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</si>
  <si>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</si>
  <si>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</si>
  <si>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</si>
  <si>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</si>
  <si>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</si>
  <si>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</si>
  <si>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</si>
  <si>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</si>
  <si>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</si>
  <si>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</si>
  <si>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</si>
  <si>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</si>
  <si>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</si>
  <si>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</si>
  <si>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</si>
  <si>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</si>
  <si>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</si>
  <si>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</si>
  <si>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</si>
  <si>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</si>
  <si>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</si>
  <si>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</si>
  <si>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</si>
  <si>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</si>
  <si>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</si>
  <si>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</si>
  <si>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</si>
  <si>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</si>
  <si>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</si>
  <si>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</si>
  <si>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</si>
  <si>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</si>
  <si>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</si>
  <si>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</si>
  <si>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</si>
  <si>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</si>
  <si>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</si>
  <si>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</si>
  <si>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</si>
  <si>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</si>
  <si>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</si>
  <si>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</si>
  <si>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</si>
  <si>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</si>
  <si>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</si>
  <si>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</si>
  <si>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</si>
  <si>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</si>
  <si>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</si>
  <si>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</si>
  <si>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</si>
  <si>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</si>
  <si>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</si>
  <si>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</si>
  <si>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</si>
  <si>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</si>
  <si>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</si>
  <si>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</si>
  <si>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</si>
  <si>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</si>
  <si>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</si>
  <si>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</si>
  <si>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</si>
  <si>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</si>
  <si>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</si>
  <si>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</si>
  <si>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</si>
  <si>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</si>
  <si>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</si>
  <si>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</si>
  <si>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</si>
  <si>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</si>
  <si>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</si>
  <si>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</si>
  <si>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</si>
  <si>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</si>
  <si>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</si>
  <si>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</si>
  <si>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</si>
  <si>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</si>
  <si>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</si>
  <si>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</si>
  <si>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</si>
  <si>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</si>
  <si>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</si>
  <si>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</si>
  <si>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</si>
  <si>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</si>
  <si>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</si>
  <si>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</si>
  <si>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</si>
  <si>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</si>
  <si>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</si>
  <si>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</si>
  <si>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</si>
  <si>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</si>
  <si>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</si>
  <si>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</si>
  <si>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</si>
  <si>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</si>
  <si>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</si>
  <si>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</si>
  <si>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</si>
  <si>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</si>
  <si>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</si>
  <si>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</si>
  <si>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</si>
  <si>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</si>
  <si>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</si>
  <si>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</si>
  <si>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</si>
  <si>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</si>
  <si>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</si>
  <si>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</si>
  <si>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</si>
  <si>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</si>
  <si>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</si>
  <si>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</si>
  <si>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</si>
  <si>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</si>
  <si>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</si>
  <si>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</si>
  <si>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</si>
  <si>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</si>
  <si>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</si>
  <si>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</si>
  <si>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</si>
  <si>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</si>
  <si>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</si>
  <si>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</si>
  <si>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</si>
  <si>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</si>
  <si>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</si>
  <si>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</si>
  <si>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</si>
  <si>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</si>
  <si>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</si>
  <si>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</si>
  <si>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</si>
  <si>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</si>
  <si>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</si>
  <si>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</si>
  <si>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</si>
  <si>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</si>
  <si>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</si>
  <si>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</si>
  <si>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</si>
  <si>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</si>
  <si>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</si>
  <si>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</si>
  <si>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</si>
  <si>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</si>
  <si>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</si>
  <si>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</si>
  <si>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</si>
  <si>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</si>
  <si>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</si>
  <si>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</si>
  <si>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</si>
  <si>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</si>
  <si>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</si>
  <si>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</si>
  <si>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</si>
  <si>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</si>
  <si>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</si>
  <si>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</si>
  <si>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</si>
  <si>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</si>
  <si>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</si>
  <si>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</si>
  <si>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</si>
  <si>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</si>
  <si>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</si>
  <si>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</si>
  <si>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</si>
  <si>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</si>
  <si>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</si>
  <si>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</si>
  <si>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</si>
  <si>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</si>
  <si>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</si>
  <si>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</si>
  <si>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</si>
  <si>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</si>
  <si>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</si>
  <si>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</si>
  <si>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</si>
  <si>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</si>
  <si>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</si>
  <si>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</si>
  <si>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</si>
  <si>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</si>
  <si>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</si>
  <si>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</si>
  <si>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</si>
  <si>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</si>
  <si>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</si>
  <si>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</si>
  <si>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</si>
  <si>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</si>
  <si>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</si>
  <si>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</si>
  <si>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</si>
  <si>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</si>
  <si>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</si>
  <si>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</si>
  <si>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</si>
  <si>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</si>
  <si>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</si>
  <si>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</si>
  <si>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</si>
  <si>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</si>
  <si>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</si>
  <si>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</si>
  <si>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</si>
  <si>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</si>
  <si>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</si>
  <si>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</si>
  <si>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</si>
  <si>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</si>
  <si>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</si>
  <si>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</si>
  <si>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</si>
  <si>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</si>
  <si>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</si>
  <si>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</si>
  <si>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</si>
  <si>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</si>
  <si>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</si>
  <si>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</si>
  <si>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</si>
  <si>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</si>
  <si>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</si>
  <si>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</si>
  <si>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</si>
  <si>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</si>
  <si>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</si>
  <si>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</si>
  <si>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</si>
  <si>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</si>
  <si>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</si>
  <si>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</si>
  <si>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</si>
  <si>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</si>
  <si>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</si>
  <si>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</si>
  <si>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</si>
  <si>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</si>
  <si>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</si>
  <si>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</si>
  <si>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</si>
  <si>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</si>
  <si>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</si>
  <si>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</si>
  <si>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</si>
  <si>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</si>
  <si>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</si>
  <si>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</si>
  <si>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</si>
  <si>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</si>
  <si>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</si>
  <si>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</si>
  <si>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</si>
  <si>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</si>
  <si>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</si>
  <si>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</si>
  <si>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</si>
  <si>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</si>
  <si>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</si>
  <si>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</si>
  <si>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</si>
  <si>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</si>
  <si>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</si>
  <si>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</si>
  <si>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</si>
  <si>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</si>
  <si>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</si>
  <si>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</si>
  <si>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</si>
  <si>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</si>
  <si>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</si>
  <si>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</si>
  <si>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</si>
  <si>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</si>
  <si>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</si>
  <si>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</si>
  <si>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</si>
  <si>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</si>
  <si>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</si>
  <si>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</si>
  <si>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</si>
  <si>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</si>
  <si>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</si>
  <si>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</si>
  <si>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</si>
  <si>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</si>
  <si>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</si>
  <si>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</si>
  <si>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</si>
  <si>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</si>
  <si>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</si>
  <si>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</si>
  <si>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</si>
  <si>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</si>
  <si>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</si>
  <si>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</si>
  <si>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</si>
  <si>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</si>
  <si>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</si>
  <si>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</si>
  <si>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</si>
  <si>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</si>
  <si>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</si>
  <si>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</si>
  <si>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</si>
  <si>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</si>
  <si>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</si>
  <si>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</si>
  <si>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</si>
  <si>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</si>
  <si>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</si>
  <si>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</si>
  <si>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</si>
  <si>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</si>
  <si>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</si>
  <si>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</si>
  <si>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</si>
  <si>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</si>
  <si>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</si>
  <si>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</si>
  <si>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</si>
  <si>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</si>
  <si>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</si>
  <si>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</si>
  <si>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</si>
  <si>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</si>
  <si>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</si>
  <si>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</si>
  <si>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</si>
  <si>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</si>
  <si>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</si>
  <si>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</si>
  <si>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</si>
  <si>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</si>
  <si>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</si>
  <si>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</si>
  <si>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</si>
  <si>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</si>
  <si>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</si>
  <si>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</si>
  <si>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</si>
  <si>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</si>
  <si>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</si>
  <si>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</si>
  <si>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</si>
  <si>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</si>
  <si>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</si>
  <si>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</si>
  <si>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</si>
  <si>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</si>
  <si>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</si>
  <si>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</si>
  <si>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</si>
  <si>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</si>
  <si>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</si>
  <si>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</si>
  <si>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</si>
  <si>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</si>
  <si>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</si>
  <si>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</si>
  <si>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</si>
  <si>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</si>
  <si>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</si>
  <si>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</si>
  <si>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</si>
  <si>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</si>
  <si>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</si>
  <si>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</si>
  <si>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</si>
  <si>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</si>
  <si>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</si>
  <si>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</si>
  <si>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</si>
  <si>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</si>
  <si>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</si>
  <si>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</si>
  <si>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</si>
  <si>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</si>
  <si>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</si>
  <si>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</si>
  <si>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</si>
  <si>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</si>
  <si>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</si>
  <si>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</si>
  <si>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</si>
  <si>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</si>
  <si>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</si>
  <si>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</si>
  <si>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</si>
  <si>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</si>
  <si>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</si>
  <si>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</si>
  <si>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</si>
  <si>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</si>
  <si>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</si>
  <si>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</si>
  <si>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</si>
  <si>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</si>
  <si>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</si>
  <si>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</si>
  <si>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</si>
  <si>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</si>
  <si>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</si>
  <si>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</si>
  <si>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</si>
  <si>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</si>
  <si>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</si>
  <si>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</si>
  <si>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</si>
  <si>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</si>
  <si>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</si>
  <si>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</si>
  <si>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</si>
  <si>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</si>
  <si>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</si>
  <si>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</si>
  <si>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</si>
  <si>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</si>
  <si>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</si>
  <si>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</si>
  <si>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</si>
  <si>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</si>
  <si>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</si>
  <si>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</si>
  <si>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</si>
  <si>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</si>
  <si>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</si>
  <si>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</si>
  <si>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</si>
  <si>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</si>
  <si>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</si>
  <si>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</si>
  <si>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</si>
  <si>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</si>
  <si>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</si>
  <si>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</si>
  <si>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</si>
  <si>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</si>
  <si>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</si>
  <si>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</si>
  <si>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</si>
  <si>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</si>
  <si>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</si>
  <si>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</si>
  <si>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</si>
  <si>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</si>
  <si>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</si>
  <si>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</si>
  <si>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</si>
  <si>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</si>
  <si>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</si>
  <si>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</si>
  <si>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</si>
  <si>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</si>
  <si>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</si>
  <si>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</si>
  <si>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</si>
  <si>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</si>
  <si>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</si>
  <si>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</si>
  <si>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</si>
  <si>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</si>
  <si>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</si>
  <si>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</si>
  <si>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</si>
  <si>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</si>
  <si>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</si>
  <si>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</si>
  <si>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</si>
  <si>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</si>
  <si>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</si>
  <si>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</si>
  <si>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</si>
  <si>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</si>
  <si>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</si>
  <si>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</si>
  <si>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</si>
  <si>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</si>
  <si>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</si>
  <si>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</si>
  <si>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</si>
  <si>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</si>
  <si>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</si>
  <si>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</si>
  <si>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</si>
  <si>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</si>
  <si>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</si>
  <si>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</si>
  <si>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</si>
  <si>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</si>
  <si>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</si>
  <si>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</si>
  <si>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</si>
  <si>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</si>
  <si>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</si>
  <si>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</si>
  <si>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</si>
  <si>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</si>
  <si>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</si>
  <si>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</si>
  <si>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</si>
  <si>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</si>
  <si>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</si>
  <si>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</si>
  <si>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</si>
  <si>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</si>
  <si>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</si>
  <si>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</si>
  <si>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</si>
  <si>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</si>
  <si>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</si>
  <si>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</si>
  <si>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</si>
  <si>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</si>
  <si>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</si>
  <si>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</si>
  <si>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</si>
  <si>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</si>
  <si>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</si>
  <si>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</si>
  <si>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</si>
  <si>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</si>
  <si>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</si>
  <si>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</si>
  <si>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</si>
  <si>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</si>
  <si>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</si>
  <si>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</si>
  <si>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</si>
  <si>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</si>
  <si>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</si>
  <si>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</si>
  <si>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</si>
  <si>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</si>
  <si>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</si>
  <si>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</si>
  <si>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</si>
  <si>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</si>
  <si>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</si>
  <si>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</si>
  <si>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</si>
  <si>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</si>
  <si>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</si>
  <si>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</si>
  <si>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</si>
  <si>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</si>
  <si>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</si>
  <si>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</si>
  <si>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</si>
  <si>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</si>
  <si>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</si>
  <si>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</si>
  <si>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</si>
  <si>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</si>
  <si>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</si>
  <si>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</si>
  <si>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</si>
  <si>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</si>
  <si>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</si>
  <si>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</si>
  <si>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</si>
  <si>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</si>
  <si>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</si>
  <si>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</si>
  <si>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</si>
  <si>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</si>
  <si>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</si>
  <si>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</si>
  <si>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</si>
  <si>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</si>
  <si>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</si>
  <si>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</si>
  <si>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</si>
  <si>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</si>
  <si>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</si>
  <si>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</si>
  <si>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</si>
  <si>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</si>
  <si>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</si>
  <si>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</si>
  <si>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</si>
  <si>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</si>
  <si>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</si>
  <si>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</si>
  <si>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</si>
  <si>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</si>
  <si>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</si>
  <si>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</si>
  <si>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</si>
  <si>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</si>
  <si>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</si>
  <si>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</si>
  <si>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</si>
  <si>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</si>
  <si>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</si>
  <si>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</si>
  <si>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</si>
  <si>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</si>
  <si>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</si>
  <si>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</si>
  <si>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</si>
  <si>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</si>
  <si>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</si>
  <si>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</si>
  <si>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</si>
  <si>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</si>
  <si>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</si>
  <si>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</si>
  <si>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</si>
  <si>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</si>
  <si>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</si>
  <si>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</si>
  <si>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</si>
  <si>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</si>
  <si>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</si>
  <si>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</si>
  <si>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</si>
  <si>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</si>
  <si>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</si>
  <si>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</si>
  <si>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</si>
  <si>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</si>
  <si>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</si>
  <si>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</si>
  <si>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</si>
  <si>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</si>
  <si>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</si>
  <si>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</si>
  <si>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</si>
  <si>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</si>
  <si>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</si>
  <si>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</si>
  <si>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</si>
  <si>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</si>
  <si>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</si>
  <si>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</si>
  <si>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</si>
  <si>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</si>
  <si>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</si>
  <si>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</si>
  <si>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</si>
  <si>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</si>
  <si>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</si>
  <si>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</si>
  <si>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</si>
  <si>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</si>
  <si>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</si>
  <si>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</si>
  <si>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</si>
  <si>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</si>
  <si>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</si>
  <si>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</si>
  <si>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</si>
  <si>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</si>
  <si>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</si>
  <si>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</si>
  <si>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</si>
  <si>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</si>
  <si>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</si>
  <si>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</si>
  <si>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</si>
  <si>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</si>
  <si>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</si>
  <si>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</si>
  <si>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</si>
  <si>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</si>
  <si>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</si>
  <si>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</si>
  <si>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</si>
  <si>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</si>
  <si>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</si>
  <si>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</si>
  <si>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</si>
  <si>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</si>
  <si>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</si>
  <si>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</si>
  <si>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</si>
  <si>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</si>
  <si>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</si>
  <si>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</si>
  <si>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</si>
  <si>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</si>
  <si>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</si>
  <si>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</si>
  <si>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</si>
  <si>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</si>
  <si>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</si>
  <si>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</si>
  <si>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</si>
  <si>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</si>
  <si>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</si>
  <si>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</si>
  <si>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</si>
  <si>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</si>
  <si>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</si>
  <si>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</si>
  <si>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</si>
  <si>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</si>
  <si>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</si>
  <si>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</si>
  <si>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</si>
  <si>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</si>
  <si>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</si>
  <si>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</si>
  <si>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</si>
  <si>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</si>
  <si>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</si>
  <si>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</si>
  <si>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</si>
  <si>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</si>
  <si>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</si>
  <si>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</si>
  <si>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</si>
  <si>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</si>
  <si>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</si>
  <si>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</si>
  <si>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</si>
  <si>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</si>
  <si>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</si>
  <si>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</si>
  <si>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</si>
  <si>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</si>
  <si>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</si>
  <si>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</si>
  <si>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</si>
  <si>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</si>
  <si>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</si>
  <si>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</si>
  <si>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</si>
  <si>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</si>
  <si>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</si>
  <si>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</si>
  <si>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</si>
  <si>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</si>
  <si>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</si>
  <si>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</si>
  <si>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</si>
  <si>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</si>
  <si>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</si>
  <si>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</si>
  <si>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</si>
  <si>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</si>
  <si>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</si>
  <si>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</si>
  <si>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</si>
  <si>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</si>
  <si>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</si>
  <si>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</si>
  <si>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</si>
  <si>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</si>
  <si>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</si>
  <si>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</si>
  <si>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</si>
  <si>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</si>
  <si>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</si>
  <si>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</si>
  <si>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</si>
  <si>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</si>
  <si>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</si>
  <si>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</si>
  <si>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</si>
  <si>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</si>
  <si>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</si>
  <si>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</si>
  <si>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</si>
  <si>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</si>
  <si>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</si>
  <si>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</si>
  <si>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</si>
  <si>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</si>
  <si>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</si>
  <si>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</si>
  <si>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</si>
  <si>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</si>
  <si>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</si>
  <si>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</si>
  <si>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</si>
  <si>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</si>
  <si>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</si>
  <si>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</si>
  <si>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</si>
  <si>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</si>
  <si>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</si>
  <si>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</si>
  <si>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</si>
  <si>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</si>
  <si>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</si>
  <si>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</si>
  <si>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</si>
  <si>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</si>
  <si>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</si>
  <si>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</si>
  <si>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</si>
  <si>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</si>
  <si>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</si>
  <si>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</si>
  <si>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</si>
  <si>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</si>
  <si>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</si>
  <si>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</si>
  <si>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</si>
  <si>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</si>
  <si>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</si>
  <si>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</si>
  <si>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</si>
  <si>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</si>
  <si>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</si>
  <si>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</si>
  <si>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</si>
  <si>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</si>
  <si>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</si>
  <si>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</si>
  <si>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</si>
  <si>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</si>
  <si>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</si>
  <si>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</si>
  <si>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</si>
  <si>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</si>
  <si>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</si>
  <si>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</si>
  <si>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</si>
  <si>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</si>
  <si>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</si>
  <si>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</si>
  <si>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</si>
  <si>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</si>
  <si>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</si>
  <si>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</si>
  <si>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</si>
  <si>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</si>
  <si>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</si>
  <si>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</si>
  <si>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</si>
  <si>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</si>
  <si>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</si>
  <si>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</si>
  <si>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</si>
  <si>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</si>
  <si>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</si>
  <si>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</si>
  <si>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</si>
  <si>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</si>
  <si>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</si>
  <si>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</si>
  <si>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</si>
  <si>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</si>
  <si>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</si>
  <si>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</si>
  <si>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</si>
  <si>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</si>
  <si>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</si>
  <si>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</si>
  <si>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</si>
  <si>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</si>
  <si>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</si>
  <si>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</si>
  <si>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</si>
  <si>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</si>
  <si>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</si>
  <si>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</si>
  <si>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</si>
  <si>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</si>
  <si>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</si>
  <si>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</si>
  <si>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</si>
  <si>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</si>
  <si>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</si>
  <si>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</si>
  <si>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</si>
  <si>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</si>
  <si>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</si>
  <si>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</si>
  <si>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</si>
  <si>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</si>
  <si>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</si>
  <si>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</si>
  <si>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</si>
  <si>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</si>
  <si>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</si>
  <si>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</si>
  <si>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</si>
  <si>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</si>
  <si>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</si>
  <si>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</si>
  <si>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</si>
  <si>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</si>
  <si>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</si>
  <si>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</si>
  <si>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</si>
  <si>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</si>
  <si>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</si>
  <si>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</si>
  <si>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</si>
  <si>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</si>
  <si>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</si>
  <si>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</si>
  <si>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</si>
  <si>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</si>
  <si>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</si>
  <si>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</si>
  <si>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</si>
  <si>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</si>
  <si>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</si>
  <si>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</si>
  <si>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</si>
  <si>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</si>
  <si>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</si>
  <si>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</si>
  <si>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</si>
  <si>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</si>
  <si>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</si>
  <si>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</si>
  <si>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</si>
  <si>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</si>
  <si>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</si>
  <si>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</si>
  <si>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</si>
  <si>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</si>
  <si>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</si>
  <si>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</si>
  <si>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</si>
  <si>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</si>
  <si>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</si>
  <si>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</si>
  <si>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</si>
  <si>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</si>
  <si>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</si>
  <si>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</si>
  <si>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</si>
  <si>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</si>
  <si>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</si>
  <si>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</si>
  <si>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</si>
  <si>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</si>
  <si>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</si>
  <si>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</si>
  <si>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</si>
  <si>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</si>
  <si>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</si>
  <si>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</si>
  <si>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</si>
  <si>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</si>
  <si>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</si>
  <si>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</si>
  <si>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</si>
  <si>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</si>
  <si>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</si>
  <si>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</si>
  <si>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</si>
  <si>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</si>
  <si>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</si>
  <si>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</si>
  <si>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</si>
  <si>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</si>
  <si>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</si>
  <si>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</si>
  <si>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</si>
  <si>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</si>
  <si>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</si>
  <si>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</si>
  <si>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</si>
  <si>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</si>
  <si>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</si>
  <si>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</si>
  <si>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</si>
  <si>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</si>
  <si>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</si>
  <si>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</si>
  <si>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</si>
  <si>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</si>
  <si>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</si>
  <si>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</si>
  <si>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</si>
  <si>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</si>
  <si>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</si>
  <si>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</si>
  <si>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</si>
  <si>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</si>
  <si>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</si>
  <si>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</si>
  <si>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</si>
  <si>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</si>
  <si>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</si>
  <si>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</si>
  <si>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</si>
  <si>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</si>
  <si>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</si>
  <si>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</si>
  <si>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</si>
  <si>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</si>
  <si>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</si>
  <si>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</si>
  <si>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</si>
  <si>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</si>
  <si>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</si>
  <si>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</si>
  <si>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</si>
  <si>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</si>
  <si>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</si>
  <si>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</si>
  <si>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</si>
  <si>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</si>
  <si>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</si>
  <si>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</si>
  <si>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</si>
  <si>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</si>
  <si>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</si>
  <si>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</si>
  <si>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</si>
  <si>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</si>
  <si>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</si>
  <si>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</si>
  <si>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</si>
  <si>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</si>
  <si>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</si>
  <si>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</si>
  <si>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</si>
  <si>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</si>
  <si>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</si>
  <si>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</si>
  <si>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</si>
  <si>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</si>
  <si>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</si>
  <si>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</si>
  <si>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</si>
  <si>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</si>
  <si>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</si>
  <si>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</si>
  <si>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</si>
  <si>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</si>
  <si>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</si>
  <si>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</si>
  <si>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</si>
  <si>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</si>
  <si>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</si>
  <si>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</si>
  <si>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</si>
  <si>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</si>
  <si>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</si>
  <si>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</si>
  <si>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</si>
  <si>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</si>
  <si>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</si>
  <si>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</si>
  <si>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</si>
  <si>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</si>
  <si>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</si>
  <si>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</si>
  <si>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</si>
  <si>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</si>
  <si>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</si>
  <si>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</si>
  <si>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</si>
  <si>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</si>
  <si>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</si>
  <si>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</si>
  <si>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</si>
  <si>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</si>
  <si>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</si>
  <si>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</si>
  <si>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</si>
  <si>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</si>
  <si>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</si>
  <si>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</si>
  <si>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</si>
  <si>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</si>
  <si>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</si>
  <si>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</si>
  <si>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</si>
  <si>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</si>
  <si>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</si>
  <si>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</si>
  <si>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</si>
  <si>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</si>
  <si>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</si>
  <si>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</si>
  <si>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</si>
  <si>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</si>
  <si>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</si>
  <si>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</si>
  <si>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</si>
  <si>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</si>
  <si>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</si>
  <si>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</si>
  <si>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</si>
  <si>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</si>
  <si>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</si>
  <si>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</si>
  <si>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</si>
  <si>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</si>
  <si>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</si>
  <si>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</si>
  <si>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</si>
  <si>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</si>
  <si>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</si>
  <si>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</si>
  <si>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</si>
  <si>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</si>
  <si>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</si>
  <si>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</si>
  <si>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</si>
  <si>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</si>
  <si>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</si>
  <si>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</si>
  <si>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</si>
  <si>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</si>
  <si>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</si>
  <si>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</si>
  <si>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</si>
  <si>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</si>
  <si>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</si>
  <si>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</si>
  <si>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</si>
  <si>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</si>
  <si>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</si>
  <si>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</si>
  <si>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</si>
  <si>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</si>
  <si>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</si>
  <si>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</si>
  <si>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</si>
  <si>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</si>
  <si>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</si>
  <si>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</si>
  <si>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</si>
  <si>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</si>
  <si>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</si>
  <si>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</si>
  <si>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</si>
  <si>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</si>
  <si>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</si>
  <si>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</si>
  <si>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</si>
  <si>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</si>
  <si>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</si>
  <si>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</si>
  <si>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</si>
  <si>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</si>
  <si>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</si>
  <si>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</si>
  <si>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</si>
  <si>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</si>
  <si>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</si>
  <si>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</si>
  <si>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</si>
  <si>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</si>
  <si>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</si>
  <si>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</si>
  <si>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</si>
  <si>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</si>
  <si>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</si>
  <si>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</si>
  <si>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</si>
  <si>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</si>
  <si>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</si>
  <si>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</si>
  <si>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</si>
  <si>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</si>
  <si>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</si>
  <si>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</si>
  <si>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</si>
  <si>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</si>
  <si>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</si>
  <si>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</si>
  <si>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</si>
  <si>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</si>
  <si>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</si>
  <si>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</si>
  <si>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</si>
  <si>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</si>
  <si>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</si>
  <si>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</si>
  <si>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</si>
  <si>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</si>
  <si>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</si>
  <si>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</si>
  <si>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</si>
  <si>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</si>
  <si>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</si>
  <si>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</si>
  <si>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</si>
  <si>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</si>
  <si>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</si>
  <si>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</si>
  <si>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</si>
  <si>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</si>
  <si>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</si>
  <si>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</si>
  <si>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</si>
  <si>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</si>
  <si>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</si>
  <si>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</si>
  <si>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</si>
  <si>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</si>
  <si>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</si>
  <si>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</si>
  <si>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</si>
  <si>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</si>
  <si>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</si>
  <si>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</si>
  <si>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</si>
  <si>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</si>
  <si>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</si>
  <si>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</si>
  <si>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</si>
  <si>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</si>
  <si>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</si>
  <si>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</si>
  <si>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</si>
  <si>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</si>
  <si>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</si>
  <si>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</si>
  <si>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</si>
  <si>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</si>
  <si>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</si>
  <si>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</si>
  <si>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</si>
  <si>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</si>
  <si>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</si>
  <si>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</si>
  <si>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</si>
  <si>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</si>
  <si>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</si>
  <si>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</si>
  <si>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</si>
  <si>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</si>
  <si>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</si>
  <si>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</si>
  <si>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</si>
  <si>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</si>
  <si>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</si>
  <si>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</si>
  <si>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</si>
  <si>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</si>
  <si>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</si>
  <si>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</si>
  <si>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</si>
  <si>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</si>
  <si>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</si>
  <si>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</si>
  <si>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</si>
  <si>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</si>
  <si>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</si>
  <si>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</si>
  <si>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</si>
  <si>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</si>
  <si>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</si>
  <si>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</si>
  <si>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</si>
  <si>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</si>
  <si>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</si>
  <si>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</si>
  <si>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</si>
  <si>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</si>
  <si>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</si>
  <si>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</si>
  <si>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</si>
  <si>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</si>
  <si>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</si>
  <si>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</si>
  <si>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</si>
  <si>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</si>
  <si>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</si>
  <si>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</si>
  <si>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</si>
  <si>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</si>
  <si>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</si>
  <si>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</si>
  <si>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</si>
  <si>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</si>
  <si>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</si>
  <si>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</si>
  <si>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</si>
  <si>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</si>
  <si>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</si>
  <si>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</si>
  <si>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</si>
  <si>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</si>
  <si>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</si>
  <si>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</si>
  <si>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</si>
  <si>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</si>
  <si>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</si>
  <si>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</si>
  <si>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</si>
  <si>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</si>
  <si>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</si>
  <si>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</si>
  <si>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</si>
  <si>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</si>
  <si>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</si>
  <si>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</si>
  <si>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</si>
  <si>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</si>
  <si>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</si>
  <si>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</si>
  <si>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</si>
  <si>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</si>
  <si>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</si>
  <si>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</si>
  <si>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</si>
  <si>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</si>
  <si>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</si>
  <si>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</si>
  <si>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</si>
  <si>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</si>
  <si>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</si>
  <si>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</si>
  <si>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</si>
  <si>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</si>
  <si>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</si>
  <si>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</si>
  <si>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</si>
  <si>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</si>
  <si>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</si>
  <si>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</si>
  <si>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</si>
  <si>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</si>
  <si>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</si>
  <si>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</si>
  <si>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</si>
  <si>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</si>
  <si>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</si>
  <si>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</si>
  <si>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</si>
  <si>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</si>
  <si>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</si>
  <si>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</si>
  <si>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</si>
  <si>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</si>
  <si>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</si>
  <si>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</si>
  <si>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</si>
  <si>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</si>
  <si>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</si>
  <si>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</si>
  <si>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</si>
  <si>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</si>
  <si>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</si>
  <si>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</si>
  <si>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</si>
  <si>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</si>
  <si>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</si>
  <si>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</si>
  <si>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</si>
  <si>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</si>
  <si>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</si>
  <si>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</si>
  <si>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</si>
  <si>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</si>
  <si>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</si>
  <si>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</si>
  <si>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</si>
  <si>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</si>
  <si>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</si>
  <si>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</si>
  <si>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</si>
  <si>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</si>
  <si>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</si>
  <si>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</si>
  <si>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</si>
  <si>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</si>
  <si>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</si>
  <si>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</si>
  <si>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</si>
  <si>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</si>
  <si>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</si>
  <si>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</si>
  <si>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</si>
  <si>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</si>
  <si>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</si>
  <si>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</si>
  <si>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</si>
  <si>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</si>
  <si>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</si>
  <si>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</si>
  <si>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</si>
  <si>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</si>
  <si>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</si>
  <si>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</si>
  <si>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</si>
  <si>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</si>
  <si>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</si>
  <si>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</si>
  <si>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</si>
  <si>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</si>
  <si>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</si>
  <si>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</si>
  <si>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</si>
  <si>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</si>
  <si>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</si>
  <si>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</si>
  <si>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</si>
  <si>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</si>
  <si>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</si>
  <si>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</si>
  <si>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</si>
  <si>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</si>
  <si>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</si>
  <si>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</si>
  <si>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</si>
  <si>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</si>
  <si>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</si>
  <si>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</si>
  <si>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</si>
  <si>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</si>
  <si>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</si>
  <si>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</si>
  <si>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</si>
  <si>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</si>
  <si>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</si>
  <si>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</si>
  <si>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</si>
  <si>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</si>
  <si>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</si>
  <si>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</si>
  <si>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</si>
  <si>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</si>
  <si>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</si>
  <si>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</si>
  <si>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</si>
  <si>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</si>
  <si>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</si>
  <si>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</si>
  <si>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</si>
  <si>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</si>
  <si>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</si>
  <si>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</si>
  <si>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</si>
  <si>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</si>
  <si>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</si>
  <si>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</si>
  <si>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</si>
  <si>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</si>
  <si>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</si>
  <si>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</si>
  <si>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</si>
  <si>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</si>
  <si>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</si>
  <si>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</si>
  <si>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</si>
  <si>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</si>
  <si>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</si>
  <si>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</si>
  <si>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</si>
  <si>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</si>
  <si>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</si>
  <si>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</si>
  <si>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</si>
  <si>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</si>
  <si>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</si>
  <si>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</si>
  <si>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</si>
  <si>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</si>
  <si>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</si>
  <si>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</si>
  <si>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</si>
  <si>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</si>
  <si>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</si>
  <si>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</si>
  <si>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</si>
  <si>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</si>
  <si>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</si>
  <si>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</si>
  <si>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</si>
  <si>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</si>
  <si>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</si>
  <si>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</si>
  <si>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</si>
  <si>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</si>
  <si>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</si>
  <si>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</si>
  <si>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</si>
  <si>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</si>
  <si>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</si>
  <si>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</si>
  <si>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</si>
  <si>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</si>
  <si>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</si>
  <si>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</si>
  <si>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</si>
  <si>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</si>
  <si>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</si>
  <si>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</si>
  <si>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</si>
  <si>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</si>
  <si>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</si>
  <si>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</si>
  <si>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</si>
  <si>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</si>
  <si>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</si>
  <si>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</si>
  <si>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</si>
  <si>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</si>
  <si>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</si>
  <si>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</si>
  <si>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</si>
  <si>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</si>
  <si>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</si>
  <si>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</si>
  <si>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</si>
  <si>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</si>
  <si>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</si>
  <si>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</si>
  <si>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</si>
  <si>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</si>
  <si>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</si>
  <si>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</si>
  <si>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</si>
  <si>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</si>
  <si>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</si>
  <si>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</si>
  <si>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</si>
  <si>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</si>
  <si>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</si>
  <si>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</si>
  <si>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</si>
  <si>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</si>
  <si>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</si>
  <si>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</si>
  <si>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</si>
  <si>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</si>
  <si>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</si>
  <si>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</si>
  <si>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</si>
  <si>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</si>
  <si>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</si>
  <si>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</si>
  <si>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</si>
  <si>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</si>
  <si>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</si>
  <si>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</si>
  <si>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</si>
  <si>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</si>
  <si>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</si>
  <si>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</si>
  <si>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</si>
  <si>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</si>
  <si>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</si>
  <si>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</si>
  <si>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</si>
  <si>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</si>
  <si>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</si>
  <si>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</si>
  <si>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</si>
  <si>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</si>
  <si>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</si>
  <si>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</si>
  <si>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</si>
  <si>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</si>
  <si>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</si>
  <si>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</si>
  <si>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</si>
  <si>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</si>
  <si>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</si>
  <si>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</si>
  <si>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</si>
  <si>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</si>
  <si>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</si>
  <si>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</si>
  <si>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</si>
  <si>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</si>
  <si>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</si>
  <si>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</si>
  <si>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</si>
  <si>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</si>
  <si>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</si>
  <si>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</si>
  <si>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</si>
  <si>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</si>
  <si>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</si>
  <si>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</si>
  <si>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</si>
  <si>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</si>
  <si>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</si>
  <si>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</si>
  <si>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</si>
  <si>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</si>
  <si>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</si>
  <si>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</si>
  <si>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</si>
  <si>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</si>
  <si>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</si>
  <si>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</si>
  <si>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</si>
  <si>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</si>
  <si>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</si>
  <si>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</si>
  <si>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</si>
  <si>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</si>
  <si>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</si>
  <si>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</si>
  <si>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</si>
  <si>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</si>
  <si>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</si>
  <si>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</si>
  <si>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</si>
  <si>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</si>
  <si>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</si>
  <si>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</si>
  <si>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</si>
  <si>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</si>
  <si>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</si>
  <si>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</si>
  <si>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</si>
  <si>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</si>
  <si>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</si>
  <si>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</si>
  <si>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</si>
  <si>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</si>
  <si>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</si>
  <si>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</si>
  <si>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</si>
  <si>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</si>
  <si>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</si>
  <si>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</si>
  <si>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</si>
  <si>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</si>
  <si>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</si>
  <si>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</si>
  <si>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</si>
  <si>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</si>
  <si>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</si>
  <si>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</si>
  <si>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</si>
  <si>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</si>
  <si>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</si>
  <si>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</si>
  <si>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</si>
  <si>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</si>
  <si>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</si>
  <si>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</si>
  <si>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</si>
  <si>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</si>
  <si>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</si>
  <si>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</si>
  <si>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</si>
  <si>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</si>
  <si>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</si>
  <si>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</si>
  <si>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</si>
  <si>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</si>
  <si>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</si>
  <si>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</si>
  <si>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</si>
  <si>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</si>
  <si>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</si>
  <si>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</si>
  <si>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</si>
  <si>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</si>
  <si>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</si>
  <si>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</si>
  <si>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</si>
  <si>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</si>
  <si>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</si>
  <si>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</si>
  <si>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</si>
  <si>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</si>
  <si>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</si>
  <si>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</si>
  <si>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</si>
  <si>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</si>
  <si>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</si>
  <si>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</si>
  <si>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</si>
  <si>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</si>
  <si>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</si>
  <si>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</si>
  <si>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</si>
  <si>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</si>
  <si>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</si>
  <si>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</si>
  <si>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</si>
  <si>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</si>
  <si>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</si>
  <si>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</si>
  <si>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</si>
  <si>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</si>
  <si>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</si>
  <si>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</si>
  <si>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</si>
  <si>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</si>
  <si>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</si>
  <si>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</si>
  <si>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</si>
  <si>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</si>
  <si>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</si>
  <si>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</si>
  <si>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</si>
  <si>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</si>
  <si>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</si>
  <si>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</si>
  <si>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</si>
  <si>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</si>
  <si>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</si>
  <si>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</si>
  <si>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</si>
  <si>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</si>
  <si>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</si>
  <si>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</si>
  <si>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</si>
  <si>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</si>
  <si>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</si>
  <si>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</si>
  <si>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</si>
  <si>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</si>
  <si>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</si>
  <si>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</si>
  <si>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</si>
  <si>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</si>
  <si>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</si>
  <si>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</si>
  <si>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</si>
  <si>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</si>
  <si>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</si>
  <si>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</si>
  <si>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</si>
  <si>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</si>
  <si>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</si>
  <si>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</si>
  <si>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</si>
  <si>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</si>
  <si>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</si>
  <si>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</si>
  <si>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</si>
  <si>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</si>
  <si>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</si>
  <si>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</si>
  <si>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</si>
  <si>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</si>
  <si>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</si>
  <si>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</si>
  <si>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</si>
  <si>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</si>
  <si>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</si>
  <si>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</si>
  <si>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</si>
  <si>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</si>
  <si>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</si>
  <si>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</si>
  <si>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</si>
  <si>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</si>
  <si>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</si>
  <si>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</si>
  <si>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</si>
  <si>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</si>
  <si>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</si>
  <si>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</si>
  <si>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</si>
  <si>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</si>
  <si>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</si>
  <si>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</si>
  <si>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</si>
  <si>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</si>
  <si>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</si>
  <si>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</si>
  <si>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</si>
  <si>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</si>
  <si>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</si>
  <si>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</si>
  <si>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</si>
  <si>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</si>
  <si>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</si>
  <si>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</si>
  <si>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</si>
  <si>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</si>
  <si>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</si>
  <si>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</si>
  <si>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</si>
  <si>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</si>
  <si>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</si>
  <si>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</si>
  <si>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</si>
  <si>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</si>
  <si>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</si>
  <si>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</si>
  <si>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</si>
  <si>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</si>
  <si>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</si>
  <si>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</si>
  <si>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</si>
  <si>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</si>
  <si>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</si>
  <si>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</si>
  <si>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</si>
  <si>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</si>
  <si>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</si>
  <si>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</si>
  <si>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</si>
  <si>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</si>
  <si>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</si>
  <si>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</si>
  <si>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</si>
  <si>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</si>
  <si>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</si>
  <si>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</si>
  <si>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</si>
  <si>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</si>
  <si>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</si>
  <si>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</si>
  <si>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</si>
  <si>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</si>
  <si>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</si>
  <si>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</si>
  <si>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</si>
  <si>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</si>
  <si>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</si>
  <si>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</si>
  <si>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</si>
  <si>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</si>
  <si>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</si>
  <si>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</si>
  <si>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</si>
  <si>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</si>
  <si>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</si>
  <si>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</si>
  <si>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</si>
  <si>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</si>
  <si>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</si>
  <si>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</si>
  <si>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</si>
  <si>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</si>
  <si>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</si>
  <si>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</si>
  <si>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</si>
  <si>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</si>
  <si>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</si>
  <si>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</si>
  <si>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</si>
  <si>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</si>
  <si>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</si>
  <si>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</si>
  <si>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</si>
  <si>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</si>
  <si>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</si>
  <si>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</si>
  <si>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</si>
  <si>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</si>
  <si>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</si>
  <si>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</si>
  <si>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</si>
  <si>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</si>
  <si>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</si>
  <si>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</si>
  <si>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</si>
  <si>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</si>
  <si>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</si>
  <si>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</si>
  <si>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</si>
  <si>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</si>
  <si>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</si>
  <si>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</si>
  <si>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</si>
  <si>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</si>
  <si>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</si>
  <si>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</si>
  <si>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</si>
  <si>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</si>
  <si>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</si>
  <si>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</si>
  <si>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</si>
  <si>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</si>
  <si>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</si>
  <si>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</si>
  <si>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</si>
  <si>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</si>
  <si>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</si>
  <si>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</si>
  <si>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</si>
  <si>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</si>
  <si>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</si>
  <si>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</si>
  <si>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</si>
  <si>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</si>
  <si>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</si>
  <si>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</si>
  <si>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</si>
  <si>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</si>
  <si>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</si>
  <si>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</si>
  <si>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</si>
  <si>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</si>
  <si>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</si>
  <si>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</si>
  <si>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</si>
  <si>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</si>
  <si>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</si>
  <si>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</si>
  <si>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</si>
  <si>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</si>
  <si>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</si>
  <si>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</si>
  <si>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</si>
  <si>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</si>
  <si>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</si>
  <si>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</si>
  <si>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</si>
  <si>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</si>
  <si>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</si>
  <si>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</si>
  <si>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</si>
  <si>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</si>
  <si>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</si>
  <si>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</si>
  <si>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</si>
  <si>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</si>
  <si>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</si>
  <si>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</si>
  <si>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</si>
  <si>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</si>
  <si>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</si>
  <si>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</si>
  <si>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</si>
  <si>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</si>
  <si>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</si>
  <si>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</si>
  <si>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</si>
  <si>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</si>
  <si>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</si>
  <si>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</si>
  <si>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</si>
  <si>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</si>
  <si>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</si>
  <si>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</si>
  <si>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</si>
  <si>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</si>
  <si>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</si>
  <si>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</si>
  <si>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</si>
  <si>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</si>
  <si>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</si>
  <si>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</si>
  <si>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</si>
  <si>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</si>
  <si>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</si>
  <si>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</si>
  <si>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</si>
  <si>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</si>
  <si>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</si>
  <si>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</si>
  <si>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</si>
  <si>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</si>
  <si>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</si>
  <si>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</si>
  <si>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</si>
  <si>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</si>
  <si>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</si>
  <si>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</si>
  <si>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</si>
  <si>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</si>
  <si>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</si>
  <si>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</si>
  <si>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</si>
  <si>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</si>
  <si>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</si>
  <si>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</si>
  <si>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</si>
  <si>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</si>
  <si>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</si>
  <si>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</si>
  <si>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</si>
  <si>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</si>
  <si>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</si>
  <si>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</si>
  <si>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</si>
  <si>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</si>
  <si>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</si>
  <si>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</si>
  <si>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</si>
  <si>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</si>
  <si>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</si>
  <si>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</si>
  <si>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</si>
  <si>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</si>
  <si>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</si>
  <si>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</si>
  <si>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</si>
  <si>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</si>
  <si>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</si>
  <si>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</si>
  <si>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</si>
  <si>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</si>
  <si>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</si>
  <si>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</si>
  <si>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</si>
  <si>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</si>
  <si>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</si>
  <si>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</si>
  <si>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</si>
  <si>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</si>
  <si>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</si>
  <si>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</si>
  <si>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</si>
  <si>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</si>
  <si>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</si>
  <si>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</si>
  <si>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</si>
  <si>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</si>
  <si>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</si>
  <si>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</si>
  <si>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</si>
  <si>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</si>
  <si>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</si>
  <si>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</si>
  <si>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</si>
  <si>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</si>
  <si>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</si>
  <si>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</si>
  <si>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</si>
  <si>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</si>
  <si>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</si>
  <si>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</si>
  <si>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</si>
  <si>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</si>
  <si>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</si>
  <si>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</si>
  <si>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</si>
  <si>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</si>
  <si>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</si>
  <si>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</si>
  <si>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</si>
  <si>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</si>
  <si>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</si>
  <si>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</si>
  <si>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</si>
  <si>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</si>
  <si>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</si>
  <si>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</si>
  <si>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</si>
  <si>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</si>
  <si>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</si>
  <si>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</si>
  <si>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</si>
  <si>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</si>
  <si>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</si>
  <si>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</si>
  <si>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</si>
  <si>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</si>
  <si>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</si>
  <si>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</si>
  <si>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</si>
  <si>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</si>
  <si>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</si>
  <si>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</si>
  <si>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</si>
  <si>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</si>
  <si>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</si>
  <si>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</si>
  <si>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</si>
  <si>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</si>
  <si>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</si>
  <si>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</si>
  <si>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</si>
  <si>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</si>
  <si>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</si>
  <si>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</si>
  <si>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</si>
  <si>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</si>
  <si>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</si>
  <si>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</si>
  <si>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</si>
  <si>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</si>
  <si>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</si>
  <si>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</si>
  <si>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</si>
  <si>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</si>
  <si>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</si>
  <si>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</si>
  <si>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</si>
  <si>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</si>
  <si>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</si>
  <si>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</si>
  <si>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</si>
  <si>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</si>
  <si>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</si>
  <si>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</si>
  <si>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</si>
  <si>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</si>
  <si>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</si>
  <si>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</si>
  <si>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</si>
  <si>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</si>
  <si>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</si>
  <si>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</si>
  <si>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</si>
  <si>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</si>
  <si>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</si>
  <si>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</si>
  <si>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</si>
  <si>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</si>
  <si>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</si>
  <si>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</si>
  <si>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</si>
  <si>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</si>
  <si>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</si>
  <si>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</si>
  <si>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</si>
  <si>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</si>
  <si>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</si>
  <si>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</si>
  <si>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</si>
  <si>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</si>
  <si>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</si>
  <si>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</si>
  <si>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</si>
  <si>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</si>
  <si>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</si>
  <si>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</si>
  <si>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</si>
  <si>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</si>
  <si>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</si>
  <si>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</si>
  <si>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</si>
  <si>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</si>
  <si>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</si>
  <si>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</si>
  <si>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</si>
  <si>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</si>
  <si>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</si>
  <si>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</si>
  <si>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</si>
  <si>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</si>
  <si>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</si>
  <si>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</si>
  <si>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</si>
  <si>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</si>
  <si>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</si>
  <si>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</si>
  <si>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</si>
  <si>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</si>
  <si>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</si>
  <si>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</si>
  <si>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</si>
  <si>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</si>
  <si>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</si>
  <si>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</si>
  <si>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</si>
  <si>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</si>
  <si>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</si>
  <si>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</si>
  <si>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</si>
  <si>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</si>
  <si>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</si>
  <si>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</si>
  <si>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</si>
  <si>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</si>
  <si>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</si>
  <si>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</si>
  <si>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</si>
  <si>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</si>
  <si>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</si>
  <si>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</si>
  <si>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</si>
  <si>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</si>
  <si>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</si>
  <si>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</si>
  <si>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</si>
  <si>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</si>
  <si>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</si>
  <si>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</si>
  <si>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</si>
  <si>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</si>
  <si>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</si>
  <si>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</si>
  <si>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</si>
  <si>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</si>
  <si>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</si>
  <si>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</si>
  <si>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</si>
  <si>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</si>
  <si>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</si>
  <si>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</si>
  <si>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</si>
  <si>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</si>
  <si>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</si>
  <si>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</si>
  <si>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</si>
  <si>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</si>
  <si>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</si>
  <si>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</si>
  <si>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</si>
  <si>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</si>
  <si>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</si>
  <si>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</si>
  <si>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</si>
  <si>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</si>
  <si>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</si>
  <si>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</si>
  <si>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</si>
  <si>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</si>
  <si>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</si>
  <si>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</si>
  <si>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</si>
  <si>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</si>
  <si>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</si>
  <si>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</si>
  <si>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</si>
  <si>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</si>
  <si>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</si>
  <si>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</si>
  <si>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</si>
  <si>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</si>
  <si>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</si>
  <si>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</si>
  <si>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</si>
  <si>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</si>
  <si>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</si>
  <si>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</si>
  <si>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</si>
  <si>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</si>
  <si>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</si>
  <si>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</si>
  <si>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</si>
  <si>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</si>
  <si>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</si>
  <si>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</si>
  <si>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</si>
  <si>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</si>
  <si>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</si>
  <si>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</si>
  <si>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</si>
  <si>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</si>
  <si>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</si>
  <si>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</si>
  <si>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</si>
  <si>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</si>
  <si>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</si>
  <si>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</si>
  <si>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</si>
  <si>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</si>
  <si>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</si>
  <si>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</si>
  <si>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</si>
  <si>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</si>
  <si>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</si>
  <si>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</si>
  <si>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</si>
  <si>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</si>
  <si>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</si>
  <si>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</si>
  <si>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</si>
  <si>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</si>
  <si>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</si>
  <si>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</si>
  <si>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</si>
  <si>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</si>
  <si>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</si>
  <si>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</si>
  <si>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</si>
  <si>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</si>
  <si>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</si>
  <si>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</si>
  <si>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</si>
  <si>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</si>
  <si>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</si>
  <si>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</si>
  <si>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</si>
  <si>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</si>
  <si>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</si>
  <si>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</si>
  <si>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</si>
  <si>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</si>
  <si>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</si>
  <si>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</si>
  <si>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</si>
  <si>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</si>
  <si>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</si>
  <si>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</si>
  <si>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</si>
  <si>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</si>
  <si>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</si>
  <si>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</si>
  <si>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</si>
  <si>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</si>
  <si>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</si>
  <si>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</si>
  <si>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</si>
  <si>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</si>
  <si>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</si>
  <si>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</si>
  <si>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</si>
  <si>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</si>
  <si>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</si>
  <si>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</si>
  <si>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</si>
  <si>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</si>
  <si>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</si>
  <si>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</si>
  <si>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</si>
  <si>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</si>
  <si>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</si>
  <si>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</si>
  <si>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</si>
  <si>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</si>
  <si>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</si>
  <si>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</si>
  <si>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</si>
  <si>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</si>
  <si>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</si>
  <si>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</si>
  <si>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</si>
  <si>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</si>
  <si>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</si>
  <si>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</si>
  <si>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</si>
  <si>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</si>
  <si>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</si>
  <si>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</si>
  <si>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</si>
  <si>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</si>
  <si>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</si>
  <si>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</si>
  <si>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</si>
  <si>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</si>
  <si>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</si>
  <si>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</si>
  <si>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</si>
  <si>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</si>
  <si>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</si>
  <si>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</si>
  <si>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</si>
  <si>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</si>
  <si>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</si>
  <si>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</si>
  <si>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</si>
  <si>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</si>
  <si>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</si>
  <si>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</si>
  <si>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</si>
  <si>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</si>
  <si>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</si>
  <si>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</si>
  <si>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</si>
  <si>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</si>
  <si>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</si>
  <si>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</si>
  <si>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</si>
  <si>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</si>
  <si>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</si>
  <si>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</si>
  <si>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</si>
  <si>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</si>
  <si>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</si>
  <si>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</si>
  <si>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</si>
  <si>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</si>
  <si>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</si>
  <si>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</si>
  <si>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</si>
  <si>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</si>
  <si>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</si>
  <si>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</si>
  <si>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</si>
  <si>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</si>
  <si>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</si>
  <si>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</si>
  <si>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</si>
  <si>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</si>
  <si>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</si>
  <si>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</si>
  <si>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</si>
  <si>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</si>
  <si>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</si>
  <si>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</si>
  <si>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</si>
  <si>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</si>
  <si>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</si>
  <si>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</si>
  <si>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</si>
  <si>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</si>
  <si>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</si>
  <si>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</si>
  <si>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</si>
  <si>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</si>
  <si>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</si>
  <si>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</si>
  <si>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</si>
  <si>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</si>
  <si>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</si>
  <si>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</si>
  <si>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</si>
  <si>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</si>
  <si>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</si>
  <si>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</si>
  <si>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</si>
  <si>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</si>
  <si>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</si>
  <si>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</si>
  <si>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</si>
  <si>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</si>
  <si>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</si>
  <si>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</si>
  <si>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</si>
  <si>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</si>
  <si>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</si>
  <si>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</si>
  <si>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</si>
  <si>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</si>
  <si>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</si>
  <si>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</si>
  <si>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</si>
  <si>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</si>
  <si>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</si>
  <si>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</si>
  <si>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</si>
  <si>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</si>
  <si>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</si>
  <si>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</si>
  <si>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</si>
  <si>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</si>
  <si>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</si>
  <si>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</si>
  <si>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</si>
  <si>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</si>
  <si>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</si>
  <si>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</si>
  <si>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</si>
  <si>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</si>
  <si>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</si>
  <si>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</si>
  <si>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</si>
  <si>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</si>
  <si>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</si>
  <si>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</si>
  <si>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</si>
  <si>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</si>
  <si>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</si>
  <si>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</si>
  <si>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</si>
  <si>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</si>
  <si>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</si>
  <si>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</si>
  <si>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</si>
  <si>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</si>
  <si>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</si>
  <si>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</si>
  <si>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</si>
  <si>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</si>
  <si>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</si>
  <si>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</si>
  <si>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</si>
  <si>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</si>
  <si>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</si>
  <si>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</si>
  <si>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</si>
  <si>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</si>
  <si>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</si>
  <si>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</si>
  <si>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</si>
  <si>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</si>
  <si>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</si>
  <si>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</si>
  <si>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</si>
  <si>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</si>
  <si>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</si>
  <si>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</si>
  <si>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</si>
  <si>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</si>
  <si>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</si>
  <si>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</si>
  <si>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</si>
  <si>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</si>
  <si>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</si>
  <si>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</si>
  <si>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</si>
  <si>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</si>
  <si>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</si>
  <si>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</si>
  <si>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</si>
  <si>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</si>
  <si>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</si>
  <si>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</si>
  <si>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</si>
  <si>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</si>
  <si>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</si>
  <si>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</si>
  <si>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</si>
  <si>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</si>
  <si>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</si>
  <si>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</si>
  <si>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</si>
  <si>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</si>
  <si>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</si>
  <si>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</si>
  <si>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</si>
  <si>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</si>
  <si>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</si>
  <si>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</si>
  <si>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</si>
  <si>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</si>
  <si>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</si>
  <si>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</si>
  <si>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</si>
  <si>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</si>
  <si>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</si>
  <si>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</si>
  <si>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</si>
  <si>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</si>
  <si>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</si>
  <si>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</si>
  <si>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</si>
  <si>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</si>
  <si>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</si>
  <si>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</si>
  <si>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</si>
  <si>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</si>
  <si>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</si>
  <si>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</si>
  <si>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</si>
  <si>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</si>
  <si>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</si>
  <si>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</si>
  <si>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</si>
  <si>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</si>
  <si>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</si>
  <si>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</si>
  <si>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</si>
  <si>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</si>
  <si>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</si>
  <si>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</si>
  <si>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</si>
  <si>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</si>
  <si>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</si>
  <si>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</si>
  <si>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</si>
  <si>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</si>
  <si>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</si>
  <si>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</si>
  <si>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</si>
  <si>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</si>
  <si>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</si>
  <si>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</si>
  <si>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</si>
  <si>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</si>
  <si>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</si>
  <si>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</si>
  <si>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</si>
  <si>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</si>
  <si>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</si>
  <si>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</si>
  <si>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</si>
  <si>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</si>
  <si>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</si>
  <si>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</si>
  <si>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</si>
  <si>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</si>
  <si>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</si>
  <si>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</si>
  <si>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</si>
  <si>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</si>
  <si>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</si>
  <si>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</si>
  <si>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</si>
  <si>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</si>
  <si>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</si>
  <si>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</si>
  <si>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</si>
  <si>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</si>
  <si>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</si>
  <si>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</si>
  <si>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</si>
  <si>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</si>
  <si>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</si>
  <si>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</si>
  <si>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</si>
  <si>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</si>
  <si>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</si>
  <si>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</si>
  <si>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</si>
  <si>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</si>
  <si>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</si>
  <si>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</si>
  <si>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</si>
  <si>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</si>
  <si>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</si>
  <si>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</si>
  <si>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</si>
  <si>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</si>
  <si>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</si>
  <si>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</si>
  <si>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</si>
  <si>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</si>
  <si>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</si>
  <si>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</si>
  <si>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</si>
  <si>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</si>
  <si>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</si>
  <si>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</si>
  <si>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</si>
  <si>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</si>
  <si>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</si>
  <si>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</si>
  <si>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</si>
  <si>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</si>
  <si>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</si>
  <si>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</si>
  <si>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</si>
  <si>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</si>
  <si>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</si>
  <si>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</si>
  <si>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</si>
  <si>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</si>
  <si>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</si>
  <si>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</si>
  <si>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</si>
  <si>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</si>
  <si>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</si>
  <si>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</si>
  <si>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</si>
  <si>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</si>
  <si>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</si>
  <si>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</si>
  <si>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</si>
  <si>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</si>
  <si>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</si>
  <si>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</si>
  <si>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</si>
  <si>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</si>
  <si>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</si>
  <si>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</si>
  <si>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</si>
  <si>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</si>
  <si>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</si>
  <si>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</si>
  <si>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</si>
  <si>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</si>
  <si>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</si>
  <si>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</si>
  <si>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</si>
  <si>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</si>
  <si>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</si>
  <si>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</si>
  <si>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</si>
  <si>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</si>
  <si>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</si>
  <si>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</si>
  <si>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</si>
  <si>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</si>
  <si>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</si>
  <si>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</si>
  <si>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</si>
  <si>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</si>
  <si>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</si>
  <si>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</si>
  <si>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</si>
  <si>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</si>
  <si>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</si>
  <si>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</si>
  <si>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</si>
  <si>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</si>
  <si>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</si>
  <si>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</si>
  <si>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</si>
  <si>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</si>
  <si>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</si>
  <si>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</si>
  <si>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</si>
  <si>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</si>
  <si>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</si>
  <si>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</si>
  <si>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</si>
  <si>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</si>
  <si>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</si>
  <si>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</si>
  <si>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</si>
  <si>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</si>
  <si>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</si>
  <si>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</si>
  <si>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</si>
  <si>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</si>
  <si>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</si>
  <si>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</si>
  <si>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</si>
  <si>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</si>
  <si>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</si>
  <si>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</si>
  <si>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</si>
  <si>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</si>
  <si>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</si>
  <si>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</si>
  <si>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</si>
  <si>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</si>
  <si>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</si>
  <si>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</si>
  <si>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</si>
  <si>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</si>
  <si>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</si>
  <si>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</si>
  <si>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</si>
  <si>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</si>
  <si>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</si>
  <si>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</si>
  <si>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</si>
  <si>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</si>
  <si>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</si>
  <si>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</si>
  <si>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</si>
  <si>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</si>
  <si>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</si>
  <si>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</si>
  <si>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</si>
  <si>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</si>
  <si>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</si>
  <si>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</si>
  <si>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</si>
  <si>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</si>
  <si>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</si>
  <si>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</si>
  <si>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</si>
  <si>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</si>
  <si>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</si>
  <si>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</si>
  <si>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</si>
  <si>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</si>
  <si>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</si>
  <si>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</si>
  <si>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</si>
  <si>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</si>
  <si>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</si>
  <si>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</si>
  <si>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</si>
  <si>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</si>
  <si>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</si>
  <si>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</si>
  <si>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</si>
  <si>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</si>
  <si>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</si>
  <si>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</si>
  <si>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</si>
  <si>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</si>
  <si>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</si>
  <si>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</si>
  <si>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</si>
  <si>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</si>
  <si>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</si>
  <si>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</si>
  <si>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</si>
  <si>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</si>
  <si>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</si>
  <si>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</si>
  <si>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</si>
  <si>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</si>
  <si>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</si>
  <si>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</si>
  <si>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</si>
  <si>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</si>
  <si>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</si>
  <si>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</si>
  <si>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</si>
  <si>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</si>
  <si>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</si>
  <si>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</si>
  <si>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</si>
  <si>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</si>
  <si>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</si>
  <si>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</si>
  <si>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</si>
  <si>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</si>
  <si>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</si>
  <si>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</si>
  <si>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</si>
  <si>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</si>
  <si>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</si>
  <si>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</si>
  <si>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</si>
  <si>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</si>
  <si>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</si>
  <si>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</si>
  <si>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</si>
  <si>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</si>
  <si>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</si>
  <si>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</si>
  <si>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</si>
  <si>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</si>
  <si>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</si>
  <si>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</si>
  <si>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</si>
  <si>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</si>
  <si>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</si>
  <si>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</si>
  <si>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</si>
  <si>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</si>
  <si>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</si>
  <si>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</si>
  <si>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</si>
  <si>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</si>
  <si>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</si>
  <si>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</si>
  <si>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</si>
  <si>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</si>
  <si>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</si>
  <si>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</si>
  <si>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</si>
  <si>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</si>
  <si>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</si>
  <si>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</si>
  <si>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</si>
  <si>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</si>
  <si>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</si>
  <si>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</si>
  <si>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</si>
  <si>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</si>
  <si>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</si>
  <si>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</si>
  <si>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</si>
  <si>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</si>
  <si>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</si>
  <si>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</si>
  <si>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</si>
  <si>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</si>
  <si>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</si>
  <si>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</si>
  <si>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</si>
  <si>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</si>
  <si>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</si>
  <si>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</si>
  <si>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</si>
  <si>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</si>
  <si>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</si>
  <si>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</si>
  <si>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</si>
  <si>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</si>
  <si>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</si>
  <si>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</si>
  <si>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</si>
  <si>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</si>
  <si>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</si>
  <si>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</si>
  <si>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</si>
  <si>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</si>
  <si>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</si>
  <si>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</si>
  <si>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</si>
  <si>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</si>
  <si>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</si>
  <si>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</si>
  <si>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</si>
  <si>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</si>
  <si>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</si>
  <si>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</si>
  <si>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</si>
  <si>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</si>
  <si>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</si>
  <si>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</si>
  <si>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</si>
  <si>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</si>
  <si>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</si>
  <si>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</si>
  <si>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</si>
  <si>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</si>
  <si>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</si>
  <si>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</si>
  <si>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</si>
  <si>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</si>
  <si>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</si>
  <si>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</si>
  <si>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</si>
  <si>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</si>
  <si>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</si>
  <si>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</si>
  <si>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</si>
  <si>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</si>
  <si>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</si>
  <si>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</si>
  <si>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</si>
  <si>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</si>
  <si>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</si>
  <si>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</si>
  <si>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</si>
  <si>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</si>
  <si>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</si>
  <si>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</si>
  <si>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</si>
  <si>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</si>
  <si>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</si>
  <si>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</si>
  <si>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</si>
  <si>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</si>
  <si>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</si>
  <si>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</si>
  <si>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</si>
  <si>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</si>
  <si>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</si>
  <si>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</si>
  <si>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</si>
  <si>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</si>
  <si>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</si>
  <si>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</si>
  <si>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</si>
  <si>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</si>
  <si>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</si>
  <si>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</si>
  <si>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</si>
  <si>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</si>
  <si>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</si>
  <si>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</si>
  <si>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</si>
  <si>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</si>
  <si>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</si>
  <si>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</si>
  <si>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</si>
  <si>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</si>
  <si>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</si>
  <si>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</si>
  <si>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</si>
  <si>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</si>
  <si>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</si>
  <si>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</si>
  <si>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</si>
  <si>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</si>
  <si>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</si>
  <si>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</si>
  <si>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</si>
  <si>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</si>
  <si>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</si>
  <si>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</si>
  <si>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</si>
  <si>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</si>
  <si>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</si>
  <si>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</si>
  <si>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</si>
  <si>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</si>
  <si>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</si>
  <si>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</si>
  <si>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</si>
  <si>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</si>
  <si>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</si>
  <si>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</si>
  <si>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</si>
  <si>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</si>
  <si>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</si>
  <si>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</si>
  <si>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</si>
  <si>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</si>
  <si>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</si>
  <si>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</si>
  <si>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</si>
  <si>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</si>
  <si>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</si>
  <si>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</si>
  <si>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</si>
  <si>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</si>
  <si>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</si>
  <si>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</si>
  <si>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</si>
  <si>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</si>
  <si>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</si>
  <si>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</si>
  <si>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</si>
  <si>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</si>
  <si>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</si>
  <si>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</si>
  <si>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</si>
  <si>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</si>
  <si>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</si>
  <si>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</si>
  <si>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</si>
  <si>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</si>
  <si>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</si>
  <si>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</si>
  <si>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</si>
  <si>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</si>
  <si>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</si>
  <si>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</si>
  <si>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</si>
  <si>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</si>
  <si>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</si>
  <si>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</si>
  <si>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</si>
  <si>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</si>
  <si>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</si>
  <si>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</si>
  <si>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</si>
  <si>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</si>
  <si>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</si>
  <si>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</si>
  <si>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</si>
  <si>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</si>
  <si>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</si>
  <si>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</si>
  <si>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</si>
  <si>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</si>
  <si>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</si>
  <si>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</si>
  <si>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</si>
  <si>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</si>
  <si>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</si>
  <si>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</si>
  <si>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</si>
  <si>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</si>
  <si>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</si>
  <si>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</si>
  <si>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</si>
  <si>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</si>
  <si>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</si>
  <si>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</si>
  <si>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</si>
  <si>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</si>
  <si>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</si>
  <si>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</si>
  <si>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</si>
  <si>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</si>
  <si>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</si>
  <si>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</si>
  <si>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</si>
  <si>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</si>
  <si>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</si>
  <si>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</si>
  <si>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</si>
  <si>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</si>
  <si>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</si>
  <si>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</si>
  <si>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</si>
  <si>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</si>
  <si>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</si>
  <si>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</si>
  <si>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</si>
  <si>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</si>
  <si>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</si>
  <si>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</si>
  <si>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</si>
  <si>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</si>
  <si>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</si>
  <si>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</si>
  <si>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</si>
  <si>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</si>
  <si>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</si>
  <si>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</si>
  <si>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</si>
  <si>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</si>
  <si>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</si>
  <si>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</si>
  <si>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</si>
  <si>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</si>
  <si>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</si>
  <si>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</si>
  <si>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</si>
  <si>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</si>
  <si>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</si>
  <si>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</si>
  <si>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</si>
  <si>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</si>
  <si>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</si>
  <si>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</si>
  <si>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</si>
  <si>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</si>
  <si>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</si>
  <si>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</si>
  <si>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</si>
  <si>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</si>
  <si>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</si>
  <si>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</si>
  <si>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</si>
  <si>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</si>
  <si>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</si>
  <si>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</si>
  <si>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</si>
  <si>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</si>
  <si>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</si>
  <si>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</si>
  <si>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</si>
  <si>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</si>
  <si>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</si>
  <si>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</si>
  <si>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</si>
  <si>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</si>
  <si>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</si>
  <si>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</si>
  <si>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</si>
  <si>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</si>
  <si>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</si>
  <si>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</si>
  <si>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</si>
  <si>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</si>
  <si>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</si>
  <si>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</si>
  <si>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</si>
  <si>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</si>
  <si>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</si>
  <si>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</si>
  <si>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</si>
  <si>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</si>
  <si>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</si>
  <si>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</si>
  <si>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</si>
  <si>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</si>
  <si>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</si>
  <si>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</si>
  <si>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</si>
  <si>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</si>
  <si>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</si>
  <si>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</si>
  <si>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</si>
  <si>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</si>
  <si>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</si>
  <si>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</si>
  <si>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</si>
  <si>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</si>
  <si>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</si>
  <si>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</si>
  <si>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</si>
  <si>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</si>
  <si>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</si>
  <si>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</si>
  <si>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</si>
  <si>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</si>
  <si>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</si>
  <si>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</si>
  <si>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</si>
  <si>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</si>
  <si>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</si>
  <si>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</si>
  <si>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</si>
  <si>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</si>
  <si>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</si>
  <si>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</si>
  <si>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</si>
  <si>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</si>
  <si>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</si>
  <si>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</si>
  <si>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</si>
  <si>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</si>
  <si>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</si>
  <si>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</si>
  <si>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</si>
  <si>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</si>
  <si>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</si>
  <si>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</si>
  <si>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</si>
  <si>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</si>
  <si>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</si>
  <si>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</si>
  <si>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</si>
  <si>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</si>
  <si>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</si>
  <si>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</si>
  <si>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</si>
  <si>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</si>
  <si>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</si>
  <si>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</si>
  <si>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</si>
  <si>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</si>
  <si>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</si>
  <si>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</si>
  <si>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</si>
  <si>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</si>
  <si>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</si>
  <si>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</si>
  <si>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</si>
  <si>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</si>
  <si>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</si>
  <si>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</si>
  <si>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</si>
  <si>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</si>
  <si>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</si>
  <si>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</si>
  <si>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</si>
  <si>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</si>
  <si>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</si>
  <si>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</si>
  <si>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</si>
  <si>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</si>
  <si>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</si>
  <si>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</si>
  <si>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</si>
  <si>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</si>
  <si>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</si>
  <si>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</si>
  <si>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</si>
  <si>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</si>
  <si>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</si>
  <si>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</si>
  <si>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</si>
  <si>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</si>
  <si>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</si>
  <si>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</si>
  <si>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</si>
  <si>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</si>
  <si>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</si>
  <si>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</si>
  <si>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</si>
  <si>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</si>
  <si>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</si>
  <si>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</si>
  <si>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</si>
  <si>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</si>
  <si>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</si>
  <si>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</si>
  <si>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</si>
  <si>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</si>
  <si>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</si>
  <si>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</si>
  <si>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</si>
  <si>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</si>
  <si>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</si>
  <si>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</si>
  <si>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</si>
  <si>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</si>
  <si>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</si>
  <si>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</si>
  <si>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</si>
  <si>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</si>
  <si>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</si>
  <si>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</si>
  <si>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</si>
  <si>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</si>
  <si>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</si>
  <si>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</si>
  <si>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</si>
  <si>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</si>
  <si>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</si>
  <si>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</si>
  <si>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</si>
  <si>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</si>
  <si>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</si>
  <si>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</si>
  <si>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</si>
  <si>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</si>
  <si>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</si>
  <si>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</si>
  <si>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</si>
  <si>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</si>
  <si>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</si>
  <si>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</si>
  <si>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</si>
  <si>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</si>
  <si>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</si>
  <si>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</si>
  <si>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</si>
  <si>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</si>
  <si>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</si>
  <si>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</si>
  <si>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</si>
  <si>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</si>
  <si>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</si>
  <si>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</si>
  <si>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</si>
  <si>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</si>
  <si>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</si>
  <si>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</si>
  <si>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</si>
  <si>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</si>
  <si>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</si>
  <si>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</si>
  <si>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</si>
  <si>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</si>
  <si>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</si>
  <si>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</si>
  <si>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</si>
  <si>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</si>
  <si>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</si>
  <si>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</si>
  <si>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</si>
  <si>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</si>
  <si>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</si>
  <si>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</si>
  <si>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</si>
  <si>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</si>
  <si>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</si>
  <si>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</si>
  <si>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</si>
  <si>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</si>
  <si>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</si>
  <si>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</si>
  <si>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</si>
  <si>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</si>
  <si>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</si>
  <si>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</si>
  <si>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</si>
  <si>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</si>
  <si>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</si>
  <si>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</si>
  <si>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</si>
  <si>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</si>
  <si>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</si>
  <si>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</si>
  <si>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</si>
  <si>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</si>
  <si>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</si>
  <si>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</si>
  <si>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</si>
  <si>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</si>
  <si>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</si>
  <si>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</si>
  <si>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</si>
  <si>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</si>
  <si>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</si>
  <si>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</si>
  <si>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</si>
  <si>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</si>
  <si>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</si>
  <si>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</si>
  <si>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</si>
  <si>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</si>
  <si>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</si>
  <si>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</si>
  <si>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</si>
  <si>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</si>
  <si>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</si>
  <si>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</si>
  <si>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</si>
  <si>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</si>
  <si>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</si>
  <si>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</si>
  <si>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</si>
  <si>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</si>
  <si>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</si>
  <si>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</si>
  <si>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</si>
  <si>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</si>
  <si>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</si>
  <si>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</si>
  <si>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</si>
  <si>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</si>
  <si>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</si>
  <si>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</si>
  <si>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</si>
  <si>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</si>
  <si>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</si>
  <si>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</si>
  <si>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</si>
  <si>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</si>
  <si>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</si>
  <si>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</si>
  <si>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</si>
  <si>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</si>
  <si>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</si>
  <si>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</si>
  <si>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</si>
  <si>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</si>
  <si>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</si>
  <si>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</si>
  <si>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</si>
  <si>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</si>
  <si>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</si>
  <si>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</si>
  <si>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</si>
  <si>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</si>
  <si>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</si>
  <si>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</si>
  <si>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</si>
  <si>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</si>
  <si>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</si>
  <si>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</si>
  <si>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</si>
  <si>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</si>
  <si>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</si>
  <si>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</si>
  <si>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</si>
  <si>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</si>
  <si>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</si>
  <si>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</si>
  <si>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</si>
  <si>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</si>
  <si>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</si>
  <si>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</si>
  <si>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</si>
  <si>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</si>
  <si>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</si>
  <si>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</si>
  <si>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</si>
  <si>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</si>
  <si>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</si>
  <si>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</si>
  <si>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</si>
  <si>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</si>
  <si>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</si>
  <si>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</si>
  <si>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</si>
  <si>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</si>
  <si>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</si>
  <si>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</si>
  <si>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</si>
  <si>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</si>
  <si>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</si>
  <si>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</si>
  <si>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</si>
  <si>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</si>
  <si>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</si>
  <si>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</si>
  <si>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</si>
  <si>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</si>
  <si>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</si>
  <si>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</si>
  <si>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</si>
  <si>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</si>
  <si>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</si>
  <si>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</si>
  <si>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</si>
  <si>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</si>
  <si>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</si>
  <si>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</si>
  <si>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</si>
  <si>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</si>
  <si>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</si>
  <si>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</si>
  <si>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</si>
  <si>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</si>
  <si>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</si>
  <si>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</si>
  <si>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</si>
  <si>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</si>
  <si>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</si>
  <si>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</si>
  <si>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</si>
  <si>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</si>
  <si>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</si>
  <si>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</si>
  <si>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</si>
  <si>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</si>
  <si>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</si>
  <si>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</si>
  <si>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</si>
  <si>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</si>
  <si>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</si>
  <si>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</si>
  <si>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</si>
  <si>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</si>
  <si>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</si>
  <si>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</si>
  <si>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</si>
  <si>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</si>
  <si>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</si>
  <si>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</si>
  <si>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</si>
  <si>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</si>
  <si>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</si>
  <si>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</si>
  <si>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</si>
  <si>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</si>
  <si>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</si>
  <si>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</si>
  <si>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</si>
  <si>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</si>
  <si>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</si>
  <si>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</si>
  <si>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</si>
  <si>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</si>
  <si>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</si>
  <si>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</si>
  <si>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</si>
  <si>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</si>
  <si>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</si>
  <si>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</si>
  <si>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</si>
  <si>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</si>
  <si>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</si>
  <si>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</si>
  <si>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</si>
  <si>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</si>
  <si>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</si>
  <si>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</si>
  <si>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</si>
  <si>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</si>
  <si>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</si>
  <si>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</si>
  <si>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</si>
  <si>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</si>
  <si>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</si>
  <si>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</si>
  <si>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</si>
  <si>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</si>
  <si>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</si>
  <si>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</si>
  <si>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</si>
  <si>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</si>
  <si>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</si>
  <si>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</si>
  <si>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</si>
  <si>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</si>
  <si>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</si>
  <si>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</si>
  <si>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</si>
  <si>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</si>
  <si>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</si>
  <si>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</si>
  <si>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</si>
  <si>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</si>
  <si>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</si>
  <si>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</si>
  <si>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</si>
  <si>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</si>
  <si>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</si>
  <si>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</si>
  <si>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</si>
  <si>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</si>
  <si>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</si>
  <si>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</si>
  <si>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</si>
  <si>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</si>
  <si>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</si>
  <si>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</si>
  <si>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</si>
  <si>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</si>
  <si>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</si>
  <si>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</si>
  <si>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</si>
  <si>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</si>
  <si>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</si>
  <si>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</si>
  <si>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</si>
  <si>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</si>
  <si>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</si>
  <si>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</si>
  <si>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</si>
  <si>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</si>
  <si>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</si>
  <si>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</si>
  <si>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</si>
  <si>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</si>
  <si>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</si>
  <si>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</si>
  <si>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</si>
  <si>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</si>
  <si>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</si>
  <si>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</si>
  <si>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</si>
  <si>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</si>
  <si>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</si>
  <si>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</si>
  <si>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</si>
  <si>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</si>
  <si>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</si>
  <si>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</si>
  <si>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</si>
  <si>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</si>
  <si>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</si>
  <si>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</si>
  <si>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</si>
  <si>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</si>
  <si>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</si>
  <si>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</si>
  <si>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</si>
  <si>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</si>
  <si>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</si>
  <si>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</si>
  <si>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</si>
  <si>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</si>
  <si>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</si>
  <si>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</si>
  <si>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</si>
  <si>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</si>
  <si>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</si>
  <si>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</si>
  <si>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</si>
  <si>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</si>
  <si>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</si>
  <si>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</si>
  <si>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</si>
  <si>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</si>
  <si>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</si>
  <si>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</si>
  <si>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</si>
  <si>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</si>
  <si>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</si>
  <si>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</si>
  <si>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</si>
  <si>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</si>
  <si>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</si>
  <si>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</si>
  <si>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</si>
  <si>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</si>
  <si>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</si>
  <si>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</si>
  <si>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</si>
  <si>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</si>
  <si>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</si>
  <si>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</si>
  <si>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</si>
  <si>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</si>
  <si>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</si>
  <si>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</si>
  <si>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</si>
  <si>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</si>
  <si>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</si>
  <si>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</si>
  <si>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</si>
  <si>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</si>
  <si>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</si>
  <si>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</si>
  <si>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</si>
  <si>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</si>
  <si>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</si>
  <si>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</si>
  <si>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</si>
  <si>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</si>
  <si>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</si>
  <si>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</si>
  <si>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</si>
  <si>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</si>
  <si>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</si>
  <si>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</si>
  <si>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</si>
  <si>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</si>
  <si>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</si>
  <si>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</si>
  <si>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</si>
  <si>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</si>
  <si>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</si>
  <si>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</si>
  <si>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</si>
  <si>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</si>
  <si>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</si>
  <si>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</si>
  <si>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</si>
  <si>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</si>
  <si>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</si>
  <si>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</si>
  <si>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</si>
  <si>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</si>
  <si>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</si>
  <si>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</si>
  <si>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</si>
  <si>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</si>
  <si>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</si>
  <si>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</si>
  <si>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</si>
  <si>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</si>
  <si>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</si>
  <si>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</si>
  <si>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</si>
  <si>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</si>
  <si>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</si>
  <si>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</si>
  <si>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</si>
  <si>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</si>
  <si>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</si>
  <si>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</si>
  <si>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</si>
  <si>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</si>
  <si>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</si>
  <si>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</si>
  <si>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</si>
  <si>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</si>
  <si>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</si>
  <si>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</si>
  <si>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</si>
  <si>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</si>
  <si>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</si>
  <si>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</si>
  <si>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</si>
  <si>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</si>
  <si>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</si>
  <si>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</si>
  <si>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</si>
  <si>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</si>
  <si>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</si>
  <si>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</si>
  <si>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</si>
  <si>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</si>
  <si>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</si>
  <si>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</si>
  <si>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</si>
  <si>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</si>
  <si>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</si>
  <si>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</si>
  <si>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</si>
  <si>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</si>
  <si>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</si>
  <si>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</si>
  <si>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</si>
  <si>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</si>
  <si>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</si>
  <si>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</si>
  <si>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</si>
  <si>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</si>
  <si>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</si>
  <si>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</si>
  <si>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</si>
  <si>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</si>
  <si>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</si>
  <si>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</si>
  <si>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</si>
  <si>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</si>
  <si>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</si>
  <si>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</si>
  <si>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</si>
  <si>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</si>
  <si>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</si>
  <si>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</si>
  <si>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</si>
  <si>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</si>
  <si>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</si>
  <si>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</si>
  <si>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</si>
  <si>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</si>
  <si>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</si>
  <si>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</si>
  <si>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</si>
  <si>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</si>
  <si>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</si>
  <si>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</si>
  <si>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</si>
  <si>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</si>
  <si>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</si>
  <si>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</si>
  <si>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</si>
  <si>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</si>
  <si>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</si>
  <si>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</si>
  <si>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</si>
  <si>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</si>
  <si>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</si>
  <si>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</si>
  <si>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</si>
  <si>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</si>
  <si>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</si>
  <si>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</si>
  <si>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</si>
  <si>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</si>
  <si>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</si>
  <si>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</si>
  <si>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</si>
  <si>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</si>
  <si>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</si>
  <si>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</si>
  <si>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</si>
  <si>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</si>
  <si>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</si>
  <si>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</si>
  <si>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</si>
  <si>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</si>
  <si>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</si>
  <si>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</si>
  <si>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</si>
  <si>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</si>
  <si>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</si>
  <si>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</si>
  <si>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</si>
  <si>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</si>
  <si>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</si>
  <si>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</si>
  <si>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</si>
  <si>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</si>
  <si>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</si>
  <si>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</si>
  <si>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</si>
  <si>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</si>
  <si>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</si>
  <si>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</si>
  <si>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</si>
  <si>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</si>
  <si>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</si>
  <si>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</si>
  <si>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</si>
  <si>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</si>
  <si>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</si>
  <si>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</si>
  <si>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</si>
  <si>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</si>
  <si>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</si>
  <si>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</si>
  <si>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</si>
  <si>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</si>
  <si>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</si>
  <si>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</si>
  <si>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</si>
  <si>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</si>
  <si>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</si>
  <si>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</si>
  <si>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</si>
  <si>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</si>
  <si>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</si>
  <si>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</si>
  <si>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</si>
  <si>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</si>
  <si>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</si>
  <si>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</si>
  <si>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</si>
  <si>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</si>
  <si>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</si>
  <si>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</si>
  <si>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</si>
  <si>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</si>
  <si>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</si>
  <si>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</si>
  <si>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</si>
  <si>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</si>
  <si>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</si>
  <si>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</si>
  <si>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</si>
  <si>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</si>
  <si>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</si>
  <si>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</si>
  <si>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</si>
  <si>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</si>
  <si>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</si>
  <si>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</si>
  <si>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</si>
  <si>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</si>
  <si>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</si>
  <si>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</si>
  <si>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</si>
  <si>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</si>
  <si>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</si>
  <si>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</si>
  <si>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</si>
  <si>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</si>
  <si>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</si>
  <si>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</si>
  <si>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</si>
  <si>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</si>
  <si>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</si>
  <si>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</si>
  <si>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</si>
  <si>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</si>
  <si>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</si>
  <si>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</si>
  <si>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</si>
  <si>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</si>
  <si>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</si>
  <si>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</si>
  <si>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</si>
  <si>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</si>
  <si>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</si>
  <si>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</si>
  <si>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</si>
  <si>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</si>
  <si>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</si>
  <si>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</si>
  <si>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</si>
  <si>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</si>
  <si>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</si>
  <si>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</si>
  <si>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</si>
  <si>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</si>
  <si>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</si>
  <si>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</si>
  <si>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</si>
  <si>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</si>
  <si>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</si>
  <si>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</si>
  <si>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</si>
  <si>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</si>
  <si>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</si>
  <si>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</si>
  <si>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</si>
  <si>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</si>
  <si>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</si>
  <si>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</si>
  <si>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</si>
  <si>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</si>
  <si>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</si>
  <si>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</si>
  <si>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</si>
  <si>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</si>
  <si>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</si>
  <si>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</si>
  <si>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</si>
  <si>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</si>
  <si>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</si>
  <si>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</si>
  <si>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</si>
  <si>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</si>
  <si>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</si>
  <si>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</si>
  <si>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</si>
  <si>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</si>
  <si>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</si>
  <si>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</si>
  <si>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</si>
  <si>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</si>
  <si>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</si>
  <si>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</si>
  <si>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</si>
  <si>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</si>
  <si>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</si>
  <si>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</si>
  <si>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</si>
  <si>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</si>
  <si>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</si>
  <si>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</si>
  <si>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</si>
  <si>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</si>
  <si>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</si>
  <si>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</si>
  <si>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</si>
  <si>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</si>
  <si>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</si>
  <si>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</si>
  <si>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</si>
  <si>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</si>
  <si>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</si>
  <si>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</si>
  <si>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</si>
  <si>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</si>
  <si>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</si>
  <si>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</si>
  <si>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</si>
  <si>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</si>
  <si>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</si>
  <si>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</si>
  <si>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</si>
  <si>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</si>
  <si>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</si>
  <si>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</si>
  <si>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</si>
  <si>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</si>
  <si>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</si>
  <si>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</si>
  <si>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</si>
  <si>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</si>
  <si>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</si>
  <si>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</si>
  <si>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</si>
  <si>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</si>
  <si>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</si>
  <si>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</si>
  <si>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</si>
  <si>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</si>
  <si>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</si>
  <si>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</si>
  <si>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</si>
  <si>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</si>
  <si>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</si>
  <si>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</si>
  <si>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</si>
  <si>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</si>
  <si>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</si>
  <si>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</si>
  <si>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</si>
  <si>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</si>
  <si>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</si>
  <si>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</si>
  <si>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</si>
  <si>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</si>
  <si>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</si>
  <si>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</si>
  <si>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</si>
  <si>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</si>
  <si>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</si>
  <si>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</si>
  <si>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</si>
  <si>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</si>
  <si>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</si>
  <si>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</si>
  <si>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</si>
  <si>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</si>
  <si>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</si>
  <si>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</si>
  <si>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</si>
  <si>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</si>
  <si>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</si>
  <si>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</si>
  <si>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</si>
  <si>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</si>
  <si>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</si>
  <si>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</si>
  <si>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</si>
  <si>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</si>
  <si>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</si>
  <si>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</si>
  <si>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</si>
  <si>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</si>
  <si>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</si>
  <si>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</si>
  <si>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</si>
  <si>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</si>
  <si>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</si>
  <si>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</si>
  <si>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</si>
  <si>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</si>
  <si>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</si>
  <si>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</si>
  <si>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</si>
  <si>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</si>
  <si>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</si>
  <si>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</si>
  <si>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</si>
  <si>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</si>
  <si>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</si>
  <si>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</si>
  <si>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</si>
  <si>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</si>
  <si>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</si>
  <si>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</si>
  <si>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</si>
  <si>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</si>
  <si>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</si>
  <si>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</si>
  <si>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</si>
  <si>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</si>
  <si>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</si>
  <si>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</si>
  <si>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</si>
  <si>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</si>
  <si>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</si>
  <si>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</si>
  <si>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</si>
  <si>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</si>
  <si>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</si>
  <si>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</si>
  <si>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</si>
  <si>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</si>
  <si>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</si>
  <si>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</si>
  <si>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</si>
  <si>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</si>
  <si>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</si>
  <si>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</si>
  <si>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</si>
  <si>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</si>
  <si>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</si>
  <si>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</si>
  <si>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</si>
  <si>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</si>
  <si>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</si>
  <si>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</si>
  <si>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</si>
  <si>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</si>
  <si>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</si>
  <si>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</si>
  <si>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</si>
  <si>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</si>
  <si>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</si>
  <si>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</si>
  <si>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</si>
  <si>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</si>
  <si>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</si>
  <si>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</si>
  <si>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</si>
  <si>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</si>
  <si>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</si>
  <si>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</si>
  <si>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</si>
  <si>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</si>
  <si>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</si>
  <si>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</si>
  <si>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</si>
  <si>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</si>
  <si>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</si>
  <si>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</si>
  <si>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</si>
  <si>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</si>
  <si>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</si>
  <si>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</si>
  <si>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</si>
  <si>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</si>
  <si>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</si>
  <si>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</si>
  <si>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</si>
  <si>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</si>
  <si>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</si>
  <si>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</si>
  <si>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</si>
  <si>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</si>
  <si>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</si>
  <si>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</si>
  <si>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</si>
  <si>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</si>
  <si>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</si>
  <si>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</si>
  <si>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</si>
  <si>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</si>
  <si>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</si>
  <si>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</si>
  <si>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</si>
  <si>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</si>
  <si>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</si>
  <si>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</si>
  <si>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</si>
  <si>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</si>
  <si>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</si>
  <si>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</si>
  <si>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</si>
  <si>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</si>
  <si>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</si>
  <si>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</si>
  <si>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</si>
  <si>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</si>
  <si>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</si>
  <si>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</si>
  <si>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</si>
  <si>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</si>
  <si>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</si>
  <si>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</si>
  <si>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</si>
  <si>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</si>
  <si>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</si>
  <si>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</si>
  <si>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</si>
  <si>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</si>
  <si>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</si>
  <si>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</si>
  <si>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</si>
  <si>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</si>
  <si>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</si>
  <si>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</si>
  <si>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</si>
  <si>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</si>
  <si>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</si>
  <si>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</si>
  <si>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</si>
  <si>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</si>
  <si>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</si>
  <si>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</si>
  <si>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</si>
  <si>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</si>
  <si>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</si>
  <si>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</si>
  <si>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</si>
  <si>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</si>
  <si>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</si>
  <si>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</si>
  <si>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</si>
  <si>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</si>
  <si>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</si>
  <si>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</si>
  <si>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</si>
  <si>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</si>
  <si>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</si>
  <si>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</si>
  <si>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</si>
  <si>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</si>
  <si>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</si>
  <si>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</si>
  <si>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</si>
  <si>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</si>
  <si>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</si>
  <si>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</si>
  <si>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</si>
  <si>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</si>
  <si>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</si>
  <si>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</si>
  <si>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</si>
  <si>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</si>
  <si>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</si>
  <si>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</si>
  <si>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</si>
  <si>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</si>
  <si>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</si>
  <si>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</si>
  <si>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</si>
  <si>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</si>
  <si>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</si>
  <si>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</si>
  <si>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</si>
  <si>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</si>
  <si>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</si>
  <si>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</si>
  <si>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</si>
  <si>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</si>
  <si>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</si>
  <si>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</si>
  <si>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</si>
  <si>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</si>
  <si>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</si>
  <si>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</si>
  <si>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</si>
  <si>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</si>
  <si>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</si>
  <si>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</si>
  <si>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</si>
  <si>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</si>
  <si>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</si>
  <si>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</si>
  <si>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</si>
  <si>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</si>
  <si>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</si>
  <si>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</si>
  <si>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</si>
  <si>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</si>
  <si>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</si>
  <si>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</si>
  <si>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</si>
  <si>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</si>
  <si>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</si>
  <si>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</si>
  <si>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</si>
  <si>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</si>
  <si>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</si>
  <si>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</si>
  <si>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</si>
  <si>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</si>
  <si>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</si>
  <si>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</si>
  <si>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</si>
  <si>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</si>
  <si>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</si>
  <si>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</si>
  <si>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</si>
  <si>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</si>
  <si>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</si>
  <si>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</si>
  <si>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</si>
  <si>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</si>
  <si>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</si>
  <si>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</si>
  <si>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</si>
  <si>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</si>
  <si>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</si>
  <si>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</si>
  <si>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</si>
  <si>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</si>
  <si>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</si>
  <si>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</si>
  <si>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</si>
  <si>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</si>
  <si>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</si>
  <si>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</si>
  <si>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</si>
  <si>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</si>
  <si>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</si>
  <si>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</si>
  <si>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</si>
  <si>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</si>
  <si>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</si>
  <si>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</si>
  <si>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</si>
  <si>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</si>
  <si>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</si>
  <si>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</si>
  <si>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</si>
  <si>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</si>
  <si>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</si>
  <si>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</si>
  <si>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</si>
  <si>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</si>
  <si>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</si>
  <si>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</si>
  <si>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</si>
  <si>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</si>
  <si>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</si>
  <si>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</si>
  <si>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</si>
  <si>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</si>
  <si>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</si>
  <si>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</si>
  <si>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</si>
  <si>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</si>
  <si>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</si>
  <si>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</si>
  <si>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</si>
  <si>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</si>
  <si>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</si>
  <si>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</si>
  <si>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</si>
  <si>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</si>
  <si>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</si>
  <si>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</si>
  <si>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</si>
  <si>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</si>
  <si>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</si>
  <si>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</si>
  <si>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</si>
  <si>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</si>
  <si>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</si>
  <si>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</si>
  <si>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</si>
  <si>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</si>
  <si>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</si>
  <si>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</si>
  <si>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</si>
  <si>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</si>
  <si>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</si>
  <si>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</si>
  <si>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</si>
  <si>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</si>
  <si>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</si>
  <si>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</si>
  <si>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</si>
  <si>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</si>
  <si>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</si>
  <si>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</si>
  <si>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</si>
  <si>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</si>
  <si>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</si>
  <si>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</si>
  <si>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</si>
  <si>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</si>
  <si>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</si>
  <si>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</si>
  <si>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</si>
  <si>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</si>
  <si>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</si>
  <si>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</si>
  <si>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</si>
  <si>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</si>
  <si>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</si>
  <si>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</si>
  <si>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</si>
  <si>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</si>
  <si>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</si>
  <si>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</si>
  <si>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</si>
  <si>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</si>
  <si>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</si>
  <si>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</si>
  <si>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</si>
  <si>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</si>
  <si>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</si>
  <si>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</si>
  <si>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</si>
  <si>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</si>
  <si>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</si>
  <si>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</si>
  <si>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</si>
  <si>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</si>
  <si>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</si>
  <si>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</si>
  <si>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</si>
  <si>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</si>
  <si>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</si>
  <si>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</si>
  <si>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</si>
  <si>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</si>
  <si>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</si>
  <si>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</si>
  <si>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</si>
  <si>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</si>
  <si>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</si>
  <si>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</si>
  <si>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</si>
  <si>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</si>
  <si>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</si>
  <si>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</si>
  <si>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</si>
  <si>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</si>
  <si>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</si>
  <si>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</si>
  <si>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</si>
  <si>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</si>
  <si>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</si>
  <si>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</si>
  <si>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</si>
  <si>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</si>
  <si>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</si>
  <si>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</si>
  <si>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</si>
  <si>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</si>
  <si>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</si>
  <si>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</si>
  <si>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</si>
  <si>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</si>
  <si>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</si>
  <si>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</si>
  <si>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</si>
  <si>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</si>
  <si>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</si>
  <si>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</si>
  <si>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</si>
  <si>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</si>
  <si>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</si>
  <si>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</si>
  <si>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</si>
  <si>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</si>
  <si>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</si>
  <si>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</si>
  <si>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</si>
  <si>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</si>
  <si>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</si>
  <si>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</si>
  <si>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</si>
  <si>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</si>
  <si>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</si>
  <si>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</si>
  <si>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</si>
  <si>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</si>
  <si>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</si>
  <si>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</si>
  <si>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</si>
  <si>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</si>
  <si>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</si>
  <si>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</si>
  <si>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</si>
  <si>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</si>
  <si>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</si>
  <si>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</si>
  <si>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</si>
  <si>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</si>
  <si>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</si>
  <si>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</si>
  <si>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</si>
  <si>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</si>
  <si>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</si>
  <si>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</si>
  <si>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</si>
  <si>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</si>
  <si>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</si>
  <si>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</si>
  <si>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</si>
  <si>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</si>
  <si>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</si>
  <si>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</si>
  <si>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</si>
  <si>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</si>
  <si>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</si>
  <si>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</si>
  <si>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</si>
  <si>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</si>
  <si>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</si>
  <si>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</si>
  <si>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</si>
  <si>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</si>
  <si>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</si>
  <si>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</si>
  <si>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</si>
  <si>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</si>
  <si>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</si>
  <si>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</si>
  <si>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</si>
  <si>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</si>
  <si>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</si>
  <si>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</si>
  <si>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</si>
  <si>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</si>
  <si>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</si>
  <si>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</si>
  <si>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</si>
  <si>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</si>
  <si>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</si>
  <si>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</si>
  <si>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</si>
  <si>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</si>
  <si>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</si>
  <si>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</si>
  <si>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</si>
  <si>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</si>
  <si>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</si>
  <si>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</si>
  <si>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</si>
  <si>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</si>
  <si>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</si>
  <si>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</si>
  <si>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</si>
  <si>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</si>
  <si>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</si>
  <si>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</si>
  <si>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</si>
  <si>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</si>
  <si>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</si>
  <si>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</si>
  <si>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</si>
  <si>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</si>
  <si>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</si>
  <si>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</si>
  <si>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</si>
  <si>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</si>
  <si>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</si>
  <si>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</si>
  <si>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</si>
  <si>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</si>
  <si>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</si>
  <si>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</si>
  <si>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</si>
  <si>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</si>
  <si>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</si>
  <si>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</si>
  <si>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</si>
  <si>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</si>
  <si>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</si>
  <si>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</si>
  <si>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</si>
  <si>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</si>
  <si>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</si>
  <si>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</si>
  <si>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</si>
  <si>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</si>
  <si>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</si>
  <si>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</si>
  <si>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</si>
  <si>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</si>
  <si>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</si>
  <si>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</si>
  <si>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</si>
  <si>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</si>
  <si>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</si>
  <si>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</si>
  <si>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</si>
  <si>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</si>
  <si>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</si>
  <si>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</si>
  <si>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</si>
  <si>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</si>
  <si>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</si>
  <si>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</si>
  <si>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</si>
  <si>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</si>
  <si>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</si>
  <si>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</si>
  <si>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</si>
  <si>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</si>
  <si>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</si>
  <si>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</si>
  <si>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</si>
  <si>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</si>
  <si>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</si>
  <si>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</si>
  <si>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</si>
  <si>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</si>
  <si>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</si>
  <si>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</si>
  <si>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</si>
  <si>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</si>
  <si>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</si>
  <si>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</si>
  <si>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</si>
  <si>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</si>
  <si>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</si>
  <si>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</si>
  <si>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</si>
  <si>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</si>
  <si>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</si>
  <si>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</si>
  <si>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</si>
  <si>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</si>
  <si>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</si>
  <si>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</si>
  <si>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</si>
  <si>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</si>
  <si>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</si>
  <si>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</si>
  <si>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</si>
  <si>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</si>
  <si>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</si>
  <si>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</si>
  <si>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</si>
  <si>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</si>
  <si>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</si>
  <si>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</si>
  <si>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</si>
  <si>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</si>
  <si>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</si>
  <si>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</si>
  <si>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</si>
  <si>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</si>
  <si>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</si>
  <si>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</si>
  <si>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</si>
  <si>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</si>
  <si>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</si>
  <si>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</si>
  <si>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</si>
  <si>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</si>
  <si>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</si>
  <si>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</si>
  <si>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</si>
  <si>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</si>
  <si>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</si>
  <si>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</si>
  <si>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</si>
  <si>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</si>
  <si>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</si>
  <si>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</si>
  <si>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</si>
  <si>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</si>
  <si>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</si>
  <si>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</si>
  <si>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</si>
  <si>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</si>
  <si>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</si>
  <si>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</si>
  <si>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</si>
  <si>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</si>
  <si>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</si>
  <si>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</si>
  <si>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</si>
  <si>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</si>
  <si>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</si>
  <si>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</si>
  <si>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</si>
  <si>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</si>
  <si>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</si>
  <si>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</si>
  <si>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</si>
  <si>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</si>
  <si>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</si>
  <si>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</si>
  <si>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</si>
  <si>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</si>
  <si>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</si>
  <si>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</si>
  <si>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</si>
  <si>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</si>
  <si>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</si>
  <si>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</si>
  <si>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</si>
  <si>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</si>
  <si>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</si>
  <si>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</si>
  <si>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</si>
  <si>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</si>
  <si>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</si>
  <si>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</si>
  <si>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</si>
  <si>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</si>
  <si>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</si>
  <si>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</si>
  <si>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</si>
  <si>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</si>
  <si>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</si>
  <si>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</si>
  <si>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</si>
  <si>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</si>
  <si>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</si>
  <si>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</si>
  <si>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</si>
  <si>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</si>
  <si>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</si>
  <si>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</si>
  <si>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</si>
  <si>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</si>
  <si>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</si>
  <si>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</si>
  <si>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</si>
  <si>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</si>
  <si>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</si>
  <si>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</si>
  <si>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</si>
  <si>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</si>
  <si>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</si>
  <si>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</si>
  <si>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</si>
  <si>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</si>
  <si>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</si>
  <si>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</si>
  <si>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</si>
  <si>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</si>
  <si>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</si>
  <si>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</si>
  <si>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</si>
  <si>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</si>
  <si>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</si>
  <si>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</si>
  <si>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</si>
  <si>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</si>
  <si>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</si>
  <si>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</si>
  <si>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</si>
  <si>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</si>
  <si>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</si>
  <si>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</si>
  <si>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</si>
  <si>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</si>
  <si>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</si>
  <si>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</si>
  <si>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</si>
  <si>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</si>
  <si>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</si>
  <si>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</si>
  <si>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</si>
  <si>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</si>
  <si>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</si>
  <si>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</si>
  <si>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</si>
  <si>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</si>
  <si>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</si>
  <si>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</si>
  <si>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</si>
  <si>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</si>
  <si>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</si>
  <si>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</si>
  <si>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</si>
  <si>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</si>
  <si>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</si>
  <si>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</si>
  <si>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</si>
  <si>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</si>
  <si>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</si>
  <si>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</si>
  <si>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</si>
  <si>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</si>
  <si>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</si>
  <si>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</si>
  <si>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</si>
  <si>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</si>
  <si>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</si>
  <si>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</si>
  <si>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</si>
  <si>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</si>
  <si>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</si>
  <si>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</si>
  <si>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</si>
  <si>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</si>
  <si>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</si>
  <si>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</si>
  <si>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</si>
  <si>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</si>
  <si>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</si>
  <si>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</si>
  <si>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</si>
  <si>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</si>
  <si>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</si>
  <si>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</si>
  <si>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</si>
  <si>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</si>
  <si>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</si>
  <si>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</si>
  <si>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</si>
  <si>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</si>
  <si>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</si>
  <si>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</si>
  <si>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</si>
  <si>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</si>
  <si>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</si>
  <si>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</si>
  <si>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</si>
  <si>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</si>
  <si>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</si>
  <si>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</si>
  <si>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</si>
  <si>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</si>
  <si>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</si>
  <si>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</si>
  <si>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</si>
  <si>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</si>
  <si>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</si>
  <si>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</si>
  <si>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</si>
  <si>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</si>
  <si>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</si>
  <si>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</si>
  <si>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</si>
  <si>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</si>
  <si>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</si>
  <si>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</si>
  <si>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</si>
  <si>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</si>
  <si>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</si>
  <si>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</si>
  <si>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</si>
  <si>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</si>
  <si>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</si>
  <si>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</si>
  <si>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</si>
  <si>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</si>
  <si>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</si>
  <si>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</si>
  <si>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</si>
  <si>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</si>
  <si>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</si>
  <si>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</si>
  <si>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</si>
  <si>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</si>
  <si>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</si>
  <si>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</si>
  <si>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</si>
  <si>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</si>
  <si>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</si>
  <si>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</si>
  <si>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</si>
  <si>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</si>
  <si>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</si>
  <si>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</si>
  <si>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</si>
  <si>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</si>
  <si>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</si>
  <si>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</si>
  <si>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</si>
  <si>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</si>
  <si>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</si>
  <si>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</si>
  <si>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</si>
  <si>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</si>
  <si>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</si>
  <si>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</si>
  <si>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</si>
  <si>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</si>
  <si>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</si>
  <si>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</si>
  <si>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</si>
  <si>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</si>
  <si>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</si>
  <si>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</si>
  <si>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</si>
  <si>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</si>
  <si>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</si>
  <si>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</si>
  <si>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</si>
  <si>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</si>
  <si>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</si>
  <si>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</si>
  <si>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</si>
  <si>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</si>
  <si>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</si>
  <si>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</si>
  <si>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</si>
  <si>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</si>
  <si>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</si>
  <si>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</si>
  <si>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</si>
  <si>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</si>
  <si>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</si>
  <si>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</si>
  <si>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</si>
  <si>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</si>
  <si>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</si>
  <si>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</si>
  <si>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</si>
  <si>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</si>
  <si>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</si>
  <si>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</si>
  <si>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</si>
  <si>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</si>
  <si>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</si>
  <si>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</si>
  <si>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</si>
  <si>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</si>
  <si>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</si>
  <si>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</si>
  <si>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</si>
  <si>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</si>
  <si>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</si>
  <si>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</si>
  <si>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</si>
  <si>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</si>
  <si>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</si>
  <si>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</si>
  <si>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</si>
  <si>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</si>
  <si>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</si>
  <si>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</si>
  <si>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</si>
  <si>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</si>
  <si>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</si>
  <si>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</si>
  <si>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</si>
  <si>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</si>
  <si>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</si>
  <si>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</si>
  <si>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</si>
  <si>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</si>
  <si>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</si>
  <si>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</si>
  <si>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</si>
  <si>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</si>
  <si>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</si>
  <si>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</si>
  <si>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</si>
  <si>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</si>
  <si>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</si>
  <si>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</si>
  <si>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</si>
  <si>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</si>
  <si>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</si>
  <si>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</si>
  <si>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</si>
  <si>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</si>
  <si>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</si>
  <si>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</si>
  <si>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</si>
  <si>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</si>
  <si>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</si>
  <si>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</si>
  <si>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</si>
  <si>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</si>
  <si>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</si>
  <si>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</si>
  <si>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</si>
  <si>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</si>
  <si>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</si>
  <si>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</si>
  <si>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</si>
  <si>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</si>
  <si>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</si>
  <si>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</si>
  <si>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</si>
  <si>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</si>
  <si>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</si>
  <si>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</si>
  <si>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</si>
  <si>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</si>
  <si>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</si>
  <si>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</si>
  <si>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</si>
  <si>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</si>
  <si>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</si>
  <si>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</si>
  <si>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</si>
  <si>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</si>
  <si>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</si>
  <si>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</si>
  <si>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</si>
  <si>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</si>
  <si>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</si>
  <si>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</si>
  <si>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</si>
  <si>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</si>
  <si>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</si>
  <si>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</si>
  <si>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</si>
  <si>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</si>
  <si>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</si>
  <si>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</si>
  <si>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</si>
  <si>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</si>
  <si>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</si>
  <si>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</si>
  <si>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</si>
  <si>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</si>
  <si>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</si>
  <si>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</si>
  <si>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</si>
  <si>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</si>
  <si>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</si>
  <si>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</si>
  <si>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</si>
  <si>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</si>
  <si>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</si>
  <si>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</si>
  <si>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</si>
  <si>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</si>
  <si>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</si>
  <si>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</si>
  <si>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</si>
  <si>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</si>
  <si>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</si>
  <si>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</si>
  <si>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</si>
  <si>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</si>
  <si>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</si>
  <si>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</si>
  <si>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</si>
  <si>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</si>
  <si>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</si>
  <si>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</si>
  <si>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</si>
  <si>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</si>
  <si>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</si>
  <si>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</si>
  <si>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</si>
  <si>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</si>
  <si>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</si>
  <si>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</si>
  <si>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</si>
  <si>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</si>
  <si>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</si>
  <si>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</si>
  <si>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</si>
  <si>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</si>
  <si>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</si>
  <si>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</si>
  <si>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</si>
  <si>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</si>
  <si>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</si>
  <si>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</si>
  <si>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</si>
  <si>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</si>
  <si>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</si>
  <si>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</si>
  <si>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</si>
  <si>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</si>
  <si>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</si>
  <si>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</si>
  <si>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</si>
  <si>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</si>
  <si>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</si>
  <si>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</si>
  <si>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</si>
  <si>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</si>
  <si>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</si>
  <si>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</si>
  <si>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</si>
  <si>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</si>
  <si>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</si>
  <si>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</si>
  <si>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</si>
  <si>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</si>
  <si>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</si>
  <si>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</si>
  <si>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</si>
  <si>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</si>
  <si>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</si>
  <si>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</si>
  <si>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</si>
  <si>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</si>
  <si>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</si>
  <si>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</si>
  <si>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</si>
  <si>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</si>
  <si>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</si>
  <si>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</si>
  <si>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</si>
  <si>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</si>
  <si>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</si>
  <si>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</si>
  <si>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</si>
  <si>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</si>
  <si>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</si>
  <si>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</si>
  <si>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</si>
  <si>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</si>
  <si>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</si>
  <si>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</si>
  <si>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</si>
  <si>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</si>
  <si>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</si>
  <si>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</si>
  <si>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</si>
  <si>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</si>
  <si>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</si>
  <si>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</si>
  <si>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</si>
  <si>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</si>
  <si>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</si>
  <si>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</si>
  <si>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</si>
  <si>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</si>
  <si>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</si>
  <si>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</si>
  <si>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</si>
  <si>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</si>
  <si>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</si>
  <si>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</si>
  <si>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</si>
  <si>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</si>
  <si>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</si>
  <si>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</si>
  <si>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</si>
  <si>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</si>
  <si>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</si>
  <si>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</si>
  <si>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</si>
  <si>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</si>
  <si>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</si>
  <si>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</si>
  <si>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</si>
  <si>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</si>
  <si>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</si>
  <si>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</si>
  <si>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</si>
  <si>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</si>
  <si>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</si>
  <si>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</si>
  <si>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</si>
  <si>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</si>
  <si>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</si>
  <si>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</si>
  <si>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</si>
  <si>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</si>
  <si>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</si>
  <si>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</si>
  <si>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</si>
  <si>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</si>
  <si>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</si>
  <si>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</si>
  <si>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</si>
  <si>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</si>
  <si>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</si>
  <si>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</si>
  <si>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</si>
  <si>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</si>
  <si>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</si>
  <si>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</si>
  <si>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</si>
  <si>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</si>
  <si>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</si>
  <si>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</si>
  <si>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</si>
  <si>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</si>
  <si>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</si>
  <si>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</si>
  <si>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</si>
  <si>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</si>
  <si>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</si>
  <si>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</si>
  <si>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</si>
  <si>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</si>
  <si>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</si>
  <si>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</si>
  <si>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</si>
  <si>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</si>
  <si>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</si>
  <si>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</si>
  <si>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</si>
  <si>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</si>
  <si>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</si>
  <si>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</si>
  <si>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</si>
  <si>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</si>
  <si>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</si>
  <si>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</si>
  <si>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</si>
  <si>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</si>
  <si>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</si>
  <si>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</si>
  <si>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</si>
  <si>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</si>
  <si>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</si>
  <si>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</si>
  <si>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</si>
  <si>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</si>
  <si>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</si>
  <si>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</si>
  <si>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</si>
  <si>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</si>
  <si>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</si>
  <si>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</si>
  <si>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</si>
  <si>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</si>
  <si>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</si>
  <si>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</si>
  <si>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</si>
  <si>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</si>
  <si>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</si>
  <si>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</si>
  <si>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</si>
  <si>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</si>
  <si>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</si>
  <si>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</si>
  <si>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</si>
  <si>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</si>
  <si>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</si>
  <si>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</si>
  <si>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</si>
  <si>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</si>
  <si>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</si>
  <si>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</si>
  <si>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</si>
  <si>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</si>
  <si>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</si>
  <si>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</si>
  <si>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</si>
  <si>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</si>
  <si>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</si>
  <si>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</si>
  <si>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</si>
  <si>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</si>
  <si>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</si>
  <si>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</si>
  <si>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</si>
  <si>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</si>
  <si>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</si>
  <si>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</si>
  <si>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</si>
  <si>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</si>
  <si>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</si>
  <si>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</si>
  <si>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</si>
  <si>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</si>
  <si>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</si>
  <si>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</si>
  <si>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</si>
  <si>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</si>
  <si>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</si>
  <si>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</si>
  <si>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</si>
  <si>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</si>
  <si>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</si>
  <si>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</si>
  <si>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</si>
  <si>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</si>
  <si>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</si>
  <si>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</si>
  <si>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</si>
  <si>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</si>
  <si>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</si>
  <si>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</si>
  <si>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</si>
  <si>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</si>
  <si>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</si>
  <si>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</si>
  <si>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</si>
  <si>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</si>
  <si>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</si>
  <si>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</si>
  <si>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</si>
  <si>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</si>
  <si>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</si>
  <si>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</si>
  <si>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</si>
  <si>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</si>
  <si>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</si>
  <si>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</si>
  <si>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</si>
  <si>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</si>
  <si>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</si>
  <si>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</si>
  <si>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</si>
  <si>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</si>
  <si>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</si>
  <si>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</si>
  <si>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</si>
  <si>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</si>
  <si>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</si>
  <si>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</si>
  <si>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</si>
  <si>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</si>
  <si>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</si>
  <si>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</si>
  <si>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</si>
  <si>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</si>
  <si>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</si>
  <si>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</si>
  <si>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</si>
  <si>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</si>
  <si>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</si>
  <si>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</si>
  <si>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</si>
  <si>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</si>
  <si>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</si>
  <si>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</si>
  <si>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</si>
  <si>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</si>
  <si>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</si>
  <si>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</si>
  <si>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</si>
  <si>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</si>
  <si>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</si>
  <si>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</si>
  <si>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</si>
  <si>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</si>
  <si>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</si>
  <si>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</si>
  <si>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</si>
  <si>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</si>
  <si>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</si>
  <si>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</si>
  <si>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</si>
  <si>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</si>
  <si>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</si>
  <si>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</si>
  <si>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</si>
  <si>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</si>
  <si>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</si>
  <si>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</si>
  <si>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</si>
  <si>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</si>
  <si>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</si>
  <si>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</si>
  <si>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</si>
  <si>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</si>
  <si>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</si>
  <si>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</si>
  <si>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</si>
  <si>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</si>
  <si>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</si>
  <si>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</si>
  <si>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</si>
  <si>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</si>
  <si>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</si>
  <si>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</si>
  <si>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</si>
  <si>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</si>
  <si>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</si>
  <si>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</si>
  <si>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</si>
  <si>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</si>
  <si>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</si>
  <si>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</si>
  <si>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</si>
  <si>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</si>
  <si>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</si>
  <si>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</si>
  <si>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</si>
  <si>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</si>
  <si>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</si>
  <si>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</si>
  <si>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</si>
  <si>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</si>
  <si>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</si>
  <si>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</si>
  <si>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</si>
  <si>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</si>
  <si>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</si>
  <si>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</si>
  <si>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</si>
  <si>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</si>
  <si>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</si>
  <si>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</si>
  <si>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</si>
  <si>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</si>
  <si>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</si>
  <si>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</si>
  <si>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</si>
  <si>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</si>
  <si>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</si>
  <si>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</si>
  <si>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</si>
  <si>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</si>
  <si>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</si>
  <si>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</si>
  <si>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</si>
  <si>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</si>
  <si>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</si>
  <si>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</si>
  <si>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</si>
  <si>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</si>
  <si>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</si>
  <si>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</si>
  <si>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</si>
  <si>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</si>
  <si>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</si>
  <si>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</si>
  <si>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</si>
  <si>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</si>
  <si>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</si>
  <si>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</si>
  <si>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</si>
  <si>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</si>
  <si>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</si>
  <si>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</si>
  <si>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</si>
  <si>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</si>
  <si>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</si>
  <si>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</si>
  <si>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</si>
  <si>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</si>
  <si>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</si>
  <si>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</si>
  <si>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</si>
  <si>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</si>
  <si>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</si>
  <si>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</si>
  <si>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</si>
  <si>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</si>
  <si>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</si>
  <si>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</si>
  <si>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</si>
  <si>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</si>
  <si>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</si>
  <si>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</si>
  <si>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</si>
  <si>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</si>
  <si>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</si>
  <si>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</si>
  <si>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</si>
  <si>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</si>
  <si>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</si>
  <si>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</si>
  <si>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</si>
  <si>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</si>
  <si>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</si>
  <si>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</si>
  <si>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</si>
  <si>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</si>
  <si>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</si>
  <si>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</si>
  <si>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</si>
  <si>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</si>
  <si>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</si>
  <si>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</si>
  <si>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</si>
  <si>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</si>
  <si>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</si>
  <si>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</si>
  <si>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</si>
  <si>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</si>
  <si>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</si>
  <si>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</si>
  <si>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</si>
  <si>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</si>
  <si>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</si>
  <si>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</si>
  <si>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</si>
  <si>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</si>
  <si>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</si>
  <si>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</si>
  <si>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</si>
  <si>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</si>
  <si>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</si>
  <si>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</si>
  <si>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</si>
  <si>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</si>
  <si>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</si>
  <si>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</si>
  <si>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</si>
  <si>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</si>
  <si>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</si>
  <si>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</si>
  <si>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</si>
  <si>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</si>
  <si>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</si>
  <si>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</si>
  <si>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</si>
  <si>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</si>
  <si>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</si>
  <si>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</si>
  <si>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</si>
  <si>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</si>
  <si>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</si>
  <si>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</si>
  <si>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</si>
  <si>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</si>
  <si>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</si>
  <si>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</si>
  <si>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</si>
  <si>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</si>
  <si>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</si>
  <si>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</si>
  <si>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</si>
  <si>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</si>
  <si>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</si>
  <si>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</si>
  <si>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</si>
  <si>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</si>
  <si>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</si>
  <si>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</si>
  <si>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</si>
  <si>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</si>
  <si>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</si>
  <si>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</si>
  <si>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</si>
  <si>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</si>
  <si>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</si>
  <si>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</si>
  <si>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</si>
  <si>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</si>
  <si>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</si>
  <si>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</si>
  <si>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</si>
  <si>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</si>
  <si>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</si>
  <si>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</si>
  <si>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</si>
  <si>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</si>
  <si>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</si>
  <si>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</si>
  <si>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</si>
  <si>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</si>
  <si>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</si>
  <si>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</si>
  <si>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</si>
  <si>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</si>
  <si>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</si>
  <si>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</si>
  <si>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</si>
  <si>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</si>
  <si>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</si>
  <si>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</si>
  <si>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</si>
  <si>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</si>
  <si>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</si>
  <si>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</si>
  <si>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</si>
  <si>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</si>
  <si>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</si>
  <si>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</si>
  <si>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</si>
  <si>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</si>
  <si>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</si>
  <si>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</si>
  <si>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</si>
  <si>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</si>
  <si>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</si>
  <si>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</si>
  <si>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</si>
  <si>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</si>
  <si>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</si>
  <si>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</si>
  <si>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</si>
  <si>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</si>
  <si>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</si>
  <si>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</si>
  <si>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</si>
  <si>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</si>
  <si>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</si>
  <si>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</si>
  <si>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</si>
  <si>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</si>
  <si>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</si>
  <si>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</si>
  <si>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</si>
  <si>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</si>
  <si>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</si>
  <si>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</si>
  <si>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</si>
  <si>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</si>
  <si>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</si>
  <si>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</si>
  <si>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</si>
  <si>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</si>
  <si>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</si>
  <si>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</si>
  <si>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</si>
  <si>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</si>
  <si>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</si>
  <si>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</si>
  <si>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</si>
  <si>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</si>
  <si>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</si>
  <si>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</si>
  <si>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</si>
  <si>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</si>
  <si>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</si>
  <si>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</si>
  <si>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</si>
  <si>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</si>
  <si>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</si>
  <si>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</si>
  <si>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</si>
  <si>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</si>
  <si>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</si>
  <si>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</si>
  <si>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</si>
  <si>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</si>
  <si>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</si>
  <si>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</si>
  <si>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</si>
  <si>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</si>
  <si>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</si>
  <si>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</si>
  <si>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</si>
  <si>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</si>
  <si>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</si>
  <si>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</si>
  <si>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</si>
  <si>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</si>
  <si>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</si>
  <si>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</si>
  <si>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</si>
  <si>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</si>
  <si>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</si>
  <si>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</si>
  <si>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</si>
  <si>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</si>
  <si>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</si>
  <si>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</si>
  <si>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</si>
  <si>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</si>
  <si>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</si>
  <si>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</si>
  <si>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</si>
  <si>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</si>
  <si>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</si>
  <si>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</si>
  <si>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</si>
  <si>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</si>
  <si>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</si>
  <si>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</si>
  <si>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</si>
  <si>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</si>
  <si>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</si>
  <si>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</si>
  <si>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</si>
  <si>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</si>
  <si>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</si>
  <si>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</si>
  <si>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</si>
  <si>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</si>
  <si>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</si>
  <si>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</si>
  <si>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</si>
  <si>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</si>
  <si>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</si>
  <si>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</si>
  <si>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</si>
  <si>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</si>
  <si>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</si>
  <si>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</si>
  <si>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</si>
  <si>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</si>
  <si>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</si>
  <si>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</si>
  <si>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</si>
  <si>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</si>
  <si>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</si>
  <si>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</si>
  <si>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</si>
  <si>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</si>
  <si>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</si>
  <si>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</si>
  <si>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</si>
  <si>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</si>
  <si>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</si>
  <si>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</si>
  <si>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</si>
  <si>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</si>
  <si>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</si>
  <si>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</si>
  <si>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</si>
  <si>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</si>
  <si>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</si>
  <si>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</si>
  <si>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</si>
  <si>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</si>
  <si>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</si>
  <si>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</si>
  <si>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</si>
  <si>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</si>
  <si>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</si>
  <si>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</si>
  <si>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</si>
  <si>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</si>
  <si>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</si>
  <si>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</si>
  <si>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</si>
  <si>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</si>
  <si>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</si>
  <si>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</si>
  <si>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</si>
  <si>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</si>
  <si>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</si>
  <si>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</si>
  <si>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</si>
  <si>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</si>
  <si>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</si>
  <si>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</si>
  <si>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</si>
  <si>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</si>
  <si>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</si>
  <si>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</si>
  <si>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</si>
  <si>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</si>
  <si>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</si>
  <si>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</si>
  <si>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</si>
  <si>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</si>
  <si>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</si>
  <si>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</si>
  <si>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</si>
  <si>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</si>
  <si>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</si>
  <si>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</si>
  <si>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</si>
  <si>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</si>
  <si>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</si>
  <si>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</si>
  <si>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</si>
  <si>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</si>
  <si>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</si>
  <si>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</si>
  <si>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</si>
  <si>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</si>
  <si>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</si>
  <si>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</si>
  <si>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</si>
  <si>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</si>
  <si>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</si>
  <si>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</si>
  <si>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</si>
  <si>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</si>
  <si>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</si>
  <si>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</si>
  <si>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</si>
  <si>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</si>
  <si>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</si>
  <si>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</si>
  <si>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</si>
  <si>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</si>
  <si>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</si>
  <si>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</si>
  <si>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</si>
  <si>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</si>
  <si>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</si>
  <si>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</si>
  <si>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</si>
  <si>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</si>
  <si>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</si>
  <si>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</si>
  <si>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</si>
  <si>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</si>
  <si>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</si>
  <si>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</si>
  <si>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</si>
  <si>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</si>
  <si>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</si>
  <si>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</si>
  <si>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</si>
  <si>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</si>
  <si>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</si>
  <si>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</si>
  <si>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</si>
  <si>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</si>
  <si>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</si>
  <si>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</si>
  <si>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</si>
  <si>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</si>
  <si>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</si>
  <si>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</si>
  <si>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</si>
  <si>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</si>
  <si>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</si>
  <si>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</si>
  <si>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</si>
  <si>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</si>
  <si>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</si>
  <si>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</si>
  <si>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</si>
  <si>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</si>
  <si>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</si>
  <si>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</si>
  <si>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</si>
  <si>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</si>
  <si>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</si>
  <si>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</si>
  <si>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</si>
  <si>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</si>
  <si>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</si>
  <si>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</si>
  <si>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</si>
  <si>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</si>
  <si>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</si>
  <si>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</si>
  <si>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</si>
  <si>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</si>
  <si>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</si>
  <si>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</si>
  <si>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</si>
  <si>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</si>
  <si>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</si>
  <si>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</si>
  <si>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</si>
  <si>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</si>
  <si>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</si>
  <si>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</si>
  <si>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</si>
  <si>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</si>
  <si>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</si>
  <si>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</si>
  <si>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</si>
  <si>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</si>
  <si>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</si>
  <si>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</si>
  <si>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</si>
  <si>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</si>
  <si>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</si>
  <si>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</si>
  <si>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</si>
  <si>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</si>
  <si>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</si>
  <si>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</si>
  <si>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</si>
  <si>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</si>
  <si>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</si>
  <si>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</si>
  <si>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</si>
  <si>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</si>
  <si>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</si>
  <si>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</si>
  <si>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</si>
  <si>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</si>
  <si>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</si>
  <si>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</si>
  <si>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</si>
  <si>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</si>
  <si>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</si>
  <si>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</si>
  <si>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</si>
  <si>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</si>
  <si>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</si>
  <si>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</si>
  <si>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</si>
  <si>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</si>
  <si>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</si>
  <si>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</si>
  <si>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</si>
  <si>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</si>
  <si>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</si>
  <si>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</si>
  <si>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</si>
  <si>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</si>
  <si>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</si>
  <si>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</si>
  <si>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</si>
  <si>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</si>
  <si>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</si>
  <si>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</si>
  <si>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</si>
  <si>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</si>
  <si>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</si>
  <si>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</si>
  <si>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</si>
  <si>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</si>
  <si>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</si>
  <si>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</si>
  <si>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</si>
  <si>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</si>
  <si>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</si>
  <si>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</si>
  <si>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</si>
  <si>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</si>
  <si>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</si>
  <si>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</si>
  <si>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</si>
  <si>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</si>
  <si>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</si>
  <si>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</si>
  <si>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</si>
  <si>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</si>
  <si>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</si>
  <si>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</si>
  <si>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</si>
  <si>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</si>
  <si>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</si>
  <si>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</si>
  <si>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</si>
  <si>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</si>
  <si>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</si>
  <si>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</si>
  <si>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</si>
  <si>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</si>
  <si>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</si>
  <si>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</si>
  <si>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</si>
  <si>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</si>
  <si>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</si>
  <si>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</si>
  <si>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</si>
  <si>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</si>
  <si>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</si>
  <si>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</si>
  <si>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</si>
  <si>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</si>
  <si>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</si>
  <si>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</si>
  <si>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</si>
  <si>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</si>
  <si>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</si>
  <si>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</si>
  <si>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</si>
  <si>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</si>
  <si>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</si>
  <si>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</si>
  <si>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</si>
  <si>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</si>
  <si>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</si>
  <si>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</si>
  <si>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</si>
  <si>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</si>
  <si>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</si>
  <si>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</si>
  <si>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</si>
  <si>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</si>
  <si>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</si>
  <si>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</si>
  <si>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</si>
  <si>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</si>
  <si>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</si>
  <si>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</si>
  <si>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</si>
  <si>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</si>
  <si>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</si>
  <si>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</si>
  <si>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</si>
  <si>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</si>
  <si>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</si>
  <si>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</si>
  <si>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</si>
  <si>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</si>
  <si>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</si>
  <si>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</si>
  <si>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</si>
  <si>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</si>
  <si>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</si>
  <si>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</si>
  <si>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</si>
  <si>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</si>
  <si>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</si>
  <si>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</si>
  <si>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</si>
  <si>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</si>
  <si>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</si>
  <si>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</si>
  <si>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</si>
  <si>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</si>
  <si>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</si>
  <si>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</si>
  <si>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</si>
  <si>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</si>
  <si>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</si>
  <si>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</si>
  <si>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</si>
  <si>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</si>
  <si>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</si>
  <si>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</si>
  <si>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</si>
  <si>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</si>
  <si>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</si>
  <si>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</si>
  <si>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</si>
  <si>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</si>
  <si>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</si>
  <si>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</si>
  <si>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</si>
  <si>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</si>
  <si>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</si>
  <si>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</si>
  <si>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</si>
  <si>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</si>
  <si>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</si>
  <si>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</si>
  <si>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</si>
  <si>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</si>
  <si>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</si>
  <si>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</si>
  <si>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</si>
  <si>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</si>
  <si>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</si>
  <si>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</si>
  <si>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</si>
  <si>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</si>
  <si>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</si>
  <si>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</si>
  <si>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</si>
  <si>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</si>
  <si>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</si>
  <si>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</si>
  <si>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</si>
  <si>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</si>
  <si>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</si>
  <si>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</si>
  <si>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</si>
  <si>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</si>
  <si>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</si>
  <si>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</si>
  <si>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</si>
  <si>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</si>
  <si>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</si>
  <si>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</si>
  <si>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</si>
  <si>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</si>
  <si>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</si>
  <si>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</si>
  <si>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</si>
  <si>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</si>
  <si>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</si>
  <si>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</si>
  <si>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</si>
  <si>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</si>
  <si>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</si>
  <si>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</si>
  <si>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</si>
  <si>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</si>
  <si>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</si>
  <si>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</si>
  <si>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</si>
  <si>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</si>
  <si>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</si>
  <si>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</si>
  <si>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</si>
  <si>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</si>
  <si>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</si>
  <si>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</si>
  <si>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</si>
  <si>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</si>
  <si>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</si>
  <si>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</si>
  <si>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</si>
  <si>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</si>
  <si>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</si>
  <si>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</si>
  <si>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</si>
  <si>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</si>
  <si>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</si>
  <si>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</si>
  <si>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</si>
  <si>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</si>
  <si>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</si>
  <si>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</si>
  <si>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</si>
  <si>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</si>
  <si>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</si>
  <si>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</si>
  <si>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</si>
  <si>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</si>
  <si>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</si>
  <si>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</si>
  <si>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</si>
  <si>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</si>
  <si>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</si>
  <si>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</si>
  <si>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</si>
  <si>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</si>
  <si>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</si>
  <si>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</si>
  <si>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</si>
  <si>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</si>
  <si>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</si>
  <si>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</si>
  <si>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</si>
  <si>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</si>
  <si>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</si>
  <si>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</si>
  <si>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</si>
  <si>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</si>
  <si>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</si>
  <si>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</si>
  <si>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</si>
  <si>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</si>
  <si>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</si>
  <si>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</si>
  <si>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</si>
  <si>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</si>
  <si>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</si>
  <si>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</si>
  <si>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</si>
  <si>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</si>
  <si>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</si>
  <si>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</si>
  <si>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</si>
  <si>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</si>
  <si>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</si>
  <si>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</si>
  <si>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</si>
  <si>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</si>
  <si>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</si>
  <si>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</si>
  <si>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</si>
  <si>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</si>
  <si>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</si>
  <si>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</si>
  <si>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</si>
  <si>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</si>
  <si>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</si>
  <si>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</si>
  <si>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</si>
  <si>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</si>
  <si>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</si>
  <si>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</si>
  <si>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</si>
  <si>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</si>
  <si>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</si>
  <si>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</si>
  <si>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</si>
  <si>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</si>
  <si>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</si>
  <si>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</si>
  <si>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</si>
  <si>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</si>
  <si>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</si>
  <si>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</si>
  <si>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</si>
  <si>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</si>
  <si>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</si>
  <si>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</si>
  <si>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</si>
  <si>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</si>
  <si>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</si>
  <si>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</si>
  <si>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</si>
  <si>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</si>
  <si>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</si>
  <si>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</si>
  <si>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</si>
  <si>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</si>
  <si>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</si>
  <si>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</si>
  <si>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</si>
  <si>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</si>
  <si>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</si>
  <si>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</si>
  <si>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</si>
  <si>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</si>
  <si>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</si>
  <si>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</si>
  <si>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</si>
  <si>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</si>
  <si>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</si>
  <si>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</si>
  <si>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</si>
  <si>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</si>
  <si>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</si>
  <si>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</si>
  <si>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</si>
  <si>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</si>
  <si>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</si>
  <si>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</si>
  <si>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</si>
  <si>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</si>
  <si>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</si>
  <si>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</si>
  <si>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</si>
  <si>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</si>
  <si>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</si>
  <si>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</si>
  <si>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</si>
  <si>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</si>
  <si>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</si>
  <si>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</si>
  <si>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</si>
  <si>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</si>
  <si>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</si>
  <si>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</si>
  <si>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</si>
  <si>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</si>
  <si>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</si>
  <si>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</si>
  <si>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</si>
  <si>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</si>
  <si>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</si>
  <si>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</si>
  <si>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</si>
  <si>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</si>
  <si>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</si>
  <si>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</si>
  <si>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</si>
  <si>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</si>
  <si>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</si>
  <si>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</si>
  <si>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</si>
  <si>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</si>
  <si>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</si>
  <si>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</si>
  <si>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</si>
  <si>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</si>
  <si>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</si>
  <si>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</si>
  <si>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</si>
  <si>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</si>
  <si>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</si>
  <si>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</si>
  <si>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</si>
  <si>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</si>
  <si>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</si>
  <si>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</si>
  <si>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</si>
  <si>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</si>
  <si>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</si>
  <si>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</si>
  <si>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</si>
  <si>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</si>
  <si>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</si>
  <si>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</si>
  <si>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</si>
  <si>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</si>
  <si>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</si>
  <si>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</si>
  <si>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</si>
  <si>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</si>
  <si>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</si>
  <si>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</si>
  <si>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</si>
  <si>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</si>
  <si>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</si>
  <si>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</si>
  <si>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</si>
  <si>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</si>
  <si>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</si>
  <si>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</si>
  <si>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</si>
  <si>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</si>
  <si>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</si>
  <si>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</si>
  <si>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</si>
  <si>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</si>
  <si>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</si>
  <si>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</si>
  <si>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</si>
  <si>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</si>
  <si>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</si>
  <si>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</si>
  <si>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</si>
  <si>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</si>
  <si>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</si>
  <si>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</si>
  <si>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</si>
  <si>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</si>
  <si>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</si>
  <si>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</si>
  <si>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</si>
  <si>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</si>
  <si>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</si>
  <si>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</si>
  <si>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</si>
  <si>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</si>
  <si>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</si>
  <si>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</si>
  <si>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</si>
  <si>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</si>
  <si>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</si>
  <si>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</si>
  <si>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</si>
  <si>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</si>
  <si>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</si>
  <si>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</si>
  <si>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</si>
  <si>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</si>
  <si>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</si>
  <si>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</si>
  <si>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</si>
  <si>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</si>
  <si>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</si>
  <si>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</si>
  <si>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</si>
  <si>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</si>
  <si>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</si>
  <si>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</si>
  <si>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</si>
  <si>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</si>
  <si>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</si>
  <si>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</si>
  <si>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</si>
  <si>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</si>
  <si>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</si>
  <si>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</si>
  <si>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</si>
  <si>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</si>
  <si>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</si>
  <si>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</si>
  <si>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</si>
  <si>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</si>
  <si>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</si>
  <si>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</si>
  <si>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</si>
  <si>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</si>
  <si>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</si>
  <si>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</si>
  <si>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</si>
  <si>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</si>
  <si>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</si>
  <si>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</si>
  <si>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</si>
  <si>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</si>
  <si>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</si>
  <si>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</si>
  <si>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</si>
  <si>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</si>
  <si>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</si>
  <si>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</si>
  <si>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</si>
  <si>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</si>
  <si>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</si>
  <si>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</si>
  <si>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</si>
  <si>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</si>
  <si>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</si>
  <si>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</si>
  <si>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</si>
  <si>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</si>
  <si>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</si>
  <si>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</si>
  <si>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</si>
  <si>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</si>
  <si>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</si>
  <si>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</si>
  <si>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</si>
  <si>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</si>
  <si>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</si>
  <si>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</si>
  <si>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</si>
  <si>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</si>
  <si>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</si>
  <si>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</si>
  <si>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</si>
  <si>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</si>
  <si>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</si>
  <si>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</si>
  <si>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</si>
  <si>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</si>
  <si>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</si>
  <si>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</si>
  <si>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</si>
  <si>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</si>
  <si>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</si>
  <si>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</si>
  <si>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</si>
  <si>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</si>
  <si>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</si>
  <si>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</si>
  <si>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</si>
  <si>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</si>
  <si>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</si>
  <si>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</si>
  <si>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</si>
  <si>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</si>
  <si>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</si>
  <si>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</si>
  <si>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</si>
  <si>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</si>
  <si>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</si>
  <si>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</si>
  <si>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</si>
  <si>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</si>
  <si>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</si>
  <si>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</si>
  <si>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</si>
  <si>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</si>
  <si>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</si>
  <si>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</si>
  <si>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</si>
  <si>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</si>
  <si>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</si>
  <si>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</si>
  <si>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</si>
  <si>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</si>
  <si>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</si>
  <si>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</si>
  <si>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</si>
  <si>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</si>
  <si>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</si>
  <si>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</si>
  <si>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</si>
  <si>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</si>
  <si>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</si>
  <si>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</si>
  <si>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</si>
  <si>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</si>
  <si>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</si>
  <si>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</si>
  <si>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</si>
  <si>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</si>
  <si>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</si>
  <si>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</si>
  <si>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</si>
  <si>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</si>
  <si>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</si>
  <si>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</si>
  <si>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</si>
  <si>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</si>
  <si>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</si>
  <si>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</si>
  <si>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</si>
  <si>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</si>
  <si>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</si>
  <si>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</si>
  <si>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</si>
  <si>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</si>
  <si>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</si>
  <si>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</si>
  <si>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</si>
  <si>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</si>
  <si>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</si>
  <si>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</si>
  <si>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</si>
  <si>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</si>
  <si>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</si>
  <si>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</si>
  <si>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</si>
  <si>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</si>
  <si>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</si>
  <si>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</si>
  <si>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</si>
  <si>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</si>
  <si>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</si>
  <si>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</si>
  <si>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</si>
  <si>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</si>
  <si>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</si>
  <si>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</si>
  <si>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</si>
  <si>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</si>
  <si>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</si>
  <si>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</si>
  <si>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</si>
  <si>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</si>
  <si>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</si>
  <si>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</si>
  <si>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</si>
  <si>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</si>
  <si>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</si>
  <si>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</si>
  <si>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</si>
  <si>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</si>
  <si>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</si>
  <si>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</si>
  <si>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</si>
  <si>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</si>
  <si>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</si>
  <si>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</si>
  <si>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</si>
  <si>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</si>
  <si>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</si>
  <si>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</si>
  <si>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</si>
  <si>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</si>
  <si>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</si>
  <si>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</si>
  <si>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</si>
  <si>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</si>
  <si>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</si>
  <si>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</si>
  <si>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</si>
  <si>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</si>
  <si>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</si>
  <si>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</si>
  <si>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</si>
  <si>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</si>
  <si>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</si>
  <si>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</si>
  <si>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</si>
  <si>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</si>
  <si>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</si>
  <si>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</si>
  <si>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</si>
  <si>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</si>
  <si>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</si>
  <si>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</si>
  <si>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</si>
  <si>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</si>
  <si>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</si>
  <si>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</si>
  <si>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</si>
  <si>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</si>
  <si>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</si>
  <si>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</si>
  <si>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</si>
  <si>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</si>
  <si>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</si>
  <si>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</si>
  <si>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</si>
  <si>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</si>
  <si>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</si>
  <si>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</si>
  <si>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</si>
  <si>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</si>
  <si>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</si>
  <si>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</si>
  <si>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</si>
  <si>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</si>
  <si>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</si>
  <si>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</si>
  <si>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</si>
  <si>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</si>
  <si>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</si>
  <si>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</si>
  <si>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</si>
  <si>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</si>
  <si>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</si>
  <si>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</si>
  <si>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</si>
  <si>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</si>
  <si>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</si>
  <si>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</si>
  <si>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</si>
  <si>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</si>
  <si>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</si>
  <si>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</si>
  <si>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</si>
  <si>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</si>
  <si>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</si>
  <si>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</si>
  <si>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</si>
  <si>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</si>
  <si>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</si>
  <si>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</si>
  <si>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</si>
  <si>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</si>
  <si>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</si>
  <si>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</si>
  <si>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</si>
  <si>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</si>
  <si>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</si>
  <si>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</si>
  <si>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</si>
  <si>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</si>
  <si>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</si>
  <si>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</si>
  <si>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</si>
  <si>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</si>
  <si>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</si>
  <si>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</si>
  <si>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</si>
  <si>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</si>
  <si>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</si>
  <si>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</si>
  <si>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</si>
  <si>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</si>
  <si>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</si>
  <si>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</si>
  <si>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</si>
  <si>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</si>
  <si>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</si>
  <si>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</si>
  <si>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</si>
  <si>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</si>
  <si>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</si>
  <si>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</si>
  <si>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</si>
  <si>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</si>
  <si>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</si>
  <si>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</si>
  <si>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</si>
  <si>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</si>
  <si>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</si>
  <si>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</si>
  <si>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</si>
  <si>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</si>
  <si>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</si>
  <si>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</si>
  <si>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</si>
  <si>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</si>
  <si>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</si>
  <si>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</si>
  <si>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</si>
  <si>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</si>
  <si>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</si>
  <si>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</si>
  <si>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</si>
  <si>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</si>
  <si>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</si>
  <si>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</si>
  <si>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</si>
  <si>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</si>
  <si>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</si>
  <si>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</si>
  <si>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</si>
  <si>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</si>
  <si>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</si>
  <si>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</si>
  <si>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</si>
  <si>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</si>
  <si>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</si>
  <si>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</si>
  <si>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</si>
  <si>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</si>
  <si>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</si>
  <si>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</si>
  <si>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</si>
  <si>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</si>
  <si>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</si>
  <si>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</si>
  <si>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</si>
  <si>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</si>
  <si>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</si>
  <si>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</si>
  <si>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</si>
  <si>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</si>
  <si>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</si>
  <si>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</si>
  <si>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</si>
  <si>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</si>
  <si>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</si>
  <si>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</si>
  <si>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</si>
  <si>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</si>
  <si>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</si>
  <si>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</si>
  <si>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</si>
  <si>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</si>
  <si>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</si>
  <si>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</si>
  <si>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</si>
  <si>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</si>
  <si>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</si>
  <si>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</si>
  <si>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</si>
  <si>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</si>
  <si>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</si>
  <si>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</si>
  <si>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</si>
  <si>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</si>
  <si>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</si>
  <si>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</si>
  <si>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</si>
  <si>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</si>
  <si>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</si>
  <si>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</si>
  <si>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</si>
  <si>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</si>
  <si>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</si>
  <si>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</si>
  <si>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</si>
  <si>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</si>
  <si>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</si>
  <si>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</si>
  <si>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</si>
  <si>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</si>
  <si>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</si>
  <si>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</si>
  <si>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</si>
  <si>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</si>
  <si>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</si>
  <si>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</si>
  <si>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</si>
  <si>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</si>
  <si>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</si>
  <si>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</si>
  <si>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</si>
  <si>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</si>
  <si>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</si>
  <si>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</si>
  <si>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</si>
  <si>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</si>
  <si>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</si>
  <si>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</si>
  <si>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</si>
  <si>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</si>
  <si>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</si>
  <si>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</si>
  <si>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</si>
  <si>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</si>
  <si>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</si>
  <si>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</si>
  <si>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</si>
  <si>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</si>
  <si>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</si>
  <si>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</si>
  <si>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</si>
  <si>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</si>
  <si>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</si>
  <si>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</si>
  <si>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</si>
  <si>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</si>
  <si>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</si>
  <si>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</si>
  <si>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</si>
  <si>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</si>
  <si>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</si>
  <si>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</si>
  <si>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</si>
  <si>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</si>
  <si>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</si>
  <si>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</si>
  <si>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</si>
  <si>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</si>
  <si>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</si>
  <si>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</si>
  <si>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</si>
  <si>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</si>
  <si>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</si>
  <si>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</si>
  <si>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</si>
  <si>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</si>
  <si>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</si>
  <si>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</si>
  <si>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</si>
  <si>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</si>
  <si>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</si>
  <si>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</si>
  <si>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</si>
  <si>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</si>
  <si>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</si>
  <si>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</si>
  <si>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</si>
  <si>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</si>
  <si>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</si>
  <si>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</si>
  <si>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</si>
  <si>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</si>
  <si>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</si>
  <si>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</si>
  <si>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</si>
  <si>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</si>
  <si>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</si>
  <si>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</si>
  <si>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</si>
  <si>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</si>
  <si>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</si>
  <si>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</si>
  <si>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</si>
  <si>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</si>
  <si>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</si>
  <si>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</si>
  <si>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</si>
  <si>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</si>
  <si>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</si>
  <si>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</si>
  <si>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</si>
  <si>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</si>
  <si>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</si>
  <si>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</si>
  <si>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</si>
  <si>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</si>
  <si>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</si>
  <si>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</si>
  <si>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</si>
  <si>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</si>
  <si>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</si>
  <si>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</si>
  <si>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</si>
  <si>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</si>
  <si>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</si>
  <si>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</si>
  <si>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</si>
  <si>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</si>
  <si>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</si>
  <si>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</si>
  <si>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</si>
  <si>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</si>
  <si>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</si>
  <si>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</si>
  <si>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</si>
  <si>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</si>
  <si>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</si>
  <si>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</si>
  <si>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</si>
  <si>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</si>
  <si>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</si>
  <si>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</si>
  <si>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</si>
  <si>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</si>
  <si>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</si>
  <si>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</si>
  <si>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</si>
  <si>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</si>
  <si>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</si>
  <si>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</si>
  <si>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</si>
  <si>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</si>
  <si>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</si>
  <si>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</si>
  <si>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</si>
  <si>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</si>
  <si>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</si>
  <si>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</si>
  <si>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</si>
  <si>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</si>
  <si>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</si>
  <si>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</si>
  <si>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</si>
  <si>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</si>
  <si>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</si>
  <si>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</si>
  <si>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</si>
  <si>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</si>
  <si>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</si>
  <si>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</si>
  <si>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</si>
  <si>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</si>
  <si>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</si>
  <si>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</si>
  <si>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</si>
  <si>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</si>
  <si>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</si>
  <si>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</si>
  <si>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</si>
  <si>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</si>
  <si>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</si>
  <si>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</si>
  <si>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</si>
  <si>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</si>
  <si>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</si>
  <si>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</si>
  <si>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</si>
  <si>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</si>
  <si>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</si>
  <si>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</si>
  <si>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</si>
  <si>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</si>
  <si>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</si>
  <si>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</si>
  <si>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</si>
  <si>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</si>
  <si>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</si>
  <si>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</si>
  <si>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</si>
  <si>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</si>
  <si>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</si>
  <si>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</si>
  <si>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</si>
  <si>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</si>
  <si>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</si>
  <si>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</si>
  <si>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</si>
  <si>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</si>
  <si>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</si>
  <si>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</si>
  <si>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</si>
  <si>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</si>
  <si>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</si>
  <si>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</si>
  <si>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</si>
  <si>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</si>
  <si>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</si>
  <si>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</si>
  <si>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</si>
  <si>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</si>
  <si>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</si>
  <si>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</si>
  <si>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</si>
  <si>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</si>
  <si>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</si>
  <si>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</si>
  <si>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</si>
  <si>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</si>
  <si>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</si>
  <si>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</si>
  <si>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</si>
  <si>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</si>
  <si>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</si>
  <si>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</si>
  <si>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</si>
  <si>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</si>
  <si>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</si>
  <si>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</si>
  <si>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</si>
  <si>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</si>
  <si>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</si>
  <si>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</si>
  <si>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</si>
  <si>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</si>
  <si>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</si>
  <si>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</si>
  <si>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</si>
  <si>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</si>
  <si>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</si>
  <si>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</si>
  <si>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</si>
  <si>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</si>
  <si>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</si>
  <si>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</si>
  <si>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</si>
  <si>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</si>
  <si>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</si>
  <si>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</si>
  <si>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</si>
  <si>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</si>
  <si>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</si>
  <si>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</si>
  <si>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</si>
  <si>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</si>
  <si>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</si>
  <si>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</si>
  <si>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</si>
  <si>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</si>
  <si>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</si>
  <si>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</si>
  <si>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</si>
  <si>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</si>
  <si>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</si>
  <si>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</si>
  <si>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</si>
  <si>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</si>
  <si>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</si>
  <si>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</si>
  <si>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</si>
  <si>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</si>
  <si>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</si>
  <si>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</si>
  <si>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</si>
  <si>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</si>
  <si>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</si>
  <si>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</si>
  <si>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</si>
  <si>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</si>
  <si>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</si>
  <si>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</si>
  <si>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</si>
  <si>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</si>
  <si>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</si>
  <si>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</si>
  <si>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</si>
  <si>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</si>
  <si>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</si>
  <si>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</si>
  <si>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</si>
  <si>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</si>
  <si>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</si>
  <si>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</si>
  <si>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</si>
  <si>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</si>
  <si>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</si>
  <si>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</si>
  <si>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</si>
  <si>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</si>
  <si>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</si>
  <si>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</si>
  <si>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</si>
  <si>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</si>
  <si>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</si>
  <si>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</si>
  <si>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</si>
  <si>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</si>
  <si>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</si>
  <si>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</si>
  <si>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</si>
  <si>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</si>
  <si>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</si>
  <si>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</si>
  <si>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</si>
  <si>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</si>
  <si>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</si>
  <si>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</si>
  <si>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</si>
  <si>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</si>
  <si>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</si>
  <si>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</si>
  <si>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</si>
  <si>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</si>
  <si>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</si>
  <si>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</si>
  <si>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</si>
  <si>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</si>
  <si>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</si>
  <si>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</si>
  <si>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</si>
  <si>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</si>
  <si>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</si>
  <si>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</si>
  <si>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</si>
  <si>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</si>
  <si>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</si>
  <si>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</si>
  <si>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</si>
  <si>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</si>
  <si>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</si>
  <si>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</si>
  <si>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</si>
  <si>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</si>
  <si>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</si>
  <si>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</si>
  <si>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</si>
  <si>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</si>
  <si>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</si>
  <si>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</si>
  <si>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</si>
  <si>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</si>
  <si>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</si>
  <si>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</si>
  <si>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</si>
  <si>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</si>
  <si>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</si>
  <si>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</si>
  <si>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</si>
  <si>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</si>
  <si>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</si>
  <si>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</si>
  <si>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</si>
  <si>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</si>
  <si>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</si>
  <si>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</si>
  <si>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</si>
  <si>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</si>
  <si>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</si>
  <si>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</si>
  <si>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</si>
  <si>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</si>
  <si>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</si>
  <si>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</si>
  <si>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</si>
  <si>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</si>
  <si>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</si>
  <si>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</si>
  <si>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</si>
  <si>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</si>
  <si>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</si>
  <si>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</si>
  <si>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</si>
  <si>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</si>
  <si>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</si>
  <si>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</si>
  <si>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</si>
  <si>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</si>
  <si>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</si>
  <si>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</si>
  <si>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</si>
  <si>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</si>
  <si>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</si>
  <si>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</si>
  <si>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</si>
  <si>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</si>
  <si>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</si>
  <si>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</si>
  <si>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</si>
  <si>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</si>
  <si>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</si>
  <si>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</si>
  <si>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</si>
  <si>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</si>
  <si>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</si>
  <si>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</si>
  <si>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</si>
  <si>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</si>
  <si>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</si>
  <si>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</si>
  <si>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</si>
  <si>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</si>
  <si>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</si>
  <si>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</si>
  <si>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</si>
  <si>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</si>
  <si>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</si>
  <si>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</si>
  <si>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</si>
  <si>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</si>
  <si>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</si>
  <si>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</si>
  <si>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</si>
  <si>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</si>
  <si>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</si>
  <si>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</si>
  <si>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</si>
  <si>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</si>
  <si>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</si>
  <si>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</si>
  <si>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</si>
  <si>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</si>
  <si>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</si>
  <si>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</si>
  <si>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</si>
  <si>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</si>
  <si>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</si>
  <si>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</si>
  <si>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</si>
  <si>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</si>
  <si>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</si>
  <si>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</si>
  <si>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</si>
  <si>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</si>
  <si>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</si>
  <si>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</si>
  <si>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</si>
  <si>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</si>
  <si>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</si>
  <si>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</si>
  <si>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</si>
  <si>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</si>
  <si>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</si>
  <si>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</si>
  <si>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</si>
  <si>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</si>
  <si>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</si>
  <si>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</si>
  <si>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</si>
  <si>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</si>
  <si>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</si>
  <si>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</si>
  <si>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</si>
  <si>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</si>
  <si>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</si>
  <si>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</si>
  <si>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</si>
  <si>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</si>
  <si>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</si>
  <si>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</si>
  <si>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</si>
  <si>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</si>
  <si>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</si>
  <si>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</si>
  <si>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</si>
  <si>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</si>
  <si>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</si>
  <si>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</si>
  <si>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</si>
  <si>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</si>
  <si>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</si>
  <si>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</si>
  <si>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</si>
  <si>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</si>
  <si>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</si>
  <si>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</si>
  <si>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</si>
  <si>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</si>
  <si>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</si>
  <si>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</si>
  <si>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</si>
  <si>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</si>
  <si>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</si>
  <si>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</si>
  <si>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</si>
  <si>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</si>
  <si>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</si>
  <si>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</si>
  <si>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</si>
  <si>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</si>
  <si>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</si>
  <si>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</si>
  <si>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</si>
  <si>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</si>
  <si>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</si>
  <si>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</si>
  <si>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</si>
  <si>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</si>
  <si>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</si>
  <si>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</si>
  <si>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</si>
  <si>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</si>
  <si>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</si>
  <si>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</si>
  <si>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</si>
  <si>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</si>
  <si>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</si>
  <si>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</si>
  <si>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</si>
  <si>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</si>
  <si>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</si>
  <si>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</si>
  <si>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</si>
  <si>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</si>
  <si>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</si>
  <si>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</si>
  <si>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</si>
  <si>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</si>
  <si>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</si>
  <si>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</si>
  <si>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</si>
  <si>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</si>
  <si>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</si>
  <si>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</si>
  <si>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</si>
  <si>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</si>
  <si>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</si>
  <si>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</si>
  <si>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</si>
  <si>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</si>
  <si>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</si>
  <si>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</si>
  <si>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</si>
  <si>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</si>
  <si>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</si>
  <si>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</si>
  <si>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</si>
  <si>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</si>
  <si>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</si>
  <si>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</si>
  <si>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</si>
  <si>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</si>
  <si>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</si>
  <si>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</si>
  <si>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</si>
  <si>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</si>
  <si>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</si>
  <si>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</si>
  <si>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</si>
  <si>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</si>
  <si>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</si>
  <si>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</si>
  <si>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</si>
  <si>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</si>
  <si>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</si>
  <si>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</si>
  <si>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</si>
  <si>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</si>
  <si>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</si>
  <si>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</si>
  <si>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</si>
  <si>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</si>
  <si>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</si>
  <si>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</si>
  <si>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</si>
  <si>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</si>
  <si>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</si>
  <si>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</si>
  <si>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</si>
  <si>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</si>
  <si>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</si>
  <si>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</si>
  <si>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</si>
  <si>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</si>
  <si>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</si>
  <si>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</si>
  <si>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</si>
  <si>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</si>
  <si>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</si>
  <si>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</si>
  <si>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</si>
  <si>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</si>
  <si>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</si>
  <si>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</si>
  <si>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</si>
  <si>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</si>
  <si>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</si>
  <si>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</si>
  <si>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</si>
  <si>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</si>
  <si>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</si>
  <si>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</si>
  <si>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</si>
  <si>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</si>
  <si>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</si>
  <si>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</si>
  <si>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</si>
  <si>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</si>
  <si>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</si>
  <si>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</si>
  <si>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</si>
  <si>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</si>
  <si>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</si>
  <si>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</si>
  <si>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</si>
  <si>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</si>
  <si>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</si>
  <si>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</si>
  <si>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</si>
  <si>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</si>
  <si>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</si>
  <si>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</si>
  <si>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</si>
  <si>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</si>
  <si>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</si>
  <si>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</si>
  <si>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</si>
  <si>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</si>
  <si>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</si>
  <si>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</si>
  <si>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</si>
  <si>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</si>
  <si>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</si>
  <si>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</si>
  <si>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</si>
  <si>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</si>
  <si>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</si>
  <si>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</si>
  <si>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</si>
  <si>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</si>
  <si>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</si>
  <si>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</si>
  <si>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</si>
  <si>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</si>
  <si>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</si>
  <si>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</si>
  <si>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</si>
  <si>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</si>
  <si>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</si>
  <si>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</si>
  <si>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</si>
  <si>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</si>
  <si>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</si>
  <si>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</si>
  <si>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</si>
  <si>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</si>
  <si>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</si>
  <si>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</si>
  <si>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</si>
  <si>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</si>
  <si>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</si>
  <si>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</si>
  <si>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</si>
  <si>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</si>
  <si>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</si>
  <si>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</si>
  <si>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</si>
  <si>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</si>
  <si>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</si>
  <si>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</si>
  <si>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</si>
  <si>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</si>
  <si>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</si>
  <si>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</si>
  <si>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</si>
  <si>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</si>
  <si>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</si>
  <si>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</si>
  <si>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</si>
  <si>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</si>
  <si>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</si>
  <si>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</si>
  <si>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</si>
  <si>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</si>
  <si>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</si>
  <si>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</si>
  <si>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</si>
  <si>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</si>
  <si>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</si>
  <si>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</si>
  <si>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</si>
  <si>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</si>
  <si>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</si>
  <si>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</si>
  <si>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</si>
  <si>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</si>
  <si>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</si>
  <si>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</si>
  <si>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</si>
  <si>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</si>
  <si>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</si>
  <si>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</si>
  <si>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</si>
  <si>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</si>
  <si>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</si>
  <si>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</si>
  <si>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</si>
  <si>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</si>
  <si>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</si>
  <si>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</si>
  <si>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</si>
  <si>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</si>
  <si>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</si>
  <si>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</si>
  <si>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</si>
  <si>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</si>
  <si>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</si>
  <si>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</si>
  <si>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</si>
  <si>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</si>
  <si>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</si>
  <si>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</si>
  <si>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</si>
  <si>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</si>
  <si>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</si>
  <si>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</si>
  <si>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</si>
  <si>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</si>
  <si>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</si>
  <si>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</si>
  <si>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</si>
  <si>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</si>
  <si>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</si>
  <si>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</si>
  <si>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</si>
  <si>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</si>
  <si>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</si>
  <si>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</si>
  <si>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</si>
  <si>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</si>
  <si>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</si>
  <si>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</si>
  <si>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</si>
  <si>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</si>
  <si>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</si>
  <si>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</si>
  <si>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</si>
  <si>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</si>
  <si>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</si>
  <si>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</si>
  <si>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</si>
  <si>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</si>
  <si>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</si>
  <si>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</si>
  <si>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</si>
  <si>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</si>
  <si>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</si>
  <si>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</si>
  <si>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</si>
  <si>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</si>
  <si>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</si>
  <si>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</si>
  <si>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</si>
  <si>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</si>
  <si>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</si>
  <si>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</si>
  <si>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</si>
  <si>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</si>
  <si>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</si>
  <si>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</si>
  <si>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</si>
  <si>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</si>
  <si>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</si>
  <si>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</si>
  <si>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</si>
  <si>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</si>
  <si>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</si>
  <si>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</si>
  <si>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</si>
  <si>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</si>
  <si>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</si>
  <si>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</si>
  <si>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</si>
  <si>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</si>
  <si>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</si>
  <si>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</si>
  <si>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</si>
  <si>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</si>
  <si>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</si>
  <si>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</si>
  <si>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</si>
  <si>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</si>
  <si>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</si>
  <si>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</si>
  <si>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</si>
  <si>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</si>
  <si>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</si>
  <si>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</si>
  <si>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</si>
  <si>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</si>
  <si>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</si>
  <si>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</si>
  <si>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</si>
  <si>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</si>
  <si>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</si>
  <si>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</si>
  <si>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</si>
  <si>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</si>
  <si>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</si>
  <si>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</si>
  <si>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</si>
  <si>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</si>
  <si>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</si>
  <si>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</si>
  <si>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</si>
  <si>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</si>
  <si>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</si>
  <si>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</si>
  <si>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</si>
  <si>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</si>
  <si>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</si>
  <si>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</si>
  <si>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</si>
  <si>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</si>
  <si>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</si>
  <si>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</si>
  <si>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</si>
  <si>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</si>
  <si>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</si>
  <si>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</si>
  <si>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</si>
  <si>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</si>
  <si>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</si>
  <si>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</si>
  <si>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</si>
  <si>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</si>
  <si>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</si>
  <si>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</si>
  <si>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</si>
  <si>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</si>
  <si>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</si>
  <si>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</si>
  <si>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</si>
  <si>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</si>
  <si>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</si>
  <si>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</si>
  <si>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</si>
  <si>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</si>
  <si>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</si>
  <si>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</si>
  <si>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</si>
  <si>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</si>
  <si>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</si>
  <si>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</si>
  <si>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</si>
  <si>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</si>
  <si>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</si>
  <si>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</si>
  <si>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</si>
  <si>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</si>
  <si>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</si>
  <si>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</si>
  <si>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</si>
  <si>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</si>
  <si>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</si>
  <si>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</si>
  <si>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</si>
  <si>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</si>
  <si>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</si>
  <si>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</si>
  <si>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</si>
  <si>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</si>
  <si>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</si>
  <si>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</si>
  <si>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</si>
  <si>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</si>
  <si>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</si>
  <si>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</si>
  <si>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</si>
  <si>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</si>
  <si>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</si>
  <si>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</si>
  <si>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</si>
  <si>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</si>
  <si>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</si>
  <si>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</si>
  <si>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</si>
  <si>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</si>
  <si>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</si>
  <si>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</si>
  <si>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</si>
  <si>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</si>
  <si>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</si>
  <si>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</si>
  <si>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</si>
  <si>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</si>
  <si>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</si>
  <si>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</si>
  <si>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</si>
  <si>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</si>
  <si>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</si>
  <si>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</si>
  <si>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</si>
  <si>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</si>
  <si>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</si>
  <si>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</si>
  <si>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</si>
  <si>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</si>
  <si>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</si>
  <si>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</si>
  <si>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</si>
  <si>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</si>
  <si>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</si>
  <si>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</si>
  <si>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</si>
  <si>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</si>
  <si>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</si>
  <si>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</si>
  <si>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</si>
  <si>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</si>
  <si>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</si>
  <si>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</si>
  <si>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</si>
  <si>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</si>
  <si>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</si>
  <si>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</si>
  <si>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</si>
  <si>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</si>
  <si>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</si>
  <si>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</si>
  <si>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</si>
  <si>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</si>
  <si>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</si>
  <si>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</si>
  <si>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</si>
  <si>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</si>
  <si>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</si>
  <si>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</si>
  <si>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</si>
  <si>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</si>
  <si>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</si>
  <si>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</si>
  <si>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</si>
  <si>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</si>
  <si>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</si>
  <si>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</si>
  <si>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</si>
  <si>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</si>
  <si>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</si>
  <si>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</si>
  <si>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</si>
  <si>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</si>
  <si>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</si>
  <si>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</si>
  <si>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</si>
  <si>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</si>
  <si>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</si>
  <si>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</si>
  <si>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</si>
  <si>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</si>
  <si>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</si>
  <si>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</si>
  <si>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</si>
  <si>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</si>
  <si>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</si>
  <si>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</si>
  <si>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</si>
  <si>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</si>
  <si>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</si>
  <si>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</si>
  <si>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</si>
  <si>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</si>
  <si>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</si>
  <si>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</si>
  <si>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</si>
  <si>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</si>
  <si>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</si>
  <si>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</si>
  <si>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</si>
  <si>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</si>
  <si>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</si>
  <si>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</si>
  <si>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</si>
  <si>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</si>
  <si>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</si>
  <si>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</si>
  <si>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</si>
  <si>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</si>
  <si>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</si>
  <si>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</si>
  <si>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</si>
  <si>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</si>
  <si>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</si>
  <si>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</si>
  <si>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</si>
  <si>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</si>
  <si>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</si>
  <si>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</si>
  <si>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</si>
  <si>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</si>
  <si>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</si>
  <si>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</si>
  <si>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</si>
  <si>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</si>
  <si>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</si>
  <si>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</si>
  <si>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</si>
  <si>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</si>
  <si>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</si>
  <si>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</si>
  <si>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</si>
  <si>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</si>
  <si>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</si>
  <si>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</si>
  <si>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</si>
  <si>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</si>
  <si>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</si>
  <si>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</si>
  <si>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</si>
  <si>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</si>
  <si>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</si>
  <si>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</si>
  <si>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</si>
  <si>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</si>
  <si>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</si>
  <si>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</si>
  <si>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</si>
  <si>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</si>
  <si>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</si>
  <si>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</si>
  <si>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</si>
  <si>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</si>
  <si>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</si>
  <si>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</si>
  <si>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</si>
  <si>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</si>
  <si>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</si>
  <si>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</si>
  <si>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</si>
  <si>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</si>
  <si>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</si>
  <si>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</si>
  <si>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</si>
  <si>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</si>
  <si>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</si>
  <si>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</si>
  <si>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</si>
  <si>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</si>
  <si>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</si>
  <si>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</si>
  <si>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</si>
  <si>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</si>
  <si>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</si>
  <si>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</si>
  <si>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</si>
  <si>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</si>
  <si>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</si>
  <si>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</si>
  <si>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</si>
  <si>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</si>
  <si>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</si>
  <si>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</si>
  <si>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</si>
  <si>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</si>
  <si>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</si>
  <si>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</si>
  <si>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</si>
  <si>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</si>
  <si>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</si>
  <si>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</si>
  <si>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</si>
  <si>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</si>
  <si>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</si>
  <si>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</si>
  <si>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</si>
  <si>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</si>
  <si>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</si>
  <si>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</si>
  <si>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</si>
  <si>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</si>
  <si>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</si>
  <si>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</si>
  <si>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</si>
  <si>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</si>
  <si>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</si>
  <si>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</si>
  <si>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</si>
  <si>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</si>
  <si>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</si>
  <si>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</si>
  <si>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</si>
  <si>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</si>
  <si>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</si>
  <si>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</si>
  <si>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</si>
  <si>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</si>
  <si>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</si>
  <si>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</si>
  <si>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</si>
  <si>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</si>
  <si>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</si>
  <si>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</si>
  <si>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</si>
  <si>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</si>
  <si>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</si>
  <si>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</si>
  <si>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</si>
  <si>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</si>
  <si>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</si>
  <si>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</si>
  <si>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</si>
  <si>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</si>
  <si>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</si>
  <si>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</si>
  <si>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</si>
  <si>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</si>
  <si>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</si>
  <si>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</si>
  <si>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</si>
  <si>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</si>
  <si>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</si>
  <si>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</si>
  <si>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</si>
  <si>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</si>
  <si>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</si>
  <si>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</si>
  <si>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</si>
  <si>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</si>
  <si>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</si>
  <si>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</si>
  <si>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</si>
  <si>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</si>
  <si>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</si>
  <si>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</si>
  <si>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</si>
  <si>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</si>
  <si>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</si>
  <si>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</si>
  <si>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</si>
  <si>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</si>
  <si>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</si>
  <si>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</si>
  <si>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</si>
  <si>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</si>
  <si>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</si>
  <si>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</si>
  <si>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</si>
  <si>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</si>
  <si>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</si>
  <si>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</si>
  <si>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</si>
  <si>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</si>
  <si>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</si>
  <si>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</si>
  <si>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</si>
  <si>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</si>
  <si>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</si>
  <si>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</si>
  <si>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</si>
  <si>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</si>
  <si>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</si>
  <si>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</si>
  <si>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</si>
  <si>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</si>
  <si>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</si>
  <si>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</si>
  <si>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</si>
  <si>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</si>
  <si>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</si>
  <si>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</si>
  <si>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</si>
  <si>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</si>
  <si>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</si>
  <si>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</si>
  <si>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</si>
  <si>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</si>
  <si>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</si>
  <si>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</si>
  <si>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</si>
  <si>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</si>
  <si>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</si>
  <si>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</si>
  <si>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</si>
  <si>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</si>
  <si>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</si>
  <si>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</si>
  <si>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</si>
  <si>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</si>
  <si>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</si>
  <si>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</si>
  <si>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</si>
  <si>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</si>
  <si>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</si>
  <si>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</si>
  <si>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</si>
  <si>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</si>
  <si>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</si>
  <si>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</si>
  <si>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</si>
  <si>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</si>
  <si>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</si>
  <si>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</si>
  <si>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</si>
  <si>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</si>
  <si>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</si>
  <si>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</si>
  <si>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</si>
  <si>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</si>
  <si>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</si>
  <si>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</si>
  <si>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</si>
  <si>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</si>
  <si>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</si>
  <si>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</si>
  <si>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</si>
  <si>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</si>
  <si>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</si>
  <si>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</si>
  <si>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</si>
  <si>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</si>
  <si>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</si>
  <si>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</si>
  <si>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</si>
  <si>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</si>
  <si>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</si>
  <si>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</si>
  <si>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</si>
  <si>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</si>
  <si>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</si>
  <si>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</si>
  <si>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</si>
  <si>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</si>
  <si>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</si>
  <si>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</si>
  <si>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</si>
  <si>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</si>
  <si>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</si>
  <si>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</si>
  <si>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</si>
  <si>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</si>
  <si>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</si>
  <si>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</si>
  <si>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</si>
  <si>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</si>
  <si>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</si>
  <si>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</si>
  <si>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</si>
  <si>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</si>
  <si>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</si>
  <si>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</si>
  <si>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</si>
  <si>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</si>
  <si>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</si>
  <si>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</si>
  <si>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</si>
  <si>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</si>
  <si>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</si>
  <si>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</si>
  <si>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</si>
  <si>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</si>
  <si>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</si>
  <si>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</si>
  <si>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</si>
  <si>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</si>
  <si>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</si>
  <si>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</si>
  <si>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</si>
  <si>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</si>
  <si>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</si>
  <si>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</si>
  <si>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</si>
  <si>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</si>
  <si>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</si>
  <si>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</si>
  <si>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</si>
  <si>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</si>
  <si>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</si>
  <si>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</si>
  <si>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</si>
  <si>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</si>
  <si>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</si>
  <si>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</si>
  <si>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</si>
  <si>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</si>
  <si>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</si>
  <si>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</si>
  <si>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</si>
  <si>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</si>
  <si>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</si>
  <si>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</si>
  <si>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</si>
  <si>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</si>
  <si>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</si>
  <si>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</si>
  <si>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</si>
  <si>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</si>
  <si>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</si>
  <si>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</si>
  <si>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</si>
  <si>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</si>
  <si>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</si>
  <si>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</si>
  <si>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</si>
  <si>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</si>
  <si>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</si>
  <si>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</si>
  <si>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</si>
  <si>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</si>
  <si>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</si>
  <si>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</si>
  <si>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</si>
  <si>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</si>
  <si>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</si>
  <si>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</si>
  <si>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</si>
  <si>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</si>
  <si>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</si>
  <si>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</si>
  <si>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</si>
  <si>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</si>
  <si>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</si>
  <si>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</si>
  <si>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</si>
  <si>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</si>
  <si>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</si>
  <si>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</si>
  <si>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</si>
  <si>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</si>
  <si>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</si>
  <si>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</si>
  <si>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</si>
  <si>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</si>
  <si>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</si>
  <si>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</si>
  <si>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</si>
  <si>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</si>
  <si>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</si>
  <si>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</si>
  <si>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</si>
  <si>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</si>
  <si>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</si>
  <si>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</si>
  <si>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</si>
  <si>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</si>
  <si>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</si>
  <si>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</si>
  <si>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</si>
  <si>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</si>
  <si>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</si>
  <si>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</si>
  <si>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</si>
  <si>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</si>
  <si>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</si>
  <si>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</si>
  <si>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</si>
  <si>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</si>
  <si>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</si>
  <si>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</si>
  <si>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</si>
  <si>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</si>
  <si>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</si>
  <si>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</si>
  <si>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</si>
  <si>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</si>
  <si>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</si>
  <si>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</si>
  <si>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</si>
  <si>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</si>
  <si>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</si>
  <si>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</si>
  <si>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</si>
  <si>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</si>
  <si>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</si>
  <si>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</si>
  <si>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</si>
  <si>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</si>
  <si>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</si>
  <si>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</si>
  <si>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</si>
  <si>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</si>
  <si>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</si>
  <si>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</si>
  <si>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</si>
  <si>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</si>
  <si>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</si>
  <si>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</si>
  <si>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</si>
  <si>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</si>
  <si>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</si>
  <si>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</si>
  <si>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</si>
  <si>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</si>
  <si>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</si>
  <si>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</si>
  <si>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</si>
  <si>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</si>
  <si>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</si>
  <si>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</si>
  <si>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</si>
  <si>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</si>
  <si>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</si>
  <si>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</si>
  <si>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</si>
  <si>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</si>
  <si>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</si>
  <si>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</si>
  <si>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</si>
  <si>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</si>
  <si>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</si>
  <si>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</si>
  <si>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</si>
  <si>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</si>
  <si>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</si>
  <si>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</si>
  <si>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</si>
  <si>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</si>
  <si>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</si>
  <si>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</si>
  <si>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</si>
  <si>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</si>
  <si>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</si>
  <si>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</si>
  <si>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</si>
  <si>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</si>
  <si>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</si>
  <si>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</si>
  <si>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</si>
  <si>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</si>
  <si>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</si>
  <si>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</si>
  <si>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</si>
  <si>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</si>
  <si>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</si>
  <si>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</si>
  <si>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</si>
  <si>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</si>
  <si>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</si>
  <si>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</si>
  <si>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</si>
  <si>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</si>
  <si>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</si>
  <si>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</si>
  <si>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</si>
  <si>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</si>
  <si>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</si>
  <si>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</si>
  <si>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</si>
  <si>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</si>
  <si>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</si>
  <si>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</si>
  <si>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</si>
  <si>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</si>
  <si>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</si>
  <si>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</si>
  <si>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</si>
  <si>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</si>
  <si>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</si>
  <si>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</si>
  <si>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</si>
  <si>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</si>
  <si>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</si>
  <si>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</si>
  <si>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</si>
  <si>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</si>
  <si>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</si>
  <si>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</si>
  <si>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</si>
  <si>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</si>
  <si>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</si>
  <si>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</si>
  <si>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</si>
  <si>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</si>
  <si>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</si>
  <si>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</si>
  <si>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</si>
  <si>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</si>
  <si>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</si>
  <si>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</si>
  <si>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</si>
  <si>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</si>
  <si>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</si>
  <si>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</si>
  <si>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</si>
  <si>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</si>
  <si>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</si>
  <si>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</si>
  <si>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</si>
  <si>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</si>
  <si>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</si>
  <si>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</si>
  <si>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</si>
  <si>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</si>
  <si>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</si>
  <si>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</si>
  <si>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</si>
  <si>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</si>
  <si>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</si>
  <si>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</si>
  <si>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</si>
  <si>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</si>
  <si>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</si>
  <si>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</si>
  <si>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</si>
  <si>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</si>
  <si>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</si>
  <si>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</si>
  <si>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</si>
  <si>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</si>
  <si>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</si>
  <si>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</si>
  <si>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</si>
  <si>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</si>
  <si>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</si>
  <si>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</si>
  <si>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</si>
  <si>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</si>
  <si>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</si>
  <si>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</si>
  <si>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</si>
  <si>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</si>
  <si>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</si>
  <si>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</si>
  <si>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</si>
  <si>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</si>
  <si>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</si>
  <si>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</si>
  <si>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</si>
  <si>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</si>
  <si>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</si>
  <si>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</si>
  <si>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</si>
  <si>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</si>
  <si>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</si>
  <si>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</si>
  <si>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</si>
  <si>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</si>
  <si>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</si>
  <si>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</si>
  <si>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</si>
  <si>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</si>
  <si>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</si>
  <si>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</si>
  <si>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</si>
  <si>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</si>
  <si>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</si>
  <si>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</si>
  <si>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</si>
  <si>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</si>
  <si>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</si>
  <si>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</si>
  <si>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</si>
  <si>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</si>
  <si>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</si>
  <si>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</si>
  <si>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</si>
  <si>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</si>
  <si>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</si>
  <si>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</si>
  <si>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</si>
  <si>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</si>
  <si>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</si>
  <si>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</si>
  <si>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</si>
  <si>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</si>
  <si>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</si>
  <si>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</si>
  <si>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</si>
  <si>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</si>
  <si>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</si>
  <si>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</si>
  <si>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</si>
  <si>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</si>
  <si>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</si>
  <si>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</si>
  <si>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</si>
  <si>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</si>
  <si>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</si>
  <si>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</si>
  <si>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</si>
  <si>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</si>
  <si>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</si>
  <si>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</si>
  <si>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</si>
  <si>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</si>
  <si>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</si>
  <si>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</si>
  <si>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</si>
  <si>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</si>
  <si>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</si>
  <si>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</si>
  <si>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</si>
  <si>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</si>
  <si>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</si>
  <si>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</si>
  <si>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</si>
  <si>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</si>
  <si>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</si>
  <si>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</si>
  <si>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</si>
  <si>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</si>
  <si>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</si>
  <si>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</si>
  <si>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</si>
  <si>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</si>
  <si>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</si>
  <si>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</si>
  <si>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</si>
  <si>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</si>
  <si>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</si>
  <si>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</si>
  <si>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</si>
  <si>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</si>
  <si>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</si>
  <si>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</si>
  <si>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</si>
  <si>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</si>
  <si>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</si>
  <si>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</si>
  <si>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</si>
  <si>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</si>
  <si>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</si>
  <si>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</si>
  <si>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</si>
  <si>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</si>
  <si>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</si>
  <si>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</si>
  <si>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</si>
  <si>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</si>
  <si>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</si>
  <si>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</si>
  <si>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</si>
  <si>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</si>
  <si>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</si>
  <si>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</si>
  <si>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</si>
  <si>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</si>
  <si>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</si>
  <si>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</si>
  <si>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</si>
  <si>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</si>
  <si>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</si>
  <si>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</si>
  <si>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</si>
  <si>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</si>
  <si>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</si>
  <si>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</si>
  <si>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</si>
  <si>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</si>
  <si>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</si>
  <si>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</si>
  <si>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</si>
  <si>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</si>
  <si>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</si>
  <si>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</si>
  <si>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</si>
  <si>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</si>
  <si>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</si>
  <si>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</si>
  <si>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</si>
  <si>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</si>
  <si>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</si>
  <si>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</si>
  <si>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</si>
  <si>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</si>
  <si>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</si>
  <si>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</si>
  <si>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</si>
  <si>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</si>
  <si>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</si>
  <si>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</si>
  <si>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</si>
  <si>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</si>
  <si>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</si>
  <si>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</si>
  <si>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</si>
  <si>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</si>
  <si>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</si>
  <si>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</si>
  <si>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</si>
  <si>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</si>
  <si>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</si>
  <si>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</si>
  <si>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</si>
  <si>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</si>
  <si>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</si>
  <si>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</si>
  <si>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</si>
  <si>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</si>
  <si>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</si>
  <si>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</si>
  <si>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</si>
  <si>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</si>
  <si>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</si>
  <si>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</si>
  <si>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</si>
  <si>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</si>
  <si>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</si>
  <si>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</si>
  <si>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</si>
  <si>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</si>
  <si>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</si>
  <si>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</si>
  <si>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</si>
  <si>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</si>
  <si>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</si>
  <si>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</si>
  <si>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</si>
  <si>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</si>
  <si>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</si>
  <si>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</si>
  <si>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</si>
  <si>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</si>
  <si>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</si>
  <si>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</si>
  <si>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</si>
  <si>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</si>
  <si>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</si>
  <si>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</si>
  <si>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</si>
  <si>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</si>
  <si>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</si>
  <si>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</si>
  <si>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</si>
  <si>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</si>
  <si>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</si>
  <si>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</si>
  <si>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</si>
  <si>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</si>
  <si>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</si>
  <si>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</si>
  <si>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</si>
  <si>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</si>
  <si>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</si>
  <si>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</si>
  <si>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</si>
  <si>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</si>
  <si>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</si>
  <si>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</si>
  <si>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</si>
  <si>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</si>
  <si>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</si>
  <si>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</si>
  <si>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</si>
  <si>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</si>
  <si>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</si>
  <si>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</si>
  <si>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</si>
  <si>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</si>
  <si>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</si>
  <si>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</si>
  <si>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</si>
  <si>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</si>
  <si>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</si>
  <si>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</si>
  <si>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</si>
  <si>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</si>
  <si>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</si>
  <si>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</si>
  <si>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</si>
  <si>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</si>
  <si>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</si>
  <si>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</si>
  <si>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</si>
  <si>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</si>
  <si>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</si>
  <si>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</si>
  <si>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</si>
  <si>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</si>
  <si>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</si>
  <si>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</si>
  <si>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</si>
  <si>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</si>
  <si>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</si>
  <si>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</si>
  <si>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</si>
  <si>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</si>
  <si>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</si>
  <si>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</si>
  <si>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</si>
  <si>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</si>
  <si>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</si>
  <si>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</si>
  <si>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</si>
  <si>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</si>
  <si>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</si>
  <si>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</si>
  <si>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</si>
  <si>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</si>
  <si>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</si>
  <si>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</si>
  <si>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</si>
  <si>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</si>
  <si>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</si>
  <si>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</si>
  <si>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</si>
  <si>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</si>
  <si>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</si>
  <si>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</si>
  <si>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</si>
  <si>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</si>
  <si>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</si>
  <si>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</si>
  <si>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</si>
  <si>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</si>
  <si>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</si>
  <si>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</si>
  <si>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</si>
  <si>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</si>
  <si>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</si>
  <si>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</si>
  <si>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</si>
  <si>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</si>
  <si>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</si>
  <si>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</si>
  <si>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</si>
  <si>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</si>
  <si>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</si>
  <si>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</si>
  <si>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</si>
  <si>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</si>
  <si>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</si>
  <si>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</si>
  <si>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</si>
  <si>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</si>
  <si>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</si>
  <si>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</si>
  <si>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</si>
  <si>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</si>
  <si>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</si>
  <si>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</si>
  <si>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</si>
  <si>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</si>
  <si>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</si>
  <si>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</si>
  <si>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</si>
  <si>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</si>
  <si>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</si>
  <si>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</si>
  <si>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</si>
  <si>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</si>
  <si>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</si>
  <si>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</si>
  <si>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</si>
  <si>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</si>
  <si>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</si>
  <si>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</si>
  <si>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</si>
  <si>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</si>
  <si>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</si>
  <si>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</si>
  <si>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</si>
  <si>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</si>
  <si>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</si>
  <si>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</si>
  <si>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</si>
  <si>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</si>
  <si>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</si>
  <si>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</si>
  <si>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</si>
  <si>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</si>
  <si>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</si>
  <si>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</si>
  <si>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</si>
  <si>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</si>
  <si>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</si>
  <si>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</si>
  <si>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</si>
  <si>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</si>
  <si>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</si>
  <si>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</si>
  <si>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</si>
  <si>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</si>
  <si>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</si>
  <si>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</si>
  <si>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</si>
  <si>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</si>
  <si>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</si>
  <si>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</si>
  <si>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</si>
  <si>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</si>
  <si>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</si>
  <si>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</si>
  <si>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</si>
  <si>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</si>
  <si>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</si>
  <si>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</si>
  <si>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</si>
  <si>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</si>
  <si>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</si>
  <si>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</si>
  <si>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</si>
  <si>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</si>
  <si>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</si>
  <si>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</si>
  <si>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</si>
  <si>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</si>
  <si>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</si>
  <si>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</si>
  <si>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</si>
  <si>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</si>
  <si>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</si>
  <si>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</si>
  <si>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</si>
  <si>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</si>
  <si>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</si>
  <si>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</si>
  <si>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</si>
  <si>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</si>
  <si>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</si>
  <si>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</si>
  <si>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</si>
  <si>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</si>
  <si>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</si>
  <si>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</si>
  <si>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</si>
  <si>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</si>
  <si>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</si>
  <si>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</si>
  <si>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</si>
  <si>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</si>
  <si>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</si>
  <si>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</si>
  <si>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</si>
  <si>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</si>
  <si>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</si>
  <si>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</si>
  <si>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</si>
  <si>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</si>
  <si>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</si>
  <si>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</si>
  <si>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</si>
  <si>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</si>
  <si>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</si>
  <si>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</si>
  <si>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</si>
  <si>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</si>
  <si>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</si>
  <si>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</si>
  <si>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</si>
  <si>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</si>
  <si>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</si>
  <si>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</si>
  <si>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</si>
  <si>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</si>
  <si>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</si>
  <si>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</si>
  <si>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</si>
  <si>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</si>
  <si>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</si>
  <si>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</si>
  <si>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</si>
  <si>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</si>
  <si>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</si>
  <si>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</si>
  <si>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</si>
  <si>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</si>
  <si>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</si>
  <si>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</si>
  <si>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</si>
  <si>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</si>
  <si>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</si>
  <si>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</si>
  <si>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</si>
  <si>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</si>
  <si>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</si>
  <si>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</si>
  <si>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</si>
  <si>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</si>
  <si>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</si>
  <si>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</si>
  <si>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</si>
  <si>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</si>
  <si>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</si>
  <si>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</si>
  <si>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</si>
  <si>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</si>
  <si>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</si>
  <si>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</si>
  <si>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</si>
  <si>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</si>
  <si>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</si>
  <si>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</si>
  <si>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</si>
  <si>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</si>
  <si>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</si>
  <si>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</si>
  <si>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</si>
  <si>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</si>
  <si>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</si>
  <si>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</si>
  <si>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</si>
  <si>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</si>
  <si>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</si>
  <si>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</si>
  <si>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</si>
  <si>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</si>
  <si>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</si>
  <si>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</si>
  <si>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</si>
  <si>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</si>
  <si>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</si>
  <si>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</si>
  <si>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</si>
  <si>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</si>
  <si>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</si>
  <si>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</si>
  <si>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</si>
  <si>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</si>
  <si>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</si>
  <si>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</si>
  <si>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</si>
  <si>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</si>
  <si>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</si>
  <si>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</si>
  <si>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</si>
  <si>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</si>
  <si>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</si>
  <si>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</si>
  <si>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</si>
  <si>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</si>
  <si>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</si>
  <si>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</si>
  <si>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</si>
  <si>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</si>
  <si>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</si>
  <si>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</si>
  <si>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</si>
  <si>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</si>
  <si>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</si>
  <si>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</si>
  <si>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</si>
  <si>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</si>
  <si>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</si>
  <si>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</si>
  <si>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</si>
  <si>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</si>
  <si>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</si>
  <si>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</si>
  <si>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</si>
  <si>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</si>
  <si>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</si>
  <si>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</si>
  <si>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</si>
  <si>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</si>
  <si>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</si>
  <si>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</si>
  <si>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</si>
  <si>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</si>
  <si>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</si>
  <si>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</si>
  <si>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</si>
  <si>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</si>
  <si>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</si>
  <si>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</si>
  <si>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</si>
  <si>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</si>
  <si>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</si>
  <si>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</si>
  <si>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</si>
  <si>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</si>
  <si>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</si>
  <si>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</si>
  <si>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</si>
  <si>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</si>
  <si>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</si>
  <si>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</si>
  <si>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</si>
  <si>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</si>
  <si>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</si>
  <si>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</si>
  <si>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</si>
  <si>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</si>
  <si>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</si>
  <si>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</si>
  <si>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</si>
  <si>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</si>
  <si>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</si>
  <si>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</si>
  <si>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</si>
  <si>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</si>
  <si>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</si>
  <si>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</si>
  <si>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</si>
  <si>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</si>
  <si>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</si>
  <si>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</si>
  <si>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</si>
  <si>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</si>
  <si>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</si>
  <si>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</si>
  <si>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</si>
  <si>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</si>
  <si>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</si>
  <si>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</si>
  <si>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</si>
  <si>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</si>
  <si>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</si>
  <si>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</si>
  <si>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</si>
  <si>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</si>
  <si>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</si>
  <si>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</si>
  <si>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</si>
  <si>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</si>
  <si>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</si>
  <si>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</si>
  <si>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</si>
  <si>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</si>
  <si>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</si>
  <si>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</si>
  <si>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</si>
  <si>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</si>
  <si>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</si>
  <si>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</si>
  <si>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</si>
  <si>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</si>
  <si>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</si>
  <si>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</si>
  <si>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</si>
  <si>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</si>
  <si>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</si>
  <si>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</si>
  <si>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</si>
  <si>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</si>
  <si>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</si>
  <si>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</si>
  <si>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</si>
  <si>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</si>
  <si>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</si>
  <si>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</si>
  <si>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</si>
  <si>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</si>
  <si>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</si>
  <si>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</si>
  <si>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</si>
  <si>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</si>
  <si>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</si>
  <si>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</si>
  <si>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</si>
  <si>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</si>
  <si>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</si>
  <si>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</si>
  <si>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</si>
  <si>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</si>
  <si>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</si>
  <si>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</si>
  <si>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</si>
  <si>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</si>
  <si>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</si>
  <si>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</si>
  <si>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</si>
  <si>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</si>
  <si>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</si>
  <si>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</si>
  <si>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</si>
  <si>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</si>
  <si>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</si>
  <si>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</si>
  <si>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</si>
  <si>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</si>
  <si>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</si>
  <si>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</si>
  <si>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</si>
  <si>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</si>
  <si>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</si>
  <si>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</si>
  <si>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</si>
  <si>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</si>
  <si>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</si>
  <si>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</si>
  <si>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</si>
  <si>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</si>
  <si>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</si>
  <si>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</si>
  <si>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</si>
  <si>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</si>
  <si>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</si>
  <si>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</si>
  <si>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</si>
  <si>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</si>
  <si>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</si>
  <si>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</si>
  <si>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</si>
  <si>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</si>
  <si>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</si>
  <si>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</si>
  <si>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</si>
  <si>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</si>
  <si>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</si>
  <si>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</si>
  <si>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</si>
  <si>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</si>
  <si>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</si>
  <si>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</si>
  <si>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</si>
  <si>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</si>
  <si>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</si>
  <si>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</si>
  <si>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</si>
  <si>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</si>
  <si>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</si>
  <si>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</si>
  <si>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</si>
  <si>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</si>
  <si>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</si>
  <si>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</si>
  <si>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</si>
  <si>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</si>
  <si>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</si>
  <si>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</si>
  <si>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</si>
  <si>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</si>
  <si>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</si>
  <si>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</si>
  <si>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</si>
  <si>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</si>
  <si>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</si>
  <si>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</si>
  <si>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</si>
  <si>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</si>
  <si>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</si>
  <si>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</si>
  <si>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</si>
  <si>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</si>
  <si>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</si>
  <si>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</si>
  <si>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</si>
  <si>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</si>
  <si>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</si>
  <si>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</si>
  <si>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</si>
  <si>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</si>
  <si>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</si>
  <si>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</si>
  <si>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</si>
  <si>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</si>
  <si>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</si>
  <si>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</si>
  <si>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</si>
  <si>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</si>
  <si>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</si>
  <si>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</si>
  <si>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</si>
  <si>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</si>
  <si>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</si>
  <si>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</si>
  <si>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</si>
  <si>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</si>
  <si>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</si>
  <si>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</si>
  <si>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</si>
  <si>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</si>
  <si>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</si>
  <si>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</si>
  <si>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</si>
  <si>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</si>
  <si>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</si>
  <si>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</si>
  <si>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</si>
  <si>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</si>
  <si>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</si>
  <si>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</si>
  <si>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</si>
  <si>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</si>
  <si>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</si>
  <si>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</si>
  <si>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</si>
  <si>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</si>
  <si>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</si>
  <si>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</si>
  <si>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</si>
  <si>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</si>
  <si>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</si>
  <si>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</si>
  <si>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</si>
  <si>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</si>
  <si>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</si>
  <si>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</si>
  <si>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</si>
  <si>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</si>
  <si>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</si>
  <si>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</si>
  <si>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</si>
  <si>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</si>
  <si>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</si>
  <si>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</si>
  <si>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</si>
  <si>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</si>
  <si>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</si>
  <si>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</si>
  <si>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</si>
  <si>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</si>
  <si>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</si>
  <si>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</si>
  <si>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</si>
  <si>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</si>
  <si>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</si>
  <si>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</si>
  <si>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</si>
  <si>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</si>
  <si>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</si>
  <si>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</si>
  <si>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</si>
  <si>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</si>
  <si>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</si>
  <si>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</si>
  <si>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</si>
  <si>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</si>
  <si>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</si>
  <si>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</si>
  <si>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</si>
  <si>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</si>
  <si>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</si>
  <si>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</si>
  <si>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</si>
  <si>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</si>
  <si>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</si>
  <si>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</si>
  <si>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</si>
  <si>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</si>
  <si>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</si>
  <si>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</si>
  <si>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</si>
  <si>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</si>
  <si>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</si>
  <si>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</si>
  <si>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</si>
  <si>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</si>
  <si>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</si>
  <si>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</si>
  <si>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</si>
  <si>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</si>
  <si>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</si>
  <si>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</si>
  <si>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</si>
  <si>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</si>
  <si>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</si>
  <si>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</si>
  <si>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</si>
  <si>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</si>
  <si>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</si>
  <si>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</si>
  <si>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</si>
  <si>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</si>
  <si>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</si>
  <si>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</si>
  <si>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</si>
  <si>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</si>
  <si>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</si>
  <si>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</si>
  <si>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</si>
  <si>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</si>
  <si>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</si>
  <si>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</si>
  <si>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</si>
  <si>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</si>
  <si>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</si>
  <si>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</si>
  <si>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</si>
  <si>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</si>
  <si>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</si>
  <si>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</si>
  <si>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</si>
  <si>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</si>
  <si>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</si>
  <si>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</si>
  <si>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</si>
  <si>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</si>
  <si>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</si>
  <si>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</si>
  <si>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</si>
  <si>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</si>
  <si>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</si>
  <si>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</si>
  <si>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</si>
  <si>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</si>
  <si>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</si>
  <si>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</si>
  <si>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</si>
  <si>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</si>
  <si>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</si>
  <si>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</si>
  <si>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</si>
  <si>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</si>
  <si>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</si>
  <si>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</si>
  <si>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</si>
  <si>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</si>
  <si>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</si>
  <si>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</si>
  <si>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</si>
  <si>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</si>
  <si>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</si>
  <si>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</si>
  <si>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</si>
  <si>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</si>
  <si>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</si>
  <si>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</si>
  <si>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</si>
  <si>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</si>
  <si>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</si>
  <si>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</si>
  <si>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</si>
  <si>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</si>
  <si>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</si>
  <si>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</si>
  <si>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</si>
  <si>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</si>
  <si>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</si>
  <si>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</si>
  <si>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</si>
  <si>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</si>
  <si>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</si>
  <si>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</si>
  <si>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</si>
  <si>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</si>
  <si>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</si>
  <si>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</si>
  <si>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</si>
  <si>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</si>
  <si>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</si>
  <si>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</si>
  <si>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</si>
  <si>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</si>
  <si>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</si>
  <si>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</si>
  <si>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</si>
  <si>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</si>
  <si>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</si>
  <si>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</si>
  <si>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</si>
  <si>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</si>
  <si>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</si>
  <si>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</si>
  <si>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</si>
  <si>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</si>
  <si>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</si>
  <si>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</si>
  <si>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</si>
  <si>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</si>
  <si>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</si>
  <si>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</si>
  <si>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</si>
  <si>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</si>
  <si>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</si>
  <si>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</si>
  <si>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</si>
  <si>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</si>
  <si>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</si>
  <si>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</si>
  <si>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</si>
  <si>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</si>
  <si>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</si>
  <si>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</si>
  <si>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</si>
  <si>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</si>
  <si>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</si>
  <si>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</si>
  <si>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</si>
  <si>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</si>
  <si>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</si>
  <si>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</si>
  <si>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</si>
  <si>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</si>
  <si>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</si>
  <si>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</si>
  <si>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</si>
  <si>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</si>
  <si>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</si>
  <si>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</si>
  <si>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</si>
  <si>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</si>
  <si>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</si>
  <si>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</si>
  <si>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</si>
  <si>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</si>
  <si>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</si>
  <si>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</si>
  <si>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</si>
  <si>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</si>
  <si>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</si>
  <si>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</si>
  <si>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</si>
  <si>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</si>
  <si>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</si>
  <si>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</si>
  <si>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</si>
  <si>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</si>
  <si>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</si>
  <si>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</si>
  <si>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</si>
  <si>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</si>
  <si>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</si>
  <si>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</si>
  <si>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</si>
  <si>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</si>
  <si>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</si>
  <si>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</si>
  <si>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</si>
  <si>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</si>
  <si>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</si>
  <si>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</si>
  <si>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</si>
  <si>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</si>
  <si>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</si>
  <si>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</si>
  <si>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</si>
  <si>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</si>
  <si>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</si>
  <si>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</si>
  <si>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</si>
  <si>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</si>
  <si>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</si>
  <si>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</si>
  <si>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</si>
  <si>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</si>
  <si>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</si>
  <si>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</si>
  <si>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</si>
  <si>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</si>
  <si>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</si>
  <si>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</si>
  <si>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</si>
  <si>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</si>
  <si>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</si>
  <si>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</si>
  <si>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</si>
  <si>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</si>
  <si>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</si>
  <si>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</si>
  <si>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</si>
  <si>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</si>
  <si>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</si>
  <si>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</si>
  <si>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</si>
  <si>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</si>
  <si>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</si>
  <si>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</si>
  <si>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</si>
  <si>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</si>
  <si>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</si>
  <si>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</si>
  <si>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</si>
  <si>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</si>
  <si>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</si>
  <si>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</si>
  <si>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</si>
  <si>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</si>
  <si>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</si>
  <si>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</si>
  <si>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</si>
  <si>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</si>
  <si>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</si>
  <si>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</si>
  <si>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</si>
  <si>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</si>
  <si>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</si>
  <si>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</si>
  <si>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</si>
  <si>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</si>
  <si>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</si>
  <si>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</si>
  <si>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</si>
  <si>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</si>
  <si>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</si>
  <si>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</si>
  <si>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</si>
  <si>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</si>
  <si>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</si>
  <si>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</si>
  <si>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</si>
  <si>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</si>
  <si>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</si>
  <si>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</si>
  <si>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</si>
  <si>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</si>
  <si>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</si>
  <si>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</si>
  <si>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</si>
  <si>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</si>
  <si>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</si>
  <si>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</si>
  <si>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</si>
  <si>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</si>
  <si>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</si>
  <si>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</si>
  <si>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</si>
  <si>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</si>
  <si>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</si>
  <si>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</si>
  <si>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</si>
  <si>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</si>
  <si>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</si>
  <si>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</si>
  <si>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</si>
  <si>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</si>
  <si>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</si>
  <si>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</si>
  <si>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</si>
  <si>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</si>
  <si>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</si>
  <si>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</si>
  <si>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</si>
  <si>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</si>
  <si>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</si>
  <si>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</si>
  <si>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</si>
  <si>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</si>
  <si>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</si>
  <si>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</si>
  <si>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</si>
  <si>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</si>
  <si>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</si>
  <si>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</si>
  <si>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</si>
  <si>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</si>
  <si>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</si>
  <si>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</si>
  <si>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</si>
  <si>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</si>
  <si>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</si>
  <si>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</si>
  <si>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</si>
  <si>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</si>
  <si>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</si>
  <si>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</si>
  <si>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</si>
  <si>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</si>
  <si>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</si>
  <si>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</si>
  <si>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</si>
  <si>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</si>
  <si>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</si>
  <si>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</si>
  <si>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</si>
  <si>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</si>
  <si>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</si>
  <si>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</si>
  <si>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</si>
  <si>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</si>
  <si>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</si>
  <si>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</si>
  <si>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</si>
  <si>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</si>
  <si>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</si>
  <si>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</si>
  <si>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</si>
  <si>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</si>
  <si>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</si>
  <si>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</si>
  <si>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</si>
  <si>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</si>
  <si>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</si>
  <si>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</si>
  <si>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</si>
  <si>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</si>
  <si>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</si>
  <si>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</si>
  <si>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</si>
  <si>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</si>
  <si>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</si>
  <si>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</si>
  <si>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</si>
  <si>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</si>
  <si>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</si>
  <si>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</si>
  <si>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</si>
  <si>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</si>
  <si>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</si>
  <si>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</si>
  <si>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</si>
  <si>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</si>
  <si>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</si>
  <si>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</si>
  <si>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</si>
  <si>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</si>
  <si>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</si>
  <si>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</si>
  <si>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</si>
  <si>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</si>
  <si>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</si>
  <si>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</si>
  <si>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</si>
  <si>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</si>
  <si>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</si>
  <si>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</si>
  <si>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</si>
  <si>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</si>
  <si>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</si>
  <si>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</si>
  <si>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</si>
  <si>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</si>
  <si>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</si>
  <si>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</si>
  <si>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</si>
  <si>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</si>
  <si>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</si>
  <si>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</si>
  <si>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</si>
  <si>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</si>
  <si>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</si>
  <si>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</si>
  <si>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</si>
  <si>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</si>
  <si>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</si>
  <si>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</si>
  <si>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</si>
  <si>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</si>
  <si>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</si>
  <si>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</si>
  <si>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</si>
  <si>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</si>
  <si>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</si>
  <si>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</si>
  <si>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</si>
  <si>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</si>
  <si>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</si>
  <si>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</si>
  <si>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</si>
  <si>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</si>
  <si>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</si>
  <si>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</si>
  <si>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</si>
  <si>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</si>
  <si>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</si>
  <si>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</si>
  <si>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</si>
  <si>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</si>
  <si>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</si>
  <si>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</si>
  <si>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</si>
  <si>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</si>
  <si>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</si>
  <si>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</si>
  <si>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</si>
  <si>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</si>
  <si>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</si>
  <si>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</si>
  <si>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</si>
  <si>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</si>
  <si>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</si>
  <si>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</si>
  <si>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</si>
  <si>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</si>
  <si>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</si>
  <si>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</si>
  <si>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</si>
  <si>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</si>
  <si>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</si>
  <si>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</si>
  <si>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</si>
  <si>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</si>
  <si>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</si>
  <si>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</si>
  <si>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</si>
  <si>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</si>
  <si>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</si>
  <si>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</si>
  <si>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</si>
  <si>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</si>
  <si>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</si>
  <si>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</si>
  <si>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</si>
  <si>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</si>
  <si>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</si>
  <si>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</si>
  <si>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</si>
  <si>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</si>
  <si>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</si>
  <si>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</si>
  <si>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</si>
  <si>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</si>
  <si>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</si>
  <si>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</si>
  <si>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</si>
  <si>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</si>
  <si>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</si>
  <si>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</si>
  <si>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</si>
  <si>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</si>
  <si>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</si>
  <si>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</si>
  <si>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</si>
  <si>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</si>
  <si>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</si>
  <si>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</si>
  <si>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</si>
  <si>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</si>
  <si>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</si>
  <si>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</si>
  <si>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</si>
  <si>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</si>
  <si>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</si>
  <si>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</si>
  <si>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</si>
  <si>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</si>
  <si>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</si>
  <si>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</si>
  <si>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</si>
  <si>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</si>
  <si>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</si>
  <si>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</si>
  <si>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</si>
  <si>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</si>
  <si>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</si>
  <si>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</si>
  <si>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</si>
  <si>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</si>
  <si>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</si>
  <si>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</si>
  <si>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</si>
  <si>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</si>
  <si>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</si>
  <si>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</si>
  <si>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</si>
  <si>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</si>
  <si>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</si>
  <si>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</si>
  <si>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</si>
  <si>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</si>
  <si>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</si>
  <si>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</si>
  <si>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</si>
  <si>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</si>
  <si>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</si>
  <si>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</si>
  <si>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</si>
  <si>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</si>
  <si>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</si>
  <si>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</si>
  <si>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</si>
  <si>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</si>
  <si>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</si>
  <si>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</si>
  <si>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</si>
  <si>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</si>
  <si>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</si>
  <si>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</si>
  <si>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</si>
  <si>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</si>
  <si>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</si>
  <si>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</si>
  <si>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</si>
  <si>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</si>
  <si>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</si>
  <si>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</si>
  <si>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</si>
  <si>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</si>
  <si>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</si>
  <si>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</si>
  <si>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</si>
  <si>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</si>
  <si>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</si>
  <si>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</si>
  <si>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</si>
  <si>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</si>
  <si>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</si>
  <si>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</si>
  <si>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</si>
  <si>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</si>
  <si>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</si>
  <si>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</si>
  <si>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</si>
  <si>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</si>
  <si>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</si>
  <si>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</si>
  <si>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</si>
  <si>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</si>
  <si>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</si>
  <si>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</si>
  <si>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</si>
  <si>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</si>
  <si>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</si>
  <si>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</si>
  <si>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</si>
  <si>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</si>
  <si>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</si>
  <si>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</si>
  <si>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</si>
  <si>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</si>
  <si>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</si>
  <si>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</si>
  <si>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</si>
  <si>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</si>
  <si>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</si>
  <si>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</si>
  <si>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</si>
  <si>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</si>
  <si>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</si>
  <si>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</si>
  <si>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</si>
  <si>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</si>
  <si>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</si>
  <si>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</si>
  <si>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</si>
  <si>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</si>
  <si>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</si>
  <si>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</si>
  <si>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</si>
  <si>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</si>
  <si>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</si>
  <si>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</si>
  <si>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</si>
  <si>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</si>
  <si>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</si>
  <si>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</si>
  <si>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</si>
  <si>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</si>
  <si>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</si>
  <si>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</si>
  <si>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</si>
  <si>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</si>
  <si>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</si>
  <si>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</si>
  <si>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</si>
  <si>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</si>
  <si>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</si>
  <si>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</si>
  <si>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</si>
  <si>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</si>
  <si>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</si>
  <si>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</si>
  <si>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</si>
  <si>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</si>
  <si>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</si>
  <si>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</si>
  <si>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</si>
  <si>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</si>
  <si>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</si>
  <si>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</si>
  <si>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</si>
  <si>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</si>
  <si>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</si>
  <si>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</si>
  <si>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</si>
  <si>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</si>
  <si>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</si>
  <si>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</si>
  <si>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</si>
  <si>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</si>
  <si>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</si>
  <si>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</si>
  <si>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</si>
  <si>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</si>
  <si>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</si>
  <si>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</si>
  <si>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</si>
  <si>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</si>
  <si>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</si>
  <si>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</si>
  <si>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</si>
  <si>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</si>
  <si>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</si>
  <si>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</si>
  <si>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</si>
  <si>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</si>
  <si>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</si>
  <si>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</si>
  <si>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</si>
  <si>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</si>
  <si>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</si>
  <si>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</si>
  <si>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</si>
  <si>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</si>
  <si>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</si>
  <si>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</si>
  <si>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</si>
  <si>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</si>
  <si>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</si>
  <si>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</si>
  <si>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</si>
  <si>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</si>
  <si>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</si>
  <si>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</si>
  <si>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</si>
  <si>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</si>
  <si>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</si>
  <si>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</si>
  <si>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</si>
  <si>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</si>
  <si>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</si>
  <si>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</si>
  <si>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</si>
  <si>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</si>
  <si>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</si>
  <si>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</si>
  <si>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</si>
  <si>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</si>
  <si>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</si>
  <si>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</si>
  <si>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</si>
  <si>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</si>
  <si>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</si>
  <si>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</si>
  <si>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</si>
  <si>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</si>
  <si>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</si>
  <si>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</si>
  <si>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</si>
  <si>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</si>
  <si>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</si>
  <si>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</si>
  <si>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</si>
  <si>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</si>
  <si>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</si>
  <si>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</si>
  <si>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</si>
  <si>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</si>
  <si>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</si>
  <si>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</si>
  <si>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</si>
  <si>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</si>
  <si>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</si>
  <si>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</si>
  <si>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</si>
  <si>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</si>
  <si>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</si>
  <si>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</si>
  <si>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</si>
  <si>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</si>
  <si>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</si>
  <si>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</si>
  <si>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</si>
  <si>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</si>
  <si>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</si>
  <si>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</si>
  <si>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</si>
  <si>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</si>
  <si>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</si>
  <si>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</si>
  <si>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</si>
  <si>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</si>
  <si>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</si>
  <si>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</si>
  <si>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</si>
  <si>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</si>
  <si>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</si>
  <si>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</si>
  <si>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</si>
  <si>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</si>
  <si>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</si>
  <si>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</si>
  <si>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</si>
  <si>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</si>
  <si>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</si>
  <si>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</si>
  <si>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</si>
  <si>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</si>
  <si>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</si>
  <si>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</si>
  <si>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</si>
  <si>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</si>
  <si>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</si>
  <si>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</si>
  <si>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</si>
  <si>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</si>
  <si>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</si>
  <si>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</si>
  <si>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</si>
  <si>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</si>
  <si>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</si>
  <si>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</si>
  <si>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</si>
  <si>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</si>
  <si>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</si>
  <si>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</si>
  <si>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</si>
  <si>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</si>
  <si>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</si>
  <si>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</si>
  <si>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</si>
  <si>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</si>
  <si>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</si>
  <si>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</si>
  <si>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</si>
  <si>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</si>
  <si>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</si>
  <si>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</si>
  <si>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</si>
  <si>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</si>
  <si>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</si>
  <si>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</si>
  <si>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</si>
  <si>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</si>
  <si>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</si>
  <si>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</si>
  <si>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</si>
  <si>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</si>
  <si>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</si>
  <si>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</si>
  <si>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</si>
  <si>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</si>
  <si>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</si>
  <si>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</si>
  <si>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</si>
  <si>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</si>
  <si>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</si>
  <si>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</si>
  <si>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</si>
  <si>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</si>
  <si>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</si>
  <si>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</si>
  <si>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</si>
  <si>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</si>
  <si>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</si>
  <si>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</si>
  <si>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</si>
  <si>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</si>
  <si>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</si>
  <si>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</si>
  <si>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</si>
  <si>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</si>
  <si>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</si>
  <si>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</si>
  <si>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</si>
  <si>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</si>
  <si>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</si>
  <si>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</si>
  <si>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</si>
  <si>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</si>
  <si>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</si>
  <si>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</si>
  <si>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</si>
  <si>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</si>
  <si>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</si>
  <si>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</si>
  <si>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</si>
  <si>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</si>
  <si>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</si>
  <si>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</si>
  <si>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</si>
  <si>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</si>
  <si>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</si>
  <si>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</si>
  <si>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</si>
  <si>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</si>
  <si>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</si>
  <si>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</si>
  <si>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</si>
  <si>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</si>
  <si>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</si>
  <si>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</si>
  <si>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</si>
  <si>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</si>
  <si>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</si>
  <si>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</si>
  <si>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</si>
  <si>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</si>
  <si>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</si>
  <si>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</si>
  <si>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</si>
  <si>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</si>
  <si>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</si>
  <si>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</si>
  <si>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</si>
  <si>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</si>
  <si>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</si>
  <si>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</si>
  <si>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</si>
  <si>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</si>
  <si>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</si>
  <si>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</si>
  <si>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</si>
  <si>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</si>
  <si>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</si>
  <si>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</si>
  <si>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</si>
  <si>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</si>
  <si>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</si>
  <si>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</si>
  <si>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</si>
  <si>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</si>
  <si>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</si>
  <si>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</si>
  <si>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</si>
  <si>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</si>
  <si>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</si>
  <si>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</si>
  <si>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</si>
  <si>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</si>
  <si>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</si>
  <si>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</si>
  <si>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</si>
  <si>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</si>
  <si>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</si>
  <si>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</si>
  <si>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</si>
  <si>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</si>
  <si>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</si>
  <si>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</si>
  <si>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</si>
  <si>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</si>
  <si>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</si>
  <si>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</si>
  <si>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</si>
  <si>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</si>
  <si>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</si>
  <si>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</si>
  <si>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</si>
  <si>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</si>
  <si>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</si>
  <si>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</si>
  <si>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</si>
  <si>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</si>
  <si>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</si>
  <si>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</si>
  <si>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</si>
  <si>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</si>
  <si>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</si>
  <si>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</si>
  <si>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</si>
  <si>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</si>
  <si>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</si>
  <si>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</si>
  <si>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</si>
  <si>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</si>
  <si>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</si>
  <si>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</si>
  <si>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</si>
  <si>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</si>
  <si>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</si>
  <si>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</si>
  <si>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</si>
  <si>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</si>
  <si>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</si>
  <si>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</si>
  <si>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</si>
  <si>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</si>
  <si>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</si>
  <si>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</si>
  <si>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</si>
  <si>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</si>
  <si>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</si>
  <si>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</si>
  <si>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</si>
  <si>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</si>
  <si>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</si>
  <si>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</si>
  <si>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</si>
  <si>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</si>
  <si>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</si>
  <si>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</si>
  <si>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</si>
  <si>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</si>
  <si>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</si>
  <si>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</si>
  <si>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</si>
  <si>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</si>
  <si>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</si>
  <si>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</si>
  <si>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</si>
  <si>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</si>
  <si>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</si>
  <si>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</si>
  <si>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</si>
  <si>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</si>
  <si>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</si>
  <si>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</si>
  <si>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</si>
  <si>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</si>
  <si>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</si>
  <si>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</si>
  <si>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</si>
  <si>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</si>
  <si>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</si>
  <si>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</si>
  <si>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</si>
  <si>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</si>
  <si>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</si>
  <si>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</si>
  <si>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</si>
  <si>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</si>
  <si>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</si>
  <si>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</si>
  <si>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</si>
  <si>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</si>
  <si>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</si>
  <si>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</si>
  <si>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</si>
  <si>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</si>
  <si>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</si>
  <si>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</si>
  <si>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</si>
  <si>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</si>
  <si>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</si>
  <si>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</si>
  <si>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</si>
  <si>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</si>
  <si>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</si>
  <si>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</si>
  <si>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</si>
  <si>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</si>
  <si>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</si>
  <si>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</si>
  <si>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</si>
  <si>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</si>
  <si>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</si>
  <si>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</si>
  <si>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</si>
  <si>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</si>
  <si>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</si>
  <si>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</si>
  <si>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</si>
  <si>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</si>
  <si>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</si>
  <si>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</si>
  <si>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</si>
  <si>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</si>
  <si>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</si>
  <si>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</si>
  <si>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</si>
  <si>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</si>
  <si>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</si>
  <si>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</si>
  <si>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</si>
  <si>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</si>
  <si>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</si>
  <si>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</si>
  <si>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</si>
  <si>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</si>
  <si>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</si>
  <si>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</si>
  <si>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</si>
  <si>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</si>
  <si>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</si>
  <si>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</si>
  <si>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</si>
  <si>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</si>
  <si>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</si>
  <si>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</si>
  <si>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</si>
  <si>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</si>
  <si>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</si>
  <si>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</si>
  <si>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</si>
  <si>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</si>
  <si>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</si>
  <si>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</si>
  <si>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</si>
  <si>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</si>
  <si>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</si>
  <si>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</si>
  <si>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</si>
  <si>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</si>
  <si>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</si>
  <si>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</si>
  <si>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</si>
  <si>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</si>
  <si>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</si>
  <si>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</si>
  <si>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</si>
  <si>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</si>
  <si>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</si>
  <si>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</si>
  <si>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</si>
  <si>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</si>
  <si>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</si>
  <si>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</si>
  <si>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</si>
  <si>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</si>
  <si>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</si>
  <si>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</si>
  <si>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</si>
  <si>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</si>
  <si>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</si>
  <si>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</si>
  <si>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</si>
  <si>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</si>
  <si>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</si>
  <si>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</si>
  <si>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</si>
  <si>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</si>
  <si>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</si>
  <si>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</si>
  <si>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</si>
  <si>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</si>
  <si>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</si>
  <si>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</si>
  <si>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</si>
  <si>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</si>
  <si>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</si>
  <si>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</si>
  <si>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</si>
  <si>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</si>
  <si>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</si>
  <si>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</si>
  <si>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</si>
  <si>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</si>
  <si>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</si>
  <si>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</si>
  <si>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</si>
  <si>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</si>
  <si>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</si>
  <si>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</si>
  <si>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</si>
  <si>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</si>
  <si>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</si>
  <si>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</si>
  <si>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</si>
  <si>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</si>
  <si>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</si>
  <si>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</si>
  <si>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</si>
  <si>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</si>
  <si>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</si>
  <si>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</si>
  <si>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</si>
  <si>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</si>
  <si>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</si>
  <si>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</si>
  <si>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</si>
  <si>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</si>
  <si>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</si>
  <si>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</si>
  <si>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</si>
  <si>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</si>
  <si>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</si>
  <si>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</si>
  <si>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</si>
  <si>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</si>
  <si>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</si>
  <si>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</si>
  <si>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</si>
  <si>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</si>
  <si>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</si>
  <si>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</si>
  <si>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</si>
  <si>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</si>
  <si>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</si>
  <si>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</si>
  <si>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</si>
  <si>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</si>
  <si>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</si>
  <si>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</si>
  <si>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</si>
  <si>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</si>
  <si>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</si>
  <si>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</si>
  <si>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</si>
  <si>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</si>
  <si>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</si>
  <si>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</si>
  <si>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</si>
  <si>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</si>
  <si>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</si>
  <si>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</si>
  <si>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</si>
  <si>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</si>
  <si>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</si>
  <si>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</si>
  <si>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</si>
  <si>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</si>
  <si>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</si>
  <si>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</si>
  <si>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</si>
  <si>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</si>
  <si>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</si>
  <si>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</si>
  <si>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</si>
  <si>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</si>
  <si>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</si>
  <si>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</si>
  <si>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</si>
  <si>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</si>
  <si>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</si>
  <si>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</si>
  <si>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</si>
  <si>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</si>
  <si>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</si>
  <si>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</si>
  <si>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</si>
  <si>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</si>
  <si>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</si>
  <si>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</si>
  <si>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</si>
  <si>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</si>
  <si>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</si>
  <si>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</si>
  <si>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</si>
  <si>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</si>
  <si>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</si>
  <si>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</si>
  <si>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</si>
  <si>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</si>
  <si>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</si>
  <si>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</si>
  <si>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</si>
  <si>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</si>
  <si>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</si>
  <si>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</si>
  <si>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</si>
  <si>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</si>
  <si>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</si>
  <si>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</si>
  <si>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</si>
  <si>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</si>
  <si>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</si>
  <si>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</si>
  <si>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</si>
  <si>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</si>
  <si>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</si>
  <si>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</si>
  <si>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</si>
  <si>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</si>
  <si>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</si>
  <si>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</si>
  <si>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</si>
  <si>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</si>
  <si>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</si>
  <si>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</si>
  <si>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</si>
  <si>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</si>
  <si>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</si>
  <si>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</si>
  <si>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</si>
  <si>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</si>
  <si>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</si>
  <si>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</si>
  <si>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</si>
  <si>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</si>
  <si>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</si>
  <si>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</si>
  <si>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</si>
  <si>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</si>
  <si>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</si>
  <si>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</si>
  <si>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</si>
  <si>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</si>
  <si>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</si>
  <si>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</si>
  <si>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</si>
  <si>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</si>
  <si>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</si>
  <si>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</si>
  <si>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</si>
  <si>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</si>
  <si>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</si>
  <si>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</si>
  <si>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</si>
  <si>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</si>
  <si>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</si>
  <si>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</si>
  <si>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</si>
  <si>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</si>
  <si>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</si>
  <si>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</si>
  <si>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</si>
  <si>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</si>
  <si>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</si>
  <si>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</si>
  <si>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</si>
  <si>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</si>
  <si>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</si>
  <si>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</si>
  <si>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</si>
  <si>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</si>
  <si>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</si>
  <si>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</si>
  <si>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</si>
  <si>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</si>
  <si>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</si>
  <si>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</si>
  <si>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</si>
  <si>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</si>
  <si>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</si>
  <si>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</si>
  <si>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</si>
  <si>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</si>
  <si>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</si>
  <si>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</si>
  <si>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</si>
  <si>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</si>
  <si>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</si>
  <si>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</si>
  <si>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</si>
  <si>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</si>
  <si>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</si>
  <si>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</si>
  <si>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</si>
  <si>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</si>
  <si>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</si>
  <si>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</si>
  <si>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</si>
  <si>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</si>
  <si>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</si>
  <si>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</si>
  <si>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</si>
  <si>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</si>
  <si>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</si>
  <si>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</si>
  <si>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</si>
  <si>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</si>
  <si>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</si>
  <si>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</si>
  <si>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</si>
  <si>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</si>
  <si>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</si>
  <si>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</si>
  <si>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</si>
  <si>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</si>
  <si>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</si>
  <si>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</si>
  <si>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</si>
  <si>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</si>
  <si>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</si>
  <si>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</si>
  <si>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</si>
  <si>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</si>
  <si>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</si>
  <si>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</si>
  <si>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</si>
  <si>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</si>
  <si>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</si>
  <si>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</si>
  <si>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</si>
  <si>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</si>
  <si>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</si>
  <si>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</si>
  <si>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</si>
  <si>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</si>
  <si>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</si>
  <si>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</si>
  <si>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</si>
  <si>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</si>
  <si>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</si>
  <si>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</si>
  <si>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</si>
  <si>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</si>
  <si>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</si>
  <si>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</si>
  <si>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</si>
  <si>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</si>
  <si>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</si>
  <si>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</si>
  <si>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</si>
  <si>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</si>
  <si>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</si>
  <si>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</si>
  <si>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</si>
  <si>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</si>
  <si>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</si>
  <si>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</si>
  <si>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</si>
  <si>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</si>
  <si>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</si>
  <si>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</si>
  <si>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</si>
  <si>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</si>
  <si>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</si>
  <si>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</si>
  <si>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</si>
  <si>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</si>
  <si>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</si>
  <si>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</si>
  <si>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</si>
  <si>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</si>
  <si>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</si>
  <si>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</si>
  <si>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</si>
  <si>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</si>
  <si>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</si>
  <si>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</si>
  <si>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</si>
  <si>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</si>
  <si>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</si>
  <si>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</si>
  <si>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</si>
  <si>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</si>
  <si>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</si>
  <si>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</si>
  <si>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</si>
  <si>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</si>
  <si>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</si>
  <si>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</si>
  <si>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</si>
  <si>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</si>
  <si>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</si>
  <si>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</si>
  <si>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</si>
  <si>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</si>
  <si>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</si>
  <si>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</si>
  <si>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</si>
  <si>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</si>
  <si>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</si>
  <si>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</si>
  <si>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</si>
  <si>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</si>
  <si>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</si>
  <si>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</si>
  <si>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</si>
  <si>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</si>
  <si>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</si>
  <si>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</si>
  <si>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</si>
  <si>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</si>
  <si>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</si>
  <si>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</si>
  <si>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</si>
  <si>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</si>
  <si>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</si>
  <si>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</si>
  <si>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</si>
  <si>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</si>
  <si>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</si>
  <si>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</si>
  <si>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</si>
  <si>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</si>
  <si>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</si>
  <si>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</si>
  <si>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</si>
  <si>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</si>
  <si>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</si>
  <si>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</si>
  <si>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</si>
  <si>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</si>
  <si>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</si>
  <si>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</si>
  <si>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</si>
  <si>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</si>
  <si>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</si>
  <si>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</si>
  <si>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</si>
  <si>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</si>
  <si>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</si>
  <si>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</si>
  <si>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</si>
  <si>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</si>
  <si>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</si>
  <si>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</si>
  <si>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</si>
  <si>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</si>
  <si>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</si>
  <si>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</si>
  <si>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</si>
  <si>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</si>
  <si>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</si>
  <si>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</si>
  <si>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</si>
  <si>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</si>
  <si>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</si>
  <si>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</si>
  <si>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</si>
  <si>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</si>
  <si>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</si>
  <si>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</si>
  <si>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</si>
  <si>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</si>
  <si>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</si>
  <si>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</si>
  <si>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</si>
  <si>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</si>
  <si>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</si>
  <si>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</si>
  <si>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</si>
  <si>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</si>
  <si>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</si>
  <si>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</si>
  <si>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</si>
  <si>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</si>
  <si>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</si>
  <si>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</si>
  <si>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</si>
  <si>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</si>
  <si>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</si>
  <si>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</si>
  <si>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</si>
  <si>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</si>
  <si>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</si>
  <si>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</si>
  <si>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</si>
  <si>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</si>
  <si>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</si>
  <si>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</si>
  <si>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</si>
  <si>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</si>
  <si>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</si>
  <si>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</si>
  <si>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</si>
  <si>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</si>
  <si>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</si>
  <si>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</si>
  <si>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</si>
  <si>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</si>
  <si>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</si>
  <si>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</si>
  <si>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</si>
  <si>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</si>
  <si>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</si>
  <si>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</si>
  <si>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</si>
  <si>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</si>
  <si>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</si>
  <si>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</si>
  <si>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</si>
  <si>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</si>
  <si>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</si>
  <si>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</si>
  <si>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</si>
  <si>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</si>
  <si>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</si>
  <si>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</si>
  <si>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</si>
  <si>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</si>
  <si>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</si>
  <si>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</si>
  <si>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</si>
  <si>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</si>
  <si>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</si>
  <si>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</si>
  <si>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</si>
  <si>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</si>
  <si>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</si>
  <si>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</si>
  <si>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</si>
  <si>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</si>
  <si>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</si>
  <si>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</si>
  <si>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</si>
  <si>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</si>
  <si>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</si>
  <si>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</si>
  <si>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</si>
  <si>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</si>
  <si>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</si>
  <si>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</si>
  <si>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</si>
  <si>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</si>
  <si>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</si>
  <si>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</si>
  <si>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</si>
  <si>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</si>
  <si>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</si>
  <si>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</si>
  <si>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</si>
  <si>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</si>
  <si>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</si>
  <si>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</si>
  <si>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</si>
  <si>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</si>
  <si>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</si>
  <si>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</si>
  <si>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</si>
  <si>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</si>
  <si>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</si>
  <si>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</si>
  <si>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</si>
  <si>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</si>
  <si>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</si>
  <si>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</si>
  <si>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</si>
  <si>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</si>
  <si>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</si>
  <si>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</si>
  <si>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</si>
  <si>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</si>
  <si>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</si>
  <si>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</si>
  <si>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</si>
  <si>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</si>
  <si>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</si>
  <si>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</si>
  <si>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</si>
  <si>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</si>
  <si>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</si>
  <si>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</si>
  <si>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</si>
  <si>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</si>
  <si>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</si>
  <si>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</si>
  <si>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</si>
  <si>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</si>
  <si>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</si>
  <si>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</si>
  <si>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</si>
  <si>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</si>
  <si>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</si>
  <si>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</si>
  <si>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</si>
  <si>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</si>
  <si>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</si>
  <si>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</si>
  <si>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</si>
  <si>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</si>
  <si>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</si>
  <si>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</si>
  <si>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</si>
  <si>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</si>
  <si>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</si>
  <si>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</si>
  <si>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</si>
  <si>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</si>
  <si>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</si>
  <si>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</si>
  <si>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</si>
  <si>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</si>
  <si>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</si>
  <si>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</si>
  <si>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</si>
  <si>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</si>
  <si>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</si>
  <si>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</si>
  <si>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</si>
  <si>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</si>
  <si>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</si>
  <si>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</si>
  <si>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</si>
  <si>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</si>
  <si>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</si>
  <si>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</si>
  <si>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</si>
  <si>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</si>
  <si>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</si>
  <si>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</si>
  <si>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</si>
  <si>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</si>
  <si>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</si>
  <si>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</si>
  <si>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</si>
  <si>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</si>
  <si>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</si>
  <si>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</si>
  <si>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</si>
  <si>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</si>
  <si>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</si>
  <si>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</si>
  <si>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</si>
  <si>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</si>
  <si>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</si>
  <si>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</si>
  <si>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</si>
  <si>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</si>
  <si>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</si>
  <si>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</si>
  <si>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</si>
  <si>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</si>
  <si>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</si>
  <si>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</si>
  <si>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</si>
  <si>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</si>
  <si>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</si>
  <si>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</si>
  <si>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</si>
  <si>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</si>
  <si>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</si>
  <si>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</si>
  <si>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</si>
  <si>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</si>
  <si>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</si>
  <si>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</si>
  <si>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</si>
  <si>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</si>
  <si>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</si>
  <si>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</si>
  <si>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</si>
  <si>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</si>
  <si>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</si>
  <si>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</si>
  <si>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</si>
  <si>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</si>
  <si>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</si>
  <si>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</si>
  <si>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</si>
  <si>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</si>
  <si>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</si>
  <si>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</si>
  <si>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</si>
  <si>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</si>
  <si>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</si>
  <si>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</si>
  <si>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</si>
  <si>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</si>
  <si>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</si>
  <si>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</si>
  <si>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</si>
  <si>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</si>
  <si>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</si>
  <si>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</si>
  <si>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</si>
  <si>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</si>
  <si>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</si>
  <si>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</si>
  <si>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</si>
  <si>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</si>
  <si>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</si>
  <si>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</si>
  <si>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</si>
  <si>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</si>
  <si>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</si>
  <si>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</si>
  <si>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</si>
  <si>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</si>
  <si>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</si>
  <si>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</si>
  <si>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</si>
  <si>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</si>
  <si>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</si>
  <si>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</si>
  <si>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</si>
  <si>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</si>
  <si>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</si>
  <si>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</si>
  <si>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</si>
  <si>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</si>
  <si>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</si>
  <si>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</si>
  <si>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</si>
  <si>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</si>
  <si>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</si>
  <si>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</si>
  <si>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</si>
  <si>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</si>
  <si>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</si>
  <si>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</si>
  <si>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</si>
  <si>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</si>
  <si>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</si>
  <si>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</si>
  <si>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</si>
  <si>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</si>
  <si>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</si>
  <si>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</si>
  <si>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</si>
  <si>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</si>
  <si>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</si>
  <si>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</si>
  <si>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</si>
  <si>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</si>
  <si>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</si>
  <si>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</si>
  <si>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</si>
  <si>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</si>
  <si>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</si>
  <si>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</si>
  <si>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</si>
  <si>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</si>
  <si>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</si>
  <si>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</si>
  <si>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</si>
  <si>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</si>
  <si>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</si>
  <si>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</si>
  <si>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</si>
  <si>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</si>
  <si>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</si>
  <si>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</si>
  <si>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</si>
  <si>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</si>
  <si>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</si>
  <si>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</si>
  <si>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</si>
  <si>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</si>
  <si>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</si>
  <si>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</si>
  <si>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</si>
  <si>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</si>
  <si>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</si>
  <si>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</si>
  <si>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</si>
  <si>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</si>
  <si>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</si>
  <si>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</si>
  <si>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</si>
  <si>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</si>
  <si>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</si>
  <si>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</si>
  <si>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</si>
  <si>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</si>
  <si>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</si>
  <si>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</si>
  <si>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</si>
  <si>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</si>
  <si>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</si>
  <si>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</si>
  <si>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</si>
  <si>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</si>
  <si>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</si>
  <si>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</si>
  <si>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</si>
  <si>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</si>
  <si>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</si>
  <si>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</si>
  <si>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</si>
  <si>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</si>
  <si>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</si>
  <si>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</si>
  <si>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</si>
  <si>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</si>
  <si>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</si>
  <si>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</si>
  <si>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</si>
  <si>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</si>
  <si>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</si>
  <si>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</si>
  <si>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</si>
  <si>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</si>
  <si>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</si>
  <si>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</si>
  <si>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</si>
  <si>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</si>
  <si>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</si>
  <si>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</si>
  <si>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</si>
  <si>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</si>
  <si>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</si>
  <si>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</si>
  <si>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</si>
  <si>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</si>
  <si>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</si>
  <si>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</si>
  <si>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</si>
  <si>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</si>
  <si>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</si>
  <si>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</si>
  <si>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</si>
  <si>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</si>
  <si>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</si>
  <si>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</si>
  <si>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</si>
  <si>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</si>
  <si>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</si>
  <si>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</si>
  <si>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</si>
  <si>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</si>
  <si>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</si>
  <si>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</si>
  <si>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</si>
  <si>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</si>
  <si>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</si>
  <si>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</si>
  <si>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</si>
  <si>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</si>
  <si>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</si>
  <si>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</si>
  <si>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</si>
  <si>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</si>
  <si>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</si>
  <si>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</si>
  <si>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</si>
  <si>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</si>
  <si>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</si>
  <si>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</si>
  <si>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</si>
  <si>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</si>
  <si>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</si>
  <si>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</si>
  <si>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</si>
  <si>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</si>
  <si>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</si>
  <si>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</si>
  <si>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</si>
  <si>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</si>
  <si>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</si>
  <si>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</si>
  <si>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</si>
  <si>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</si>
  <si>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</si>
  <si>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</si>
  <si>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</si>
  <si>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</si>
  <si>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</si>
  <si>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</si>
  <si>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</si>
  <si>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</si>
  <si>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</si>
  <si>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</si>
  <si>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</si>
  <si>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</si>
  <si>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</si>
  <si>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</si>
  <si>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</si>
  <si>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</si>
  <si>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</si>
  <si>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</si>
  <si>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</si>
  <si>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</si>
  <si>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</si>
  <si>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</si>
  <si>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</si>
  <si>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</si>
  <si>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</si>
  <si>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</si>
  <si>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</si>
  <si>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</si>
  <si>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</si>
  <si>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</si>
  <si>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</si>
  <si>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</si>
  <si>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</si>
  <si>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</si>
  <si>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</si>
  <si>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</si>
  <si>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</si>
  <si>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</si>
  <si>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</si>
  <si>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</si>
  <si>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</si>
  <si>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</si>
  <si>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</si>
  <si>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</si>
  <si>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</si>
  <si>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</si>
  <si>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</si>
  <si>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</si>
  <si>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</si>
  <si>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</si>
  <si>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</si>
  <si>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</si>
  <si>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</si>
  <si>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</si>
  <si>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</si>
  <si>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</si>
  <si>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</si>
  <si>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</si>
  <si>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</si>
  <si>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</si>
  <si>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</si>
  <si>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</si>
  <si>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</si>
  <si>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</si>
  <si>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</si>
  <si>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</si>
  <si>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</si>
  <si>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</si>
  <si>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</si>
  <si>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</si>
  <si>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</si>
  <si>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</si>
  <si>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</si>
  <si>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</si>
  <si>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</si>
  <si>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</si>
  <si>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</si>
  <si>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</si>
  <si>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</si>
  <si>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</si>
  <si>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</si>
  <si>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</si>
  <si>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</si>
  <si>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</si>
  <si>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</si>
  <si>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</si>
  <si>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</si>
  <si>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</si>
  <si>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</si>
  <si>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</si>
  <si>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</si>
  <si>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</si>
  <si>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</si>
  <si>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</si>
  <si>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</si>
  <si>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</si>
  <si>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</si>
  <si>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</si>
  <si>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</si>
  <si>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</si>
  <si>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</si>
  <si>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</si>
  <si>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</si>
  <si>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</si>
  <si>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</si>
  <si>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</si>
  <si>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</si>
  <si>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</si>
  <si>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</si>
  <si>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</si>
  <si>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</si>
  <si>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</si>
  <si>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</si>
  <si>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</si>
  <si>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</si>
  <si>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</si>
  <si>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</si>
  <si>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</si>
  <si>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</si>
  <si>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</si>
  <si>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</si>
  <si>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</si>
  <si>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</si>
  <si>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</si>
  <si>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</si>
  <si>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</si>
  <si>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</si>
  <si>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</si>
  <si>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</si>
  <si>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</si>
  <si>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</si>
  <si>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</si>
  <si>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</si>
  <si>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</si>
  <si>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</si>
  <si>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</si>
  <si>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</si>
  <si>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</si>
  <si>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</si>
  <si>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</si>
  <si>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</si>
  <si>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</si>
  <si>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</si>
  <si>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</si>
  <si>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</si>
  <si>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</si>
  <si>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</si>
  <si>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</si>
  <si>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</si>
  <si>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</si>
  <si>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</si>
  <si>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</si>
  <si>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</si>
  <si>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</si>
  <si>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</si>
  <si>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</si>
  <si>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</si>
  <si>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</si>
  <si>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</si>
  <si>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</si>
  <si>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</si>
  <si>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</si>
  <si>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</si>
  <si>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</si>
  <si>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</si>
  <si>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</si>
  <si>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</si>
  <si>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</si>
  <si>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</si>
  <si>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</si>
  <si>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</si>
  <si>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</si>
  <si>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</si>
  <si>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</si>
  <si>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</si>
  <si>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</si>
  <si>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</si>
  <si>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</si>
  <si>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</si>
  <si>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</si>
  <si>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</si>
  <si>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</si>
  <si>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</si>
  <si>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</si>
  <si>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</si>
  <si>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</si>
  <si>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</si>
  <si>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</si>
  <si>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</si>
  <si>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</si>
  <si>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</si>
  <si>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</si>
  <si>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</si>
  <si>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</si>
  <si>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</si>
  <si>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</si>
  <si>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</si>
  <si>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</si>
  <si>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</si>
  <si>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</si>
  <si>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</si>
  <si>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</si>
  <si>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</si>
  <si>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</si>
  <si>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</si>
  <si>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</si>
  <si>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</si>
  <si>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</si>
  <si>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</si>
  <si>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</si>
  <si>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</si>
  <si>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</si>
  <si>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</si>
  <si>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</si>
  <si>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</si>
  <si>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</si>
  <si>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</si>
  <si>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</si>
  <si>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</si>
  <si>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</si>
  <si>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</si>
  <si>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</si>
  <si>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</si>
  <si>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</si>
  <si>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</si>
  <si>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</si>
  <si>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</si>
  <si>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</si>
  <si>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</si>
  <si>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</si>
  <si>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</si>
  <si>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</si>
  <si>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</si>
  <si>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</si>
  <si>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</si>
  <si>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</si>
  <si>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</si>
  <si>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</si>
  <si>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</si>
  <si>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</si>
  <si>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</si>
  <si>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</si>
  <si>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</si>
  <si>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</si>
  <si>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</si>
  <si>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</si>
  <si>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</si>
  <si>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</si>
  <si>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</si>
  <si>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</si>
  <si>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</si>
  <si>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</si>
  <si>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</si>
  <si>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</si>
  <si>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</si>
  <si>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</si>
  <si>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</si>
  <si>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</si>
  <si>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</si>
  <si>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</si>
  <si>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</si>
  <si>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</si>
  <si>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</si>
  <si>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</si>
  <si>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</si>
  <si>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</si>
  <si>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</si>
  <si>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</si>
  <si>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</si>
  <si>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</si>
  <si>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</si>
  <si>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</si>
  <si>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</si>
  <si>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</si>
  <si>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</si>
  <si>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</si>
  <si>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</si>
  <si>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</si>
  <si>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</si>
  <si>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</si>
  <si>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</si>
  <si>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</si>
  <si>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</si>
  <si>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</si>
  <si>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</si>
  <si>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</si>
  <si>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</si>
  <si>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</si>
  <si>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</si>
  <si>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</si>
  <si>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</si>
  <si>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</si>
  <si>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</si>
  <si>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</si>
  <si>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</si>
  <si>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</si>
  <si>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</si>
  <si>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</si>
  <si>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</si>
  <si>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</si>
  <si>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</si>
  <si>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</si>
  <si>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</si>
  <si>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</si>
  <si>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</si>
  <si>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</si>
  <si>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</si>
  <si>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</si>
  <si>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</si>
  <si>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</si>
  <si>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</si>
  <si>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</si>
  <si>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</si>
  <si>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</si>
  <si>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</si>
  <si>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</si>
  <si>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</si>
  <si>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</si>
  <si>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</si>
  <si>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</si>
  <si>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</si>
  <si>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</si>
  <si>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</si>
  <si>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</si>
  <si>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</si>
  <si>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</si>
  <si>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</si>
  <si>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</si>
  <si>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</si>
  <si>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</si>
  <si>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</si>
  <si>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</si>
  <si>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</si>
  <si>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</si>
  <si>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</si>
  <si>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</si>
  <si>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</si>
  <si>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</si>
  <si>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</si>
  <si>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</si>
  <si>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</si>
  <si>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</si>
  <si>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</si>
  <si>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</si>
  <si>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</si>
  <si>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</si>
  <si>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</si>
  <si>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</si>
  <si>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</si>
  <si>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</si>
  <si>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</si>
  <si>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</si>
  <si>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</si>
  <si>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</si>
  <si>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</si>
  <si>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</si>
  <si>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</si>
  <si>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</si>
  <si>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</si>
  <si>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</si>
  <si>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</si>
  <si>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</si>
  <si>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</si>
  <si>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</si>
  <si>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</si>
  <si>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</si>
  <si>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</si>
  <si>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</si>
  <si>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</si>
  <si>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</si>
  <si>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</si>
  <si>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</si>
  <si>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</si>
  <si>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</si>
  <si>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</si>
  <si>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</si>
  <si>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</si>
  <si>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</si>
  <si>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</si>
  <si>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</si>
  <si>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</si>
  <si>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</si>
  <si>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</si>
  <si>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</si>
  <si>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</si>
  <si>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</si>
  <si>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</si>
  <si>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</si>
  <si>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</si>
  <si>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</si>
  <si>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</si>
  <si>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</si>
  <si>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</si>
  <si>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</si>
  <si>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</si>
  <si>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</si>
  <si>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</si>
  <si>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</si>
  <si>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</si>
  <si>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</si>
  <si>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</si>
  <si>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</si>
  <si>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</si>
  <si>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</si>
  <si>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</si>
  <si>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</si>
  <si>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</si>
  <si>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</si>
  <si>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</si>
  <si>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</si>
  <si>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</si>
  <si>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</si>
  <si>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</si>
  <si>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</si>
  <si>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</si>
  <si>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</si>
  <si>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</si>
  <si>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</si>
  <si>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</si>
  <si>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</si>
  <si>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</si>
  <si>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</si>
  <si>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</si>
  <si>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</si>
  <si>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</si>
  <si>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</si>
  <si>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</si>
  <si>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</si>
  <si>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</si>
  <si>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</si>
  <si>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</si>
  <si>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</si>
  <si>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</si>
  <si>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</si>
  <si>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</si>
  <si>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</si>
  <si>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</si>
  <si>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</si>
  <si>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</si>
  <si>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</si>
  <si>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</si>
  <si>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</si>
  <si>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</si>
  <si>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</si>
  <si>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</si>
  <si>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</si>
  <si>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</si>
  <si>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</si>
  <si>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</si>
  <si>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</si>
  <si>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</si>
  <si>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</si>
  <si>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</si>
  <si>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</si>
  <si>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</si>
  <si>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</si>
  <si>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</si>
  <si>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</si>
  <si>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</si>
  <si>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</si>
  <si>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</si>
  <si>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</si>
  <si>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</si>
  <si>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</si>
  <si>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</si>
  <si>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</si>
  <si>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</si>
  <si>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</si>
  <si>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</si>
  <si>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</si>
  <si>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</si>
  <si>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</si>
  <si>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</si>
  <si>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</si>
  <si>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</si>
  <si>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</si>
  <si>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</si>
  <si>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</si>
  <si>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</si>
  <si>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</si>
  <si>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</si>
  <si>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</si>
  <si>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</si>
  <si>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</si>
  <si>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</si>
  <si>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</si>
  <si>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</si>
  <si>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</si>
  <si>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</si>
  <si>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</si>
  <si>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</si>
  <si>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</si>
  <si>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</si>
  <si>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</si>
  <si>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</si>
  <si>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</si>
  <si>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</si>
  <si>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</si>
  <si>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</si>
  <si>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</si>
  <si>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</si>
  <si>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</si>
  <si>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</si>
  <si>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</si>
  <si>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</si>
  <si>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</si>
  <si>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</si>
  <si>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</si>
  <si>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</si>
  <si>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</si>
  <si>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</si>
  <si>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</si>
  <si>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</si>
  <si>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</si>
  <si>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</si>
  <si>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</si>
  <si>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</si>
  <si>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</si>
  <si>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</si>
  <si>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</si>
  <si>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</si>
  <si>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</si>
  <si>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</si>
  <si>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</si>
  <si>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</si>
  <si>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</si>
  <si>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</si>
  <si>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</si>
  <si>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</si>
  <si>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</si>
  <si>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</si>
  <si>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</si>
  <si>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</si>
  <si>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</si>
  <si>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</si>
  <si>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</si>
  <si>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</si>
  <si>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</si>
  <si>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</si>
  <si>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</si>
  <si>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</si>
  <si>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</si>
  <si>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</si>
  <si>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</si>
  <si>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</si>
  <si>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</si>
  <si>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</si>
  <si>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</si>
  <si>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</si>
  <si>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</si>
  <si>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</si>
  <si>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</si>
  <si>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</si>
  <si>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</si>
  <si>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</si>
  <si>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</si>
  <si>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</si>
  <si>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</si>
  <si>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</si>
  <si>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</si>
  <si>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</si>
  <si>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</si>
  <si>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</si>
  <si>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</si>
  <si>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</si>
  <si>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</si>
  <si>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</si>
  <si>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</si>
  <si>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</si>
  <si>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</si>
  <si>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</si>
  <si>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</si>
  <si>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</si>
  <si>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</si>
  <si>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</si>
  <si>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</si>
  <si>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</si>
  <si>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</si>
  <si>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</si>
  <si>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</si>
  <si>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</si>
  <si>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</si>
  <si>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</si>
  <si>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</si>
  <si>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</si>
  <si>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</si>
  <si>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</si>
  <si>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</si>
  <si>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</si>
  <si>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</si>
  <si>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</si>
  <si>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</si>
  <si>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</si>
  <si>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</si>
  <si>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</si>
  <si>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</si>
  <si>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</si>
  <si>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</si>
  <si>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</si>
  <si>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</si>
  <si>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</si>
  <si>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</si>
  <si>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</si>
  <si>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</si>
  <si>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</si>
  <si>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</si>
  <si>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</si>
  <si>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</si>
  <si>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</si>
  <si>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</si>
  <si>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</si>
  <si>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</si>
  <si>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</si>
  <si>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</si>
  <si>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</si>
  <si>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</si>
  <si>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</si>
  <si>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</si>
  <si>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</si>
  <si>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</si>
  <si>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</si>
  <si>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</si>
  <si>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</si>
  <si>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</si>
  <si>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</si>
  <si>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</si>
  <si>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</si>
  <si>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</si>
  <si>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</si>
  <si>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</si>
  <si>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</si>
  <si>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</si>
  <si>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</si>
  <si>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</si>
  <si>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</si>
  <si>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</si>
  <si>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</si>
  <si>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</si>
  <si>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</si>
  <si>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</si>
  <si>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</si>
  <si>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</si>
  <si>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</si>
  <si>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</si>
  <si>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</si>
  <si>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</si>
  <si>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</si>
  <si>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</si>
  <si>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</si>
  <si>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</si>
  <si>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</si>
  <si>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</si>
  <si>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</si>
  <si>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</si>
  <si>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</si>
  <si>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</si>
  <si>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</si>
  <si>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</si>
  <si>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</si>
  <si>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</si>
  <si>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</si>
  <si>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</si>
  <si>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</si>
  <si>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</si>
  <si>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</si>
  <si>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</si>
  <si>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</si>
  <si>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</si>
  <si>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</si>
  <si>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</si>
  <si>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</si>
  <si>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</si>
  <si>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</si>
  <si>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</si>
  <si>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</si>
  <si>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</si>
  <si>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</si>
  <si>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</si>
  <si>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</si>
  <si>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</si>
  <si>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</si>
  <si>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</si>
  <si>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</si>
  <si>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</si>
  <si>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</si>
  <si>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</si>
  <si>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</si>
  <si>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</si>
  <si>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</si>
  <si>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</si>
  <si>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</si>
  <si>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</si>
  <si>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</si>
  <si>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</si>
  <si>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</si>
  <si>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</si>
  <si>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</si>
  <si>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</si>
  <si>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</si>
  <si>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</si>
  <si>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</si>
  <si>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</si>
  <si>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</si>
  <si>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</si>
  <si>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</si>
  <si>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</si>
  <si>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</si>
  <si>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</si>
  <si>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</si>
  <si>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</si>
  <si>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</si>
  <si>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</si>
  <si>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</si>
  <si>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</si>
  <si>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</si>
  <si>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</si>
  <si>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</si>
  <si>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</si>
  <si>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</si>
  <si>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</si>
  <si>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</si>
  <si>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</si>
  <si>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</si>
  <si>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</si>
  <si>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</si>
  <si>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</si>
  <si>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</si>
  <si>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</si>
  <si>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</si>
  <si>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</si>
  <si>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</si>
  <si>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</si>
  <si>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</si>
  <si>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</si>
  <si>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</si>
  <si>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</si>
  <si>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</si>
  <si>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</si>
  <si>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</si>
  <si>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</si>
  <si>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</si>
  <si>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</si>
  <si>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</si>
  <si>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</si>
  <si>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</si>
  <si>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</si>
  <si>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</si>
  <si>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</si>
  <si>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</si>
  <si>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</si>
  <si>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</si>
  <si>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</si>
  <si>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</si>
  <si>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</si>
  <si>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</si>
  <si>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</si>
  <si>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</si>
  <si>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</si>
  <si>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</si>
  <si>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</si>
  <si>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</si>
  <si>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</si>
  <si>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</si>
  <si>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</si>
  <si>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</si>
  <si>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</si>
  <si>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</si>
  <si>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</si>
  <si>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</si>
  <si>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</si>
  <si>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</si>
  <si>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</si>
  <si>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</si>
  <si>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</si>
  <si>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</si>
  <si>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</si>
  <si>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</si>
  <si>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</si>
  <si>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</si>
  <si>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</si>
  <si>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</si>
  <si>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</si>
  <si>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</si>
  <si>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</si>
  <si>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</si>
  <si>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</si>
  <si>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</si>
  <si>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</si>
  <si>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</si>
  <si>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</si>
  <si>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</si>
  <si>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</si>
  <si>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</si>
  <si>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</si>
  <si>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</si>
  <si>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</si>
  <si>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</si>
  <si>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</si>
  <si>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</si>
  <si>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</si>
  <si>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</si>
  <si>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</si>
  <si>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</si>
  <si>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</si>
  <si>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</si>
  <si>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</si>
  <si>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</si>
  <si>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</si>
  <si>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</si>
  <si>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</si>
  <si>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</si>
  <si>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</si>
  <si>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</si>
  <si>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</si>
  <si>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</si>
  <si>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</si>
  <si>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</si>
  <si>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</si>
  <si>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</si>
  <si>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</si>
  <si>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</si>
  <si>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</si>
  <si>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</si>
  <si>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</si>
  <si>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</si>
  <si>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</si>
  <si>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</si>
  <si>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</si>
  <si>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</si>
  <si>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</si>
  <si>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</si>
  <si>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</si>
  <si>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</si>
  <si>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</si>
  <si>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</si>
  <si>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</si>
  <si>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</si>
  <si>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</si>
  <si>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</si>
  <si>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</si>
  <si>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</si>
  <si>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</si>
  <si>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</si>
  <si>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</si>
  <si>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</si>
  <si>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</si>
  <si>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</si>
  <si>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</si>
  <si>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</si>
  <si>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</si>
  <si>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</si>
  <si>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</si>
  <si>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</si>
  <si>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</si>
  <si>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</si>
  <si>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</si>
  <si>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</si>
  <si>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</si>
  <si>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</si>
  <si>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</si>
  <si>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</si>
  <si>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</si>
  <si>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</si>
  <si>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</si>
  <si>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</si>
  <si>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</si>
  <si>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</si>
  <si>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</si>
  <si>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</si>
  <si>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</si>
  <si>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</si>
  <si>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</si>
  <si>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</si>
  <si>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</si>
  <si>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</si>
  <si>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</si>
  <si>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</si>
  <si>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</si>
  <si>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</si>
  <si>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</si>
  <si>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</si>
  <si>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</si>
  <si>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</si>
  <si>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</si>
  <si>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</si>
  <si>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</si>
  <si>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</si>
  <si>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</si>
  <si>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</si>
  <si>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</si>
  <si>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</si>
  <si>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</si>
  <si>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</si>
  <si>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</si>
  <si>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</si>
  <si>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</si>
  <si>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</si>
  <si>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</si>
  <si>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</si>
  <si>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</si>
  <si>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</si>
  <si>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</si>
  <si>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</si>
  <si>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</si>
  <si>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</si>
  <si>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</si>
  <si>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</si>
  <si>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</si>
  <si>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</si>
  <si>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</si>
  <si>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</si>
  <si>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</si>
  <si>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</si>
  <si>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</si>
  <si>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</si>
  <si>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</si>
  <si>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</si>
  <si>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</si>
  <si>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</si>
  <si>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</si>
  <si>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</si>
  <si>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</si>
  <si>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</si>
  <si>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</si>
  <si>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</si>
  <si>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</si>
  <si>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</si>
  <si>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</si>
  <si>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</si>
  <si>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</si>
  <si>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</si>
  <si>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</si>
  <si>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</si>
  <si>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</si>
  <si>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</si>
  <si>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</si>
  <si>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</si>
  <si>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</si>
  <si>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</si>
  <si>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</si>
  <si>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</si>
  <si>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</si>
  <si>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</si>
  <si>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</si>
  <si>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</si>
  <si>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</si>
  <si>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</si>
  <si>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</si>
  <si>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</si>
  <si>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</si>
  <si>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</si>
  <si>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</si>
  <si>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</si>
  <si>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</si>
  <si>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</si>
  <si>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</si>
  <si>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</si>
  <si>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</si>
  <si>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</si>
  <si>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</si>
  <si>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</si>
  <si>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</si>
  <si>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</si>
  <si>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</si>
  <si>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</si>
  <si>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</si>
  <si>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</si>
  <si>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</si>
  <si>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</si>
  <si>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</si>
  <si>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</si>
  <si>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</si>
  <si>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</si>
  <si>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</si>
  <si>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</si>
  <si>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</si>
  <si>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</si>
  <si>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</si>
  <si>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</si>
  <si>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</si>
  <si>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</si>
  <si>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</si>
  <si>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</si>
  <si>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</si>
  <si>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</si>
  <si>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</si>
  <si>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</si>
  <si>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</si>
  <si>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</si>
  <si>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</si>
  <si>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</si>
  <si>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</si>
  <si>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</si>
  <si>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</si>
  <si>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</si>
  <si>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</si>
  <si>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</si>
  <si>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</si>
  <si>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</si>
  <si>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</si>
  <si>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</si>
  <si>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</si>
  <si>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</si>
  <si>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</si>
  <si>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</si>
  <si>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</si>
  <si>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</si>
  <si>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</si>
  <si>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</si>
  <si>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</si>
  <si>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</si>
  <si>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</si>
  <si>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</si>
  <si>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</si>
  <si>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</si>
  <si>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</si>
  <si>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</si>
  <si>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</si>
  <si>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</si>
  <si>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</si>
  <si>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</si>
  <si>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</si>
  <si>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</si>
  <si>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</si>
  <si>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</si>
  <si>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</si>
  <si>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</si>
  <si>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</si>
  <si>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</si>
  <si>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</si>
  <si>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</si>
  <si>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</si>
  <si>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</si>
  <si>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</si>
  <si>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</si>
  <si>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</si>
  <si>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</si>
  <si>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</si>
  <si>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</si>
  <si>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</si>
  <si>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</si>
  <si>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</si>
  <si>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</si>
  <si>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</si>
  <si>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</si>
  <si>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</si>
  <si>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</si>
  <si>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</si>
  <si>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</si>
  <si>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</si>
  <si>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</si>
  <si>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</si>
  <si>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</si>
  <si>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</si>
  <si>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</si>
  <si>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</si>
  <si>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</si>
  <si>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</si>
  <si>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</si>
  <si>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</si>
  <si>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</si>
  <si>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</si>
  <si>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</si>
  <si>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</si>
  <si>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</si>
  <si>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</si>
  <si>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</si>
  <si>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</si>
  <si>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</si>
  <si>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</si>
  <si>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</si>
  <si>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</si>
  <si>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</si>
  <si>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</si>
  <si>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</si>
  <si>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</si>
  <si>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</si>
  <si>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</si>
  <si>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</si>
  <si>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</si>
  <si>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</si>
  <si>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</si>
  <si>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</si>
  <si>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</si>
  <si>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</si>
  <si>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</si>
  <si>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</si>
  <si>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</si>
  <si>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</si>
  <si>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</si>
  <si>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</si>
  <si>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</si>
  <si>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</si>
  <si>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</si>
  <si>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</si>
  <si>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</si>
  <si>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</si>
  <si>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</si>
  <si>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</si>
  <si>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</si>
  <si>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</si>
  <si>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</si>
  <si>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</si>
  <si>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</si>
  <si>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</si>
  <si>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</si>
  <si>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</si>
  <si>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</si>
  <si>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</si>
  <si>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</si>
  <si>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</si>
  <si>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</si>
  <si>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</si>
  <si>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</si>
  <si>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</si>
  <si>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</si>
  <si>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</si>
  <si>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</si>
  <si>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</si>
  <si>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</si>
  <si>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</si>
  <si>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</si>
  <si>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</si>
  <si>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</si>
  <si>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</si>
  <si>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</si>
  <si>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</si>
  <si>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</si>
  <si>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</si>
  <si>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</si>
  <si>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</si>
  <si>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</si>
  <si>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</si>
  <si>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</si>
  <si>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</si>
  <si>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</si>
  <si>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</si>
  <si>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</si>
  <si>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</si>
  <si>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</si>
  <si>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</si>
  <si>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</si>
  <si>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</si>
  <si>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</si>
  <si>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</si>
  <si>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</si>
  <si>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</si>
  <si>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</si>
  <si>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</si>
  <si>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</si>
  <si>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</si>
  <si>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</si>
  <si>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</si>
  <si>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</si>
  <si>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</si>
  <si>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</si>
  <si>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</si>
  <si>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</si>
  <si>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</si>
  <si>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</si>
  <si>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</si>
  <si>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</si>
  <si>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</si>
  <si>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</si>
  <si>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</si>
  <si>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</si>
  <si>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</si>
  <si>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</si>
  <si>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</si>
  <si>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</si>
  <si>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</si>
  <si>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</si>
  <si>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</si>
  <si>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</si>
  <si>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</si>
  <si>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</si>
  <si>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</si>
  <si>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</si>
  <si>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</si>
  <si>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</si>
  <si>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</si>
  <si>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</si>
  <si>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</si>
  <si>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</si>
  <si>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</si>
  <si>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</si>
  <si>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</si>
  <si>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</si>
  <si>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</si>
  <si>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</si>
  <si>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</si>
  <si>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</si>
  <si>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</si>
  <si>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</si>
  <si>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</si>
  <si>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</si>
  <si>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</si>
  <si>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</si>
  <si>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</si>
  <si>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</si>
  <si>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</si>
  <si>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</si>
  <si>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</si>
  <si>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</si>
  <si>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</si>
  <si>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</si>
  <si>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</si>
  <si>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</si>
  <si>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</si>
  <si>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</si>
  <si>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</si>
  <si>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</si>
  <si>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</si>
  <si>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</si>
  <si>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</si>
  <si>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</si>
  <si>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</si>
  <si>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</si>
  <si>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</si>
  <si>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</si>
  <si>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</si>
  <si>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</si>
  <si>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</si>
  <si>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</si>
  <si>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</si>
  <si>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</si>
  <si>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</si>
  <si>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</si>
  <si>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</si>
  <si>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</si>
  <si>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</si>
  <si>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</si>
  <si>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</si>
  <si>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</si>
  <si>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</si>
  <si>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</si>
  <si>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</si>
  <si>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</si>
  <si>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</si>
  <si>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</si>
  <si>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</si>
  <si>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</si>
  <si>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</si>
  <si>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</si>
  <si>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</si>
  <si>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</si>
  <si>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</si>
  <si>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</si>
  <si>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</si>
  <si>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</si>
  <si>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</si>
  <si>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</si>
  <si>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</si>
  <si>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</si>
  <si>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</si>
  <si>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</si>
  <si>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</si>
  <si>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</si>
  <si>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</si>
  <si>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</si>
  <si>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</si>
  <si>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</si>
  <si>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</si>
  <si>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</si>
  <si>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</si>
  <si>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</si>
  <si>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</si>
  <si>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</si>
  <si>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</si>
  <si>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</si>
  <si>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</si>
  <si>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</si>
  <si>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</si>
  <si>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</si>
  <si>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</si>
  <si>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</si>
  <si>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</si>
  <si>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</si>
  <si>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</si>
  <si>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</si>
  <si>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</si>
  <si>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</si>
  <si>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</si>
  <si>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</si>
  <si>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</si>
  <si>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</si>
  <si>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</si>
  <si>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</si>
  <si>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</si>
  <si>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</si>
  <si>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</si>
  <si>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</si>
  <si>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</si>
  <si>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</si>
  <si>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</si>
  <si>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</si>
  <si>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</si>
  <si>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</si>
  <si>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</si>
  <si>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</si>
  <si>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</si>
  <si>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</si>
  <si>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</si>
  <si>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</si>
  <si>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</si>
  <si>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</si>
  <si>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</si>
  <si>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</si>
  <si>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</si>
  <si>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</si>
  <si>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</si>
  <si>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</si>
  <si>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</si>
  <si>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</si>
  <si>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</si>
  <si>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</si>
  <si>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</si>
  <si>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</si>
  <si>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</si>
  <si>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</si>
  <si>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</si>
  <si>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</si>
  <si>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</si>
  <si>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</si>
  <si>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</si>
  <si>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</si>
  <si>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</si>
  <si>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</si>
  <si>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</si>
  <si>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</si>
  <si>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</si>
  <si>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</si>
  <si>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</si>
  <si>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</si>
  <si>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</si>
  <si>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</si>
  <si>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</si>
  <si>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</si>
  <si>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</si>
  <si>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</si>
  <si>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</si>
  <si>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</si>
  <si>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</si>
  <si>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</si>
  <si>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</si>
  <si>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</si>
  <si>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</si>
  <si>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</si>
  <si>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</si>
  <si>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</si>
  <si>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</si>
  <si>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</si>
  <si>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</si>
  <si>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</si>
  <si>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</si>
  <si>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</si>
  <si>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</si>
  <si>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</si>
  <si>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</si>
  <si>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</si>
  <si>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</si>
  <si>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</si>
  <si>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</si>
  <si>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</si>
  <si>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</si>
  <si>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</si>
  <si>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</si>
  <si>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</si>
  <si>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</si>
  <si>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</si>
  <si>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</si>
  <si>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</si>
  <si>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</si>
  <si>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</si>
  <si>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</si>
  <si>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</si>
  <si>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</si>
  <si>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</si>
  <si>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</si>
  <si>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</si>
  <si>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</si>
  <si>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</si>
  <si>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</si>
  <si>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</si>
  <si>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</si>
  <si>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</si>
  <si>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</si>
  <si>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</si>
  <si>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</si>
  <si>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</si>
  <si>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</si>
  <si>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</si>
  <si>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</si>
  <si>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</si>
  <si>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</si>
  <si>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</si>
  <si>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</si>
  <si>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</si>
  <si>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</si>
  <si>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</si>
  <si>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</si>
  <si>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</si>
  <si>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</si>
  <si>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</si>
  <si>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</si>
  <si>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</si>
  <si>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</si>
  <si>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</si>
  <si>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</si>
  <si>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</si>
  <si>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</si>
  <si>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</si>
  <si>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</si>
  <si>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</si>
  <si>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</si>
  <si>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</si>
  <si>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</si>
  <si>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</si>
  <si>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</si>
  <si>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</si>
  <si>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</si>
  <si>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</si>
  <si>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</si>
  <si>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</si>
  <si>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</si>
  <si>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</si>
  <si>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</si>
  <si>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</si>
  <si>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</si>
  <si>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</si>
  <si>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</si>
  <si>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</si>
  <si>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</si>
  <si>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</si>
  <si>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</si>
  <si>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</si>
  <si>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</si>
  <si>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</si>
  <si>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</si>
  <si>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</si>
  <si>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</si>
  <si>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</si>
  <si>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</si>
  <si>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</si>
  <si>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</si>
  <si>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</si>
  <si>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</si>
  <si>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</si>
  <si>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</si>
  <si>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</si>
  <si>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</si>
  <si>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</si>
  <si>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</si>
  <si>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</si>
  <si>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</si>
  <si>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</si>
  <si>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</si>
  <si>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</si>
  <si>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</si>
  <si>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</si>
  <si>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</si>
  <si>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</si>
  <si>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</si>
  <si>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</si>
  <si>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</si>
  <si>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</si>
  <si>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</si>
  <si>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</si>
  <si>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</si>
  <si>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</si>
  <si>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</si>
  <si>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</si>
  <si>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</si>
  <si>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</si>
  <si>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</si>
  <si>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</si>
  <si>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</si>
  <si>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</si>
  <si>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</si>
  <si>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</si>
  <si>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</si>
  <si>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</si>
  <si>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</si>
  <si>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</si>
  <si>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</si>
  <si>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</si>
  <si>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</si>
  <si>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</si>
  <si>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</si>
  <si>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</si>
  <si>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</si>
  <si>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</si>
  <si>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</si>
  <si>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</si>
  <si>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</si>
  <si>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</si>
  <si>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</si>
  <si>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</si>
  <si>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</si>
  <si>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</si>
  <si>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</si>
  <si>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</si>
  <si>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</si>
  <si>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</si>
  <si>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</si>
  <si>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</si>
  <si>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</si>
  <si>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</si>
  <si>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</si>
  <si>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</si>
  <si>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</si>
  <si>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</si>
  <si>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</si>
  <si>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</si>
  <si>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</si>
  <si>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</si>
  <si>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</si>
  <si>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</si>
  <si>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</si>
  <si>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</si>
  <si>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</si>
  <si>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</si>
  <si>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</si>
  <si>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</si>
  <si>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</si>
  <si>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</si>
  <si>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</si>
  <si>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</si>
  <si>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</si>
  <si>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</si>
  <si>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</si>
  <si>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</si>
  <si>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</si>
  <si>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</si>
  <si>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</si>
  <si>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</si>
  <si>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</si>
  <si>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</si>
  <si>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</si>
  <si>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</si>
  <si>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</si>
  <si>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</si>
  <si>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</si>
  <si>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</si>
  <si>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</si>
  <si>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</si>
  <si>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</si>
  <si>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</si>
  <si>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</si>
  <si>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</si>
  <si>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</si>
  <si>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</si>
  <si>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</si>
  <si>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</si>
  <si>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</si>
  <si>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</si>
  <si>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</si>
  <si>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</si>
  <si>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</si>
  <si>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</si>
  <si>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</si>
  <si>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</si>
  <si>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</si>
  <si>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</si>
  <si>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</si>
  <si>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</si>
  <si>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</si>
  <si>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</si>
  <si>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</si>
  <si>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</si>
  <si>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</si>
  <si>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</si>
  <si>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</si>
  <si>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</si>
  <si>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</si>
  <si>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</si>
  <si>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</si>
  <si>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</si>
  <si>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</si>
  <si>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</si>
  <si>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</si>
  <si>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</si>
  <si>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</si>
  <si>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</si>
  <si>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</si>
  <si>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</si>
  <si>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</si>
  <si>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</si>
  <si>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</si>
  <si>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</si>
  <si>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</si>
  <si>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</si>
  <si>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</si>
  <si>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</si>
  <si>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</si>
  <si>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</si>
  <si>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</si>
  <si>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</si>
  <si>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</si>
  <si>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</si>
  <si>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</si>
  <si>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</si>
  <si>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</si>
  <si>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</si>
  <si>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</si>
  <si>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</si>
  <si>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</si>
  <si>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</si>
  <si>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</si>
  <si>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</si>
  <si>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</si>
  <si>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</si>
  <si>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</si>
  <si>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</si>
  <si>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</si>
  <si>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</si>
  <si>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</si>
  <si>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</si>
  <si>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</si>
  <si>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</si>
  <si>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</si>
  <si>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</si>
  <si>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</si>
  <si>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</si>
  <si>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</si>
  <si>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</si>
  <si>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</si>
  <si>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</si>
  <si>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</si>
  <si>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</si>
  <si>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</si>
  <si>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</si>
  <si>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</si>
  <si>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</si>
  <si>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</si>
  <si>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</si>
  <si>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</si>
  <si>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</si>
  <si>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</si>
  <si>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</si>
  <si>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</si>
  <si>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</si>
  <si>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</si>
  <si>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</si>
  <si>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</si>
  <si>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</si>
  <si>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</si>
  <si>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</si>
  <si>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</si>
  <si>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</si>
  <si>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</si>
  <si>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</si>
  <si>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</si>
  <si>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</si>
  <si>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</si>
  <si>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</si>
  <si>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</si>
  <si>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</si>
  <si>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</si>
  <si>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</si>
  <si>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</si>
  <si>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</si>
  <si>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</si>
  <si>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</si>
  <si>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</si>
  <si>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</si>
  <si>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</si>
  <si>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</si>
  <si>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</si>
  <si>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</si>
  <si>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</si>
  <si>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</si>
  <si>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</si>
  <si>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</si>
  <si>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</si>
  <si>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</si>
  <si>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</si>
  <si>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</si>
  <si>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</si>
  <si>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</si>
  <si>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</si>
  <si>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</si>
  <si>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</si>
  <si>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</si>
  <si>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</si>
  <si>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</si>
  <si>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</si>
  <si>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</si>
  <si>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</si>
  <si>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</si>
  <si>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</si>
  <si>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</si>
  <si>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</si>
  <si>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</si>
  <si>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</si>
  <si>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</si>
  <si>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</si>
  <si>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</si>
  <si>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</si>
  <si>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</si>
  <si>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</si>
  <si>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</si>
  <si>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</si>
  <si>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</si>
  <si>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</si>
  <si>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</si>
  <si>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</si>
  <si>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</si>
  <si>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</si>
  <si>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</si>
  <si>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</si>
  <si>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</si>
  <si>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</si>
  <si>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</si>
  <si>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</si>
  <si>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</si>
  <si>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</si>
  <si>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</si>
  <si>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</si>
  <si>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</si>
  <si>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</si>
  <si>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</si>
  <si>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</si>
  <si>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</si>
  <si>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</si>
  <si>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</si>
  <si>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</si>
  <si>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</si>
  <si>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</si>
  <si>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</si>
  <si>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</si>
  <si>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</si>
  <si>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</si>
  <si>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</si>
  <si>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</si>
  <si>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</si>
  <si>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</si>
  <si>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</si>
  <si>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</si>
  <si>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</si>
  <si>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</si>
  <si>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</si>
  <si>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</si>
  <si>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</si>
  <si>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</si>
  <si>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</si>
  <si>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</si>
  <si>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</si>
  <si>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</si>
  <si>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</si>
  <si>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</si>
  <si>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</si>
  <si>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</si>
  <si>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</si>
  <si>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</si>
  <si>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</si>
  <si>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</si>
  <si>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</si>
  <si>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</si>
  <si>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</si>
  <si>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</si>
  <si>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</si>
  <si>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</si>
  <si>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</si>
  <si>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</si>
  <si>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</si>
  <si>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</si>
  <si>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</si>
  <si>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</si>
  <si>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</si>
  <si>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</si>
  <si>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</si>
  <si>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</si>
  <si>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</si>
  <si>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</si>
  <si>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</si>
  <si>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</si>
  <si>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</si>
  <si>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</si>
  <si>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</si>
  <si>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</si>
  <si>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</si>
  <si>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</si>
  <si>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</si>
  <si>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</si>
  <si>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</si>
  <si>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</si>
  <si>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</si>
  <si>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</si>
  <si>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</si>
  <si>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</si>
  <si>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</si>
  <si>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</si>
  <si>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</si>
  <si>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</si>
  <si>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</si>
  <si>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</si>
  <si>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</si>
  <si>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</si>
  <si>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</si>
  <si>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</si>
  <si>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</si>
  <si>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</si>
  <si>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</si>
  <si>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</si>
  <si>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</si>
  <si>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</si>
  <si>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</si>
  <si>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</si>
  <si>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</si>
  <si>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</si>
  <si>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</si>
  <si>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</si>
  <si>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</si>
  <si>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</si>
  <si>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</si>
  <si>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</si>
  <si>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</si>
  <si>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</si>
  <si>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</si>
  <si>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</si>
  <si>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</si>
  <si>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</si>
  <si>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</si>
  <si>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</si>
  <si>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</si>
  <si>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</si>
  <si>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</si>
  <si>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</si>
  <si>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</si>
  <si>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</si>
  <si>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</si>
  <si>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</si>
  <si>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</si>
  <si>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</si>
  <si>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</si>
  <si>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</si>
  <si>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</si>
  <si>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</si>
  <si>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</si>
  <si>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</si>
  <si>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</si>
  <si>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</si>
  <si>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</si>
  <si>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</si>
  <si>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</si>
  <si>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</si>
  <si>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</si>
  <si>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</si>
  <si>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</si>
  <si>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</si>
  <si>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</si>
  <si>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</si>
  <si>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</si>
  <si>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</si>
  <si>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</si>
  <si>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</si>
  <si>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</si>
  <si>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</si>
  <si>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</si>
  <si>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</si>
  <si>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</si>
  <si>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</si>
  <si>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</si>
  <si>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</si>
  <si>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</si>
  <si>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</si>
  <si>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</si>
  <si>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</si>
  <si>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</si>
  <si>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</si>
  <si>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</si>
  <si>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</si>
  <si>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</si>
  <si>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</si>
  <si>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</si>
  <si>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</si>
  <si>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</si>
  <si>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</si>
  <si>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</si>
  <si>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</si>
  <si>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</si>
  <si>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</si>
  <si>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</si>
  <si>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</si>
  <si>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</si>
  <si>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</si>
  <si>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</si>
  <si>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</si>
  <si>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</si>
  <si>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</si>
  <si>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</si>
  <si>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</si>
  <si>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</si>
  <si>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</si>
  <si>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</si>
  <si>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</si>
  <si>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</si>
  <si>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</si>
  <si>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</si>
  <si>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</si>
  <si>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</si>
  <si>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</si>
  <si>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</si>
  <si>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</si>
  <si>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</si>
  <si>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</si>
  <si>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</si>
  <si>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</si>
  <si>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</si>
  <si>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</si>
  <si>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</si>
  <si>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</si>
  <si>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</si>
  <si>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</si>
  <si>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</si>
  <si>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</si>
  <si>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</si>
  <si>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</si>
  <si>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</si>
  <si>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</si>
  <si>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</si>
  <si>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</si>
  <si>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</si>
  <si>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</si>
  <si>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</si>
  <si>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</si>
  <si>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</si>
  <si>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</si>
  <si>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</si>
  <si>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</si>
  <si>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</si>
  <si>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</si>
  <si>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</si>
  <si>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</si>
  <si>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</si>
  <si>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</si>
  <si>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</si>
  <si>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</si>
  <si>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</si>
  <si>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</si>
  <si>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</si>
  <si>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</si>
  <si>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</si>
  <si>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</si>
  <si>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</si>
  <si>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</si>
  <si>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</si>
  <si>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</si>
  <si>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</si>
  <si>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</si>
  <si>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</si>
  <si>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</si>
  <si>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</si>
  <si>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</si>
  <si>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</si>
  <si>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</si>
  <si>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</si>
  <si>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</si>
  <si>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</si>
  <si>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</si>
  <si>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</si>
  <si>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</si>
  <si>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</si>
  <si>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</si>
  <si>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</si>
  <si>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</si>
  <si>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</si>
  <si>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</si>
  <si>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</si>
  <si>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</si>
  <si>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</si>
  <si>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</si>
  <si>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</si>
  <si>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</si>
  <si>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</si>
  <si>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</si>
  <si>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</si>
  <si>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</si>
  <si>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</si>
  <si>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</si>
  <si>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</si>
  <si>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</si>
  <si>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</si>
  <si>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</si>
  <si>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</si>
  <si>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</si>
  <si>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</si>
  <si>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</si>
  <si>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</si>
  <si>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</si>
  <si>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</si>
  <si>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</si>
  <si>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</si>
  <si>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</si>
  <si>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</si>
  <si>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</si>
  <si>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</si>
  <si>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</si>
  <si>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</si>
  <si>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</si>
  <si>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</si>
  <si>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</si>
  <si>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</si>
  <si>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</si>
  <si>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</si>
  <si>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</si>
  <si>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</si>
  <si>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</si>
  <si>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</si>
  <si>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</si>
  <si>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</si>
  <si>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</si>
  <si>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</si>
  <si>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</si>
  <si>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</si>
  <si>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</si>
  <si>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</si>
  <si>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</si>
  <si>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</si>
  <si>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</si>
  <si>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</si>
  <si>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</si>
  <si>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</si>
  <si>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</si>
  <si>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</si>
  <si>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</si>
  <si>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</si>
  <si>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</si>
  <si>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</si>
  <si>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</si>
  <si>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</si>
  <si>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</si>
  <si>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</si>
  <si>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</si>
  <si>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</si>
  <si>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</si>
  <si>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</si>
  <si>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</si>
  <si>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</si>
  <si>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</si>
  <si>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</si>
  <si>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</si>
  <si>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</si>
  <si>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</si>
  <si>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</si>
  <si>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</si>
  <si>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</si>
  <si>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</si>
  <si>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</si>
  <si>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</si>
  <si>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</si>
  <si>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</si>
  <si>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</si>
  <si>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</si>
  <si>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</si>
  <si>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</si>
  <si>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</si>
  <si>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</si>
  <si>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</si>
  <si>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</si>
  <si>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</si>
  <si>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</si>
  <si>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</si>
  <si>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</si>
  <si>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</si>
  <si>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</si>
  <si>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</si>
  <si>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</si>
  <si>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</si>
  <si>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</si>
  <si>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</si>
  <si>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</si>
  <si>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</si>
  <si>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</si>
  <si>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</si>
  <si>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</si>
  <si>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</si>
  <si>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</si>
  <si>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</si>
  <si>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</si>
  <si>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</si>
  <si>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</si>
  <si>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</si>
  <si>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</si>
  <si>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</si>
  <si>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</si>
  <si>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</si>
  <si>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</si>
  <si>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</si>
  <si>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</si>
  <si>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</si>
  <si>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</si>
  <si>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</si>
  <si>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</si>
  <si>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</si>
  <si>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</si>
  <si>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</si>
  <si>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</si>
  <si>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</si>
  <si>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</si>
  <si>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</si>
  <si>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</si>
  <si>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</si>
  <si>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</si>
  <si>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</si>
  <si>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</si>
  <si>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</si>
  <si>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</si>
  <si>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</si>
  <si>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</si>
  <si>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</si>
  <si>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</si>
  <si>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</si>
  <si>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</si>
  <si>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</si>
  <si>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</si>
  <si>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</si>
  <si>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</si>
  <si>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</si>
  <si>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</si>
  <si>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</si>
  <si>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</si>
  <si>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</si>
  <si>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</si>
  <si>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</si>
  <si>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</si>
  <si>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</si>
  <si>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</si>
  <si>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</si>
  <si>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</si>
  <si>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</si>
  <si>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</si>
  <si>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</si>
  <si>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</si>
  <si>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</si>
  <si>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</si>
  <si>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</si>
  <si>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</si>
  <si>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</si>
  <si>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</si>
  <si>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</si>
  <si>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</si>
  <si>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</si>
  <si>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</si>
  <si>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</si>
  <si>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</si>
  <si>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</si>
  <si>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</si>
  <si>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</si>
  <si>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</si>
  <si>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</si>
  <si>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</si>
  <si>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</si>
  <si>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</si>
  <si>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</si>
  <si>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</si>
  <si>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</si>
  <si>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</si>
  <si>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</si>
  <si>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</si>
  <si>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</si>
  <si>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</si>
  <si>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</si>
  <si>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</si>
  <si>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</si>
  <si>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</si>
  <si>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</si>
  <si>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</si>
  <si>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</si>
  <si>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</si>
  <si>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</si>
  <si>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</si>
  <si>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</si>
  <si>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</si>
  <si>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</si>
  <si>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</si>
  <si>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</si>
  <si>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</si>
  <si>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</si>
  <si>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</si>
  <si>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</si>
  <si>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</si>
  <si>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</si>
  <si>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</si>
  <si>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</si>
  <si>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</si>
  <si>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</si>
  <si>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</si>
  <si>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</si>
  <si>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</si>
  <si>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</si>
  <si>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</si>
  <si>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</si>
  <si>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</si>
  <si>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</si>
  <si>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</si>
  <si>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</si>
  <si>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</si>
  <si>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</si>
  <si>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</si>
  <si>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</si>
  <si>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</si>
  <si>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</si>
  <si>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</si>
  <si>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</si>
  <si>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</si>
  <si>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</si>
  <si>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</si>
  <si>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</si>
  <si>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</si>
  <si>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</si>
  <si>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</si>
  <si>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</si>
  <si>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</si>
  <si>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</si>
  <si>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</si>
  <si>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</si>
  <si>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</si>
  <si>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</si>
  <si>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</si>
  <si>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</si>
  <si>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</si>
  <si>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</si>
  <si>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</si>
  <si>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</si>
  <si>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</si>
  <si>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</si>
  <si>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</si>
  <si>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</si>
  <si>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</si>
  <si>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</si>
  <si>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</si>
  <si>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</si>
  <si>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</si>
  <si>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</si>
  <si>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</si>
  <si>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</si>
  <si>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</si>
  <si>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</si>
  <si>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</si>
  <si>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</si>
  <si>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</si>
  <si>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</si>
  <si>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</si>
  <si>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</si>
  <si>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</si>
  <si>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</si>
  <si>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</si>
  <si>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</si>
  <si>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</si>
  <si>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</si>
  <si>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</si>
  <si>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</si>
  <si>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</si>
  <si>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</si>
  <si>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</si>
  <si>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</si>
  <si>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</si>
  <si>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</si>
  <si>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</si>
  <si>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</si>
  <si>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</si>
  <si>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</si>
  <si>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</si>
  <si>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</si>
  <si>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</si>
  <si>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</si>
  <si>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</si>
  <si>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</si>
  <si>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</si>
  <si>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</si>
  <si>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</si>
  <si>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</si>
  <si>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</si>
  <si>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</si>
  <si>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</si>
  <si>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</si>
  <si>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</si>
  <si>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</si>
  <si>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</si>
  <si>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</si>
  <si>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</si>
  <si>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</si>
  <si>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</si>
  <si>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</si>
  <si>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</si>
  <si>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</si>
  <si>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</si>
  <si>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</si>
  <si>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</si>
  <si>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</si>
  <si>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</si>
  <si>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</si>
  <si>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</si>
  <si>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</si>
  <si>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</si>
  <si>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</si>
  <si>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</si>
  <si>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</si>
  <si>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</si>
  <si>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</si>
  <si>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</si>
  <si>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</si>
  <si>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</si>
  <si>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</si>
  <si>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</si>
  <si>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</si>
  <si>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</si>
  <si>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</si>
  <si>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</si>
  <si>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</si>
  <si>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</si>
  <si>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</si>
  <si>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</si>
  <si>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</si>
  <si>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</si>
  <si>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</si>
  <si>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</si>
  <si>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</si>
  <si>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</si>
  <si>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</si>
  <si>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</si>
  <si>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</si>
  <si>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</si>
  <si>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</si>
  <si>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</si>
  <si>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</si>
  <si>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</si>
  <si>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</si>
  <si>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</si>
  <si>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</si>
  <si>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</si>
  <si>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</si>
  <si>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</si>
  <si>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</si>
  <si>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</si>
  <si>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</si>
  <si>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</si>
  <si>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</si>
  <si>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</si>
  <si>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</si>
  <si>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</si>
  <si>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</si>
  <si>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</si>
  <si>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</si>
  <si>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</si>
  <si>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</si>
  <si>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</si>
  <si>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</si>
  <si>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</si>
  <si>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</si>
  <si>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</si>
  <si>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</si>
  <si>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</si>
  <si>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</si>
  <si>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</si>
  <si>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</si>
  <si>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</si>
  <si>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</si>
  <si>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</si>
  <si>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</si>
  <si>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</si>
  <si>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</si>
  <si>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</si>
  <si>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</si>
  <si>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</si>
  <si>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</si>
  <si>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</si>
  <si>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</si>
  <si>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</si>
  <si>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</si>
  <si>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</si>
  <si>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</si>
  <si>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</si>
  <si>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</si>
  <si>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</si>
  <si>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</si>
  <si>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</si>
  <si>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</si>
  <si>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</si>
  <si>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</si>
  <si>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</si>
  <si>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</si>
  <si>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</si>
  <si>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</si>
  <si>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</si>
  <si>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</si>
  <si>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</si>
  <si>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</si>
  <si>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</si>
  <si>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</si>
  <si>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</si>
  <si>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</si>
  <si>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</si>
  <si>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</si>
  <si>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</si>
  <si>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</si>
  <si>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</si>
  <si>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</si>
  <si>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</si>
  <si>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</si>
  <si>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</si>
  <si>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</si>
  <si>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</si>
  <si>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</si>
  <si>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</si>
  <si>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</si>
  <si>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</si>
  <si>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</si>
  <si>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</si>
  <si>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</si>
  <si>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</si>
  <si>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</si>
  <si>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</si>
  <si>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</si>
  <si>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</si>
  <si>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</si>
  <si>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</si>
  <si>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</si>
  <si>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</si>
  <si>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</si>
  <si>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</si>
  <si>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</si>
  <si>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</si>
  <si>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</si>
  <si>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</si>
  <si>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</si>
  <si>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</si>
  <si>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</si>
  <si>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</si>
  <si>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</si>
  <si>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</si>
  <si>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</si>
  <si>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</si>
  <si>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</si>
  <si>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</si>
  <si>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</si>
  <si>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</si>
  <si>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</si>
  <si>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</si>
  <si>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</si>
  <si>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</si>
  <si>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</si>
  <si>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</si>
  <si>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</si>
  <si>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</si>
  <si>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</si>
  <si>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</si>
  <si>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</si>
  <si>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</si>
  <si>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</si>
  <si>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</si>
  <si>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</si>
  <si>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</si>
  <si>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</si>
  <si>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</si>
  <si>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</si>
  <si>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</si>
  <si>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</si>
  <si>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</si>
  <si>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</si>
  <si>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</si>
  <si>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</si>
  <si>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</si>
  <si>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</si>
  <si>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</si>
  <si>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</si>
  <si>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</si>
  <si>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</si>
  <si>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</si>
  <si>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</si>
  <si>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</si>
  <si>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</si>
  <si>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</si>
  <si>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</si>
  <si>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</si>
  <si>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</si>
  <si>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</si>
  <si>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</si>
  <si>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</si>
  <si>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</si>
  <si>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</si>
  <si>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</si>
  <si>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</si>
  <si>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</si>
  <si>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</si>
  <si>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</si>
  <si>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</si>
  <si>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</si>
  <si>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</si>
  <si>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</si>
  <si>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</si>
  <si>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</si>
  <si>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</si>
  <si>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</si>
  <si>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</si>
  <si>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</si>
  <si>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</si>
  <si>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</si>
  <si>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</si>
  <si>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</si>
  <si>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</si>
  <si>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</si>
  <si>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</si>
  <si>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</si>
  <si>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</si>
  <si>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</si>
  <si>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</si>
  <si>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</si>
  <si>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</si>
  <si>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</si>
  <si>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</si>
  <si>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</si>
  <si>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</si>
  <si>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</si>
  <si>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</si>
  <si>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</si>
  <si>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</si>
  <si>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</si>
  <si>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</si>
  <si>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</si>
  <si>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</si>
  <si>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</si>
  <si>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</si>
  <si>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</si>
  <si>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</si>
  <si>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</si>
  <si>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</si>
  <si>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</si>
  <si>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</si>
  <si>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</si>
  <si>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</si>
  <si>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</si>
  <si>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</si>
  <si>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</si>
  <si>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</si>
  <si>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</si>
  <si>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</si>
  <si>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</si>
  <si>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</si>
  <si>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</si>
  <si>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</si>
  <si>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</si>
  <si>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</si>
  <si>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</si>
  <si>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</si>
  <si>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</si>
  <si>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</si>
  <si>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</si>
  <si>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</si>
  <si>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</si>
  <si>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</si>
  <si>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</si>
  <si>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</si>
  <si>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</si>
  <si>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</si>
  <si>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</si>
  <si>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</si>
  <si>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</si>
  <si>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</si>
  <si>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</si>
  <si>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</si>
  <si>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</si>
  <si>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</si>
  <si>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</si>
  <si>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</si>
  <si>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</si>
  <si>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</si>
  <si>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</si>
  <si>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</si>
  <si>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</si>
  <si>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</si>
  <si>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</si>
  <si>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</si>
  <si>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</si>
  <si>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</si>
  <si>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</si>
  <si>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</si>
  <si>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</si>
  <si>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</si>
  <si>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</si>
  <si>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</si>
  <si>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</si>
  <si>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</si>
  <si>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</si>
  <si>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</si>
  <si>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</si>
  <si>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</si>
  <si>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</si>
  <si>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</si>
  <si>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</si>
  <si>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</si>
  <si>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</si>
  <si>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</si>
  <si>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</si>
  <si>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</si>
  <si>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</si>
  <si>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</si>
  <si>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</si>
  <si>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</si>
  <si>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</si>
  <si>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</si>
  <si>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</si>
  <si>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</si>
  <si>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</si>
  <si>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</si>
  <si>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</si>
  <si>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</si>
  <si>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</si>
  <si>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</si>
  <si>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</si>
  <si>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</si>
  <si>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</si>
  <si>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</si>
  <si>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</si>
  <si>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</si>
  <si>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</si>
  <si>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</si>
  <si>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</si>
  <si>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</si>
  <si>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</si>
  <si>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</si>
  <si>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</si>
  <si>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</si>
  <si>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</si>
  <si>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</si>
  <si>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</si>
  <si>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</si>
  <si>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</si>
  <si>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</si>
  <si>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</si>
  <si>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</si>
  <si>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</si>
  <si>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</si>
  <si>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</si>
  <si>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</si>
  <si>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</si>
  <si>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</si>
  <si>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</si>
  <si>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</si>
  <si>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</si>
  <si>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</si>
  <si>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</si>
  <si>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</si>
  <si>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</si>
  <si>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</si>
  <si>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</si>
  <si>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</si>
  <si>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</si>
  <si>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</si>
  <si>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</si>
  <si>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</si>
  <si>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</si>
  <si>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</si>
  <si>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</si>
  <si>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</si>
  <si>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</si>
  <si>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</si>
  <si>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</si>
  <si>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</si>
  <si>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</si>
  <si>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</si>
  <si>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</si>
  <si>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</si>
  <si>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</si>
  <si>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</si>
  <si>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</si>
  <si>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</si>
  <si>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</si>
  <si>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</si>
  <si>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</si>
  <si>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</si>
  <si>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</si>
  <si>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</si>
  <si>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</si>
  <si>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</si>
  <si>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</si>
  <si>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</si>
  <si>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</si>
  <si>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</si>
  <si>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</si>
  <si>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</si>
  <si>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</si>
  <si>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</si>
  <si>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</si>
  <si>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</si>
  <si>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</si>
  <si>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</si>
  <si>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</si>
  <si>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</si>
  <si>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</si>
  <si>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</si>
  <si>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</si>
  <si>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</si>
  <si>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</si>
  <si>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</si>
  <si>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</si>
  <si>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</si>
  <si>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</si>
  <si>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</si>
  <si>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</si>
  <si>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</si>
  <si>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</si>
  <si>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</si>
  <si>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</si>
  <si>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</si>
  <si>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</si>
  <si>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</si>
  <si>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</si>
  <si>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</si>
  <si>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</si>
  <si>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</si>
  <si>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</si>
  <si>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</si>
  <si>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</si>
  <si>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</si>
  <si>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</si>
  <si>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</si>
  <si>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</si>
  <si>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</si>
  <si>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</si>
  <si>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</si>
  <si>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</si>
  <si>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</si>
  <si>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</si>
  <si>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</si>
  <si>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</si>
  <si>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</si>
  <si>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</si>
  <si>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</si>
  <si>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</si>
  <si>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</si>
  <si>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</si>
  <si>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</si>
  <si>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</si>
  <si>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</si>
  <si>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</si>
  <si>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</si>
  <si>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</si>
  <si>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</si>
  <si>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</si>
  <si>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</si>
  <si>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</si>
  <si>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</si>
  <si>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</si>
  <si>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</si>
  <si>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</si>
  <si>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</si>
  <si>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</si>
  <si>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</si>
  <si>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</si>
  <si>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</si>
  <si>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</si>
  <si>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</si>
  <si>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</si>
  <si>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</si>
  <si>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</si>
  <si>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</si>
  <si>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</si>
  <si>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</si>
  <si>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</si>
  <si>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</si>
  <si>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</si>
  <si>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</si>
  <si>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</si>
  <si>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</si>
  <si>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</si>
  <si>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</si>
  <si>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</si>
  <si>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</si>
  <si>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</si>
  <si>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</si>
  <si>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</si>
  <si>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</si>
  <si>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</si>
  <si>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</si>
  <si>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</si>
  <si>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</si>
  <si>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</si>
  <si>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</si>
  <si>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</si>
  <si>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</si>
  <si>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</si>
  <si>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</si>
  <si>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</si>
  <si>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</si>
  <si>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</si>
  <si>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</si>
  <si>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</si>
  <si>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</si>
  <si>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</si>
  <si>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</si>
  <si>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</si>
  <si>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</si>
  <si>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</si>
  <si>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</si>
  <si>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</si>
  <si>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</si>
  <si>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</si>
  <si>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</si>
  <si>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</si>
  <si>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</si>
  <si>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</si>
  <si>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</si>
  <si>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</si>
  <si>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</si>
  <si>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</si>
  <si>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</si>
  <si>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</si>
  <si>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</si>
  <si>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</si>
  <si>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</si>
  <si>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</si>
  <si>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</si>
  <si>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</si>
  <si>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</si>
  <si>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</si>
  <si>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</si>
  <si>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</si>
  <si>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</si>
  <si>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</si>
  <si>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</si>
  <si>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</si>
  <si>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</si>
  <si>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</si>
  <si>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</si>
  <si>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</si>
  <si>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</si>
  <si>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</si>
  <si>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</si>
  <si>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</si>
  <si>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</si>
  <si>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</si>
  <si>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</si>
  <si>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</si>
  <si>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</si>
  <si>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</si>
  <si>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</si>
  <si>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</si>
  <si>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</si>
  <si>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</si>
  <si>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</si>
  <si>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</si>
  <si>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</si>
  <si>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</si>
  <si>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</si>
  <si>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</si>
  <si>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</si>
  <si>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</si>
  <si>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</si>
  <si>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</si>
  <si>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</si>
  <si>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</si>
  <si>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</si>
  <si>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</si>
  <si>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</si>
  <si>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</si>
  <si>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</si>
  <si>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</si>
  <si>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</si>
  <si>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</si>
  <si>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</si>
  <si>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</si>
  <si>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</si>
  <si>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</si>
  <si>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</si>
  <si>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</si>
  <si>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</si>
  <si>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</si>
  <si>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</si>
  <si>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</si>
  <si>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</si>
  <si>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</si>
  <si>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</si>
  <si>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</si>
  <si>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</si>
  <si>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</si>
  <si>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</si>
  <si>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</si>
  <si>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</si>
  <si>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</si>
  <si>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</si>
  <si>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</si>
  <si>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</si>
  <si>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</si>
  <si>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</si>
  <si>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</si>
  <si>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</si>
  <si>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</si>
  <si>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</si>
  <si>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</si>
  <si>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</si>
  <si>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</si>
  <si>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</si>
  <si>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</si>
  <si>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</si>
  <si>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</si>
  <si>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</si>
  <si>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</si>
  <si>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</si>
  <si>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</si>
  <si>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</si>
  <si>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</si>
  <si>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</si>
  <si>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</si>
  <si>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</si>
  <si>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</si>
  <si>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</si>
  <si>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</si>
  <si>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</si>
  <si>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</si>
  <si>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</si>
  <si>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</si>
  <si>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</si>
  <si>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</si>
  <si>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</si>
  <si>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</si>
  <si>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</si>
  <si>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</si>
  <si>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</si>
  <si>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</si>
  <si>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</si>
  <si>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</si>
  <si>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</si>
  <si>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</si>
  <si>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</si>
  <si>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</si>
  <si>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</si>
  <si>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</si>
  <si>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</si>
  <si>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</si>
  <si>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</si>
  <si>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</si>
  <si>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</si>
  <si>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</si>
  <si>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</si>
  <si>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</si>
  <si>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</si>
  <si>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</si>
  <si>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</si>
  <si>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</si>
  <si>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</si>
  <si>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</si>
  <si>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</si>
  <si>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</si>
  <si>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</si>
  <si>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</si>
  <si>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</si>
  <si>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</si>
  <si>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</si>
  <si>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</si>
  <si>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</si>
  <si>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</si>
  <si>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</si>
  <si>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</si>
  <si>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</si>
  <si>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</si>
  <si>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</si>
  <si>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</si>
  <si>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</si>
  <si>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</si>
  <si>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</si>
  <si>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</si>
  <si>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</si>
  <si>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</si>
  <si>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</si>
  <si>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</si>
  <si>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</si>
  <si>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</si>
  <si>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</si>
  <si>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</si>
  <si>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</si>
  <si>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</si>
  <si>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</si>
  <si>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</si>
  <si>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</si>
  <si>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</si>
  <si>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</si>
  <si>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</si>
  <si>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</si>
  <si>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</si>
  <si>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</si>
  <si>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</si>
  <si>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</si>
  <si>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</si>
  <si>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</si>
  <si>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</si>
  <si>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</si>
  <si>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</si>
  <si>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</si>
  <si>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</si>
  <si>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</si>
  <si>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</si>
  <si>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</si>
  <si>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</si>
  <si>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</si>
  <si>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</si>
  <si>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</si>
  <si>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</si>
  <si>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</si>
  <si>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</si>
  <si>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</si>
  <si>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</si>
  <si>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</si>
  <si>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</si>
  <si>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</si>
  <si>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</si>
  <si>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</si>
  <si>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</si>
  <si>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</si>
  <si>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</si>
  <si>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</si>
  <si>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</si>
  <si>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</si>
  <si>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</si>
  <si>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</si>
  <si>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</si>
  <si>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</si>
  <si>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</si>
  <si>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</si>
  <si>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</si>
  <si>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</si>
  <si>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</si>
  <si>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</si>
  <si>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</si>
  <si>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</si>
  <si>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</si>
  <si>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</si>
  <si>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</si>
  <si>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</si>
  <si>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</si>
  <si>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</si>
  <si>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</si>
  <si>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</si>
  <si>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</si>
  <si>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</si>
  <si>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</si>
  <si>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</si>
  <si>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</si>
  <si>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</si>
  <si>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</si>
  <si>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</si>
  <si>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</si>
  <si>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</si>
  <si>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</si>
  <si>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</si>
  <si>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</si>
  <si>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</si>
  <si>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</si>
  <si>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</si>
  <si>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</si>
  <si>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</si>
  <si>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</si>
  <si>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</si>
  <si>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</si>
  <si>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</si>
  <si>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</si>
  <si>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</si>
  <si>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</si>
  <si>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</si>
  <si>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</si>
  <si>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</si>
  <si>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</si>
  <si>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</si>
  <si>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</si>
  <si>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</si>
  <si>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</si>
  <si>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</si>
  <si>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</si>
  <si>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</si>
  <si>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</si>
  <si>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</si>
  <si>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</si>
  <si>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</si>
  <si>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</si>
  <si>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</si>
  <si>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</si>
  <si>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</si>
  <si>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</si>
  <si>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</si>
  <si>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</si>
  <si>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</si>
  <si>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</si>
  <si>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</si>
  <si>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</si>
  <si>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</si>
  <si>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</si>
  <si>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</si>
  <si>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</si>
  <si>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</si>
  <si>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</si>
  <si>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</si>
  <si>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</si>
  <si>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</si>
  <si>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</si>
  <si>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</si>
  <si>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</si>
  <si>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</si>
  <si>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</si>
  <si>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</si>
  <si>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</si>
  <si>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</si>
  <si>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</si>
  <si>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</si>
  <si>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</si>
  <si>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</si>
  <si>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</si>
  <si>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</si>
  <si>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</si>
  <si>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</si>
  <si>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</si>
  <si>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</si>
  <si>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</si>
  <si>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</si>
  <si>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</si>
  <si>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</si>
  <si>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</si>
  <si>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</si>
  <si>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</si>
  <si>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</si>
  <si>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</si>
  <si>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</si>
  <si>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</si>
  <si>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</si>
  <si>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</si>
  <si>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</si>
  <si>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</si>
  <si>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</si>
  <si>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</si>
  <si>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</si>
  <si>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</si>
  <si>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</si>
  <si>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</si>
  <si>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</si>
  <si>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</si>
  <si>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</si>
  <si>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</si>
  <si>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</si>
  <si>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</si>
  <si>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</si>
  <si>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</si>
  <si>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</si>
  <si>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</si>
  <si>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</si>
  <si>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</si>
  <si>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</si>
  <si>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</si>
  <si>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</si>
  <si>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</si>
  <si>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</si>
  <si>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</si>
  <si>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</si>
  <si>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</si>
  <si>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</si>
  <si>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</si>
  <si>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</si>
  <si>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</si>
  <si>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</si>
  <si>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</si>
  <si>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</si>
  <si>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</si>
  <si>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</si>
  <si>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</si>
  <si>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</si>
  <si>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</si>
  <si>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</si>
  <si>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</si>
  <si>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</si>
  <si>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</si>
  <si>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</si>
  <si>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</si>
  <si>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</si>
  <si>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</si>
  <si>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</si>
  <si>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</si>
  <si>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</si>
  <si>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</si>
  <si>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</si>
  <si>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</si>
  <si>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</si>
  <si>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</si>
  <si>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</si>
  <si>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</si>
  <si>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</si>
  <si>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</si>
  <si>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</si>
  <si>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</si>
  <si>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</si>
  <si>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</si>
  <si>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</si>
  <si>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</si>
  <si>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</si>
  <si>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</si>
  <si>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</si>
  <si>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</si>
  <si>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</si>
  <si>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</si>
  <si>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</si>
  <si>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</si>
  <si>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</si>
  <si>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</si>
  <si>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</si>
  <si>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</si>
  <si>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</si>
  <si>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</si>
  <si>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</si>
  <si>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</si>
  <si>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</si>
  <si>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</si>
  <si>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</si>
  <si>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</si>
  <si>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</si>
  <si>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</si>
  <si>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</si>
  <si>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</si>
  <si>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</si>
  <si>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</si>
  <si>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</si>
  <si>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</si>
  <si>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</si>
  <si>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</si>
  <si>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</si>
  <si>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</si>
  <si>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</si>
  <si>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</si>
  <si>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</si>
  <si>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</si>
  <si>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</si>
  <si>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</si>
  <si>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</si>
  <si>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</si>
  <si>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</si>
  <si>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</si>
  <si>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</si>
  <si>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</si>
  <si>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</si>
  <si>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</si>
  <si>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</si>
  <si>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</si>
  <si>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</si>
  <si>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</si>
  <si>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</si>
  <si>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</si>
  <si>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</si>
  <si>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</si>
  <si>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</si>
  <si>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</si>
  <si>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</si>
  <si>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</si>
  <si>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</si>
  <si>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</si>
  <si>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</si>
  <si>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</si>
  <si>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</si>
  <si>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</si>
  <si>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</si>
  <si>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</si>
  <si>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</si>
  <si>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</si>
  <si>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</si>
  <si>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</si>
  <si>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</si>
  <si>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</si>
  <si>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</si>
  <si>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</si>
  <si>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</si>
  <si>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</si>
  <si>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</si>
  <si>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</si>
  <si>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</si>
  <si>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</si>
  <si>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</si>
  <si>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</si>
  <si>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</si>
  <si>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</si>
  <si>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</si>
  <si>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</si>
  <si>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</si>
  <si>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</si>
  <si>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</si>
  <si>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</si>
  <si>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</si>
  <si>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</si>
  <si>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</si>
  <si>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</si>
  <si>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</si>
  <si>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</si>
  <si>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</si>
  <si>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</si>
  <si>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</si>
  <si>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</si>
  <si>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</si>
  <si>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</si>
  <si>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</si>
  <si>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</si>
  <si>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</si>
  <si>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</si>
  <si>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</si>
  <si>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</si>
  <si>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</si>
  <si>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</si>
  <si>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</si>
  <si>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</si>
  <si>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</si>
  <si>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</si>
  <si>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</si>
  <si>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</si>
  <si>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</si>
  <si>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</si>
  <si>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</si>
  <si>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</si>
  <si>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</si>
  <si>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</si>
  <si>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</si>
  <si>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</si>
  <si>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</si>
  <si>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</si>
  <si>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</si>
  <si>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</si>
  <si>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</si>
  <si>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</si>
  <si>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</si>
  <si>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</si>
  <si>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</si>
  <si>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</si>
  <si>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</si>
  <si>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</si>
  <si>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</si>
  <si>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</si>
  <si>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</si>
  <si>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</si>
  <si>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</si>
  <si>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</si>
  <si>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</si>
  <si>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</si>
  <si>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</si>
  <si>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</si>
  <si>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</si>
  <si>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</si>
  <si>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</si>
  <si>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</si>
  <si>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</si>
  <si>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</si>
  <si>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</si>
  <si>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</si>
  <si>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</si>
  <si>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</si>
  <si>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</si>
  <si>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</si>
  <si>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</si>
  <si>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</si>
  <si>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</si>
  <si>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</si>
  <si>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</si>
  <si>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</si>
  <si>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</si>
  <si>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</si>
  <si>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</si>
  <si>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</si>
  <si>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</si>
  <si>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</si>
  <si>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</si>
  <si>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</si>
  <si>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</si>
  <si>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</si>
  <si>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</si>
  <si>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</si>
  <si>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</si>
  <si>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</si>
  <si>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</si>
  <si>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</si>
  <si>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</si>
  <si>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</si>
  <si>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</si>
  <si>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</si>
  <si>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</si>
  <si>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</si>
  <si>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</si>
  <si>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</si>
  <si>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</si>
  <si>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</si>
  <si>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</si>
  <si>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</si>
  <si>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</si>
  <si>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</si>
  <si>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</si>
  <si>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</si>
  <si>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</si>
  <si>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</si>
  <si>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</si>
  <si>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</si>
  <si>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</si>
  <si>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</si>
  <si>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</si>
  <si>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</si>
  <si>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</si>
  <si>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</si>
  <si>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</si>
  <si>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</si>
  <si>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</si>
  <si>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</si>
  <si>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</si>
  <si>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</si>
  <si>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</si>
  <si>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</si>
  <si>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</si>
  <si>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</si>
  <si>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</si>
  <si>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</si>
  <si>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</si>
  <si>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</si>
  <si>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</si>
  <si>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</si>
  <si>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</si>
  <si>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</si>
  <si>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</si>
  <si>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</si>
  <si>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</si>
  <si>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</si>
  <si>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</si>
  <si>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</si>
  <si>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</si>
  <si>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</si>
  <si>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</si>
  <si>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</si>
  <si>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</si>
  <si>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</si>
  <si>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</si>
  <si>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</si>
  <si>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</si>
  <si>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</si>
  <si>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</si>
  <si>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</si>
  <si>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</si>
  <si>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</si>
  <si>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</si>
  <si>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</si>
  <si>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</si>
  <si>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</si>
  <si>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</si>
  <si>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</si>
  <si>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</si>
  <si>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</si>
  <si>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</si>
  <si>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</si>
  <si>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</si>
  <si>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</si>
  <si>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</si>
  <si>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</si>
  <si>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</si>
  <si>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</si>
  <si>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</si>
  <si>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</si>
  <si>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</si>
  <si>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</si>
  <si>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</si>
  <si>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</si>
  <si>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</si>
  <si>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</si>
  <si>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</si>
  <si>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</si>
  <si>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</si>
  <si>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</si>
  <si>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</si>
  <si>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</si>
  <si>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</si>
  <si>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</si>
  <si>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</si>
  <si>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</si>
  <si>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</si>
  <si>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</si>
  <si>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</si>
  <si>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</si>
  <si>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</si>
  <si>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</si>
  <si>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</si>
  <si>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</si>
  <si>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</si>
  <si>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</si>
  <si>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</si>
  <si>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</si>
  <si>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</si>
  <si>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</si>
  <si>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</si>
  <si>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</si>
  <si>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</si>
  <si>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</si>
  <si>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</si>
  <si>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</si>
  <si>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</si>
  <si>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</si>
  <si>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</si>
  <si>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</si>
  <si>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</si>
  <si>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</si>
  <si>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</si>
  <si>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</si>
  <si>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</si>
  <si>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</si>
  <si>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</si>
  <si>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</si>
  <si>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</si>
  <si>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</si>
  <si>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</si>
  <si>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</si>
  <si>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</si>
  <si>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</si>
  <si>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</si>
  <si>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</si>
  <si>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</si>
  <si>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</si>
  <si>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</si>
  <si>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</si>
  <si>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</si>
  <si>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</si>
  <si>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</si>
  <si>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</si>
  <si>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</si>
  <si>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</si>
  <si>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</si>
  <si>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</si>
  <si>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</si>
  <si>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</si>
  <si>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</si>
  <si>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</si>
  <si>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</si>
  <si>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</si>
  <si>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</si>
  <si>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</si>
  <si>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</si>
  <si>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</si>
  <si>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</si>
  <si>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</si>
  <si>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</si>
  <si>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</si>
  <si>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</si>
  <si>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</si>
  <si>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</si>
  <si>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</si>
  <si>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</si>
  <si>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</si>
  <si>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</si>
  <si>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</si>
  <si>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</si>
  <si>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</si>
  <si>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</si>
  <si>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</si>
  <si>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</si>
  <si>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</si>
  <si>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</si>
  <si>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</si>
  <si>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</si>
  <si>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</si>
  <si>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</si>
  <si>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</si>
  <si>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</si>
  <si>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</si>
  <si>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</si>
  <si>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</si>
  <si>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</si>
  <si>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</si>
  <si>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</si>
  <si>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</si>
  <si>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</si>
  <si>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</si>
  <si>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</si>
  <si>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</si>
  <si>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</si>
  <si>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</si>
  <si>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</si>
  <si>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</si>
  <si>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</si>
  <si>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</si>
  <si>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</si>
  <si>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</si>
  <si>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</si>
  <si>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</si>
  <si>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</si>
  <si>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</si>
  <si>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</si>
  <si>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</si>
  <si>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</si>
  <si>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</si>
  <si>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</si>
  <si>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</si>
  <si>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</si>
  <si>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</si>
  <si>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</si>
  <si>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</si>
  <si>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</si>
  <si>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</si>
  <si>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</si>
  <si>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</si>
  <si>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</si>
  <si>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</si>
  <si>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</si>
  <si>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</si>
  <si>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</si>
  <si>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</si>
  <si>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</si>
  <si>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</si>
  <si>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</si>
  <si>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</si>
  <si>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</si>
  <si>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</si>
  <si>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</si>
  <si>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</si>
  <si>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</si>
  <si>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</si>
  <si>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</si>
  <si>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</si>
  <si>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</si>
  <si>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</si>
  <si>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</si>
  <si>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</si>
  <si>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</si>
  <si>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</si>
  <si>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</si>
  <si>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</si>
  <si>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</si>
  <si>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</si>
  <si>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</si>
  <si>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</si>
  <si>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</si>
  <si>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</si>
  <si>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</si>
  <si>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</si>
  <si>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</si>
  <si>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</si>
  <si>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</si>
  <si>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</si>
  <si>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</si>
  <si>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</si>
  <si>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</si>
  <si>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</si>
  <si>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</si>
  <si>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</si>
  <si>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</si>
  <si>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</si>
  <si>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</si>
  <si>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</si>
  <si>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</si>
  <si>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</si>
  <si>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</si>
  <si>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</si>
  <si>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</si>
  <si>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</si>
  <si>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</si>
  <si>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</si>
  <si>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</si>
  <si>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</si>
  <si>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</si>
  <si>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</si>
  <si>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</si>
  <si>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</si>
  <si>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</si>
  <si>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</si>
  <si>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</si>
  <si>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</si>
  <si>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</si>
  <si>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</si>
  <si>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</si>
  <si>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</si>
  <si>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</si>
  <si>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</si>
  <si>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</si>
  <si>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</si>
  <si>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</si>
  <si>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</si>
  <si>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</si>
  <si>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</si>
  <si>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</si>
  <si>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</si>
  <si>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</si>
  <si>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</si>
  <si>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</si>
  <si>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</si>
  <si>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</si>
  <si>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</si>
  <si>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</si>
  <si>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</si>
  <si>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</si>
  <si>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</si>
  <si>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</si>
  <si>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</si>
  <si>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</si>
  <si>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</si>
  <si>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</si>
  <si>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</si>
  <si>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</si>
  <si>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</si>
  <si>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</si>
  <si>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</si>
  <si>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</si>
  <si>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</si>
  <si>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</si>
  <si>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</si>
  <si>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</si>
  <si>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</si>
  <si>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</si>
  <si>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</si>
  <si>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</si>
  <si>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</si>
  <si>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</si>
  <si>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</si>
  <si>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</si>
  <si>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</si>
  <si>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</si>
  <si>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</si>
  <si>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</si>
  <si>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</si>
  <si>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</si>
  <si>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</si>
  <si>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</si>
  <si>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</si>
  <si>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</si>
  <si>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</si>
  <si>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</si>
  <si>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</si>
  <si>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</si>
  <si>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</si>
  <si>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</si>
  <si>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</si>
  <si>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</si>
  <si>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</si>
  <si>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</si>
  <si>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</si>
  <si>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</si>
  <si>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</si>
  <si>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</si>
  <si>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</si>
  <si>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</si>
  <si>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</si>
  <si>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</si>
  <si>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</si>
  <si>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</si>
  <si>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</si>
  <si>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</si>
  <si>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</si>
  <si>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</si>
  <si>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</si>
  <si>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</si>
  <si>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</si>
  <si>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</si>
  <si>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</si>
  <si>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</si>
  <si>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</si>
  <si>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</si>
  <si>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</si>
  <si>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</si>
  <si>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</si>
  <si>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</si>
  <si>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</si>
  <si>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</si>
  <si>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</si>
  <si>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</si>
  <si>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</si>
  <si>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</si>
  <si>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</si>
  <si>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</si>
  <si>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</si>
  <si>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</si>
  <si>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</si>
  <si>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</si>
  <si>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</si>
  <si>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</si>
  <si>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</si>
  <si>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</si>
  <si>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</si>
  <si>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</si>
  <si>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</si>
  <si>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</si>
  <si>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</si>
  <si>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</si>
  <si>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</si>
  <si>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</si>
  <si>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</si>
  <si>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</si>
  <si>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</si>
  <si>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</si>
  <si>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</si>
  <si>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</si>
  <si>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</si>
  <si>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</si>
  <si>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</si>
  <si>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</si>
  <si>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</si>
  <si>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</si>
  <si>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</si>
  <si>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</si>
  <si>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</si>
  <si>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</si>
  <si>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</si>
  <si>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</si>
  <si>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</si>
  <si>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</si>
  <si>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</si>
  <si>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</si>
  <si>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</si>
  <si>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</si>
  <si>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</si>
  <si>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</si>
  <si>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</si>
  <si>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</si>
  <si>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</si>
  <si>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</si>
  <si>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</si>
  <si>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</si>
  <si>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</si>
  <si>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</si>
  <si>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</si>
  <si>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</si>
  <si>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</si>
  <si>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</si>
  <si>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</si>
  <si>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</si>
  <si>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</si>
  <si>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</si>
  <si>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</si>
  <si>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</si>
  <si>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</si>
  <si>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</si>
  <si>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</si>
  <si>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</si>
  <si>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</si>
  <si>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</si>
  <si>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</si>
  <si>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</si>
  <si>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</si>
  <si>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</si>
  <si>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</si>
  <si>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</si>
  <si>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</si>
  <si>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</si>
  <si>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</si>
  <si>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</si>
  <si>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</si>
  <si>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</si>
  <si>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</si>
  <si>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</si>
  <si>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</si>
  <si>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</si>
  <si>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</si>
  <si>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</si>
  <si>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</si>
  <si>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</si>
  <si>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</si>
  <si>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</si>
  <si>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</si>
  <si>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</si>
  <si>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</si>
  <si>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</si>
  <si>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</si>
  <si>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</si>
  <si>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</si>
  <si>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</si>
  <si>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</si>
  <si>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</si>
  <si>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</si>
  <si>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</si>
  <si>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</si>
  <si>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</si>
  <si>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</si>
  <si>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</si>
  <si>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</si>
  <si>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</si>
  <si>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</si>
  <si>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</si>
  <si>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</si>
  <si>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</si>
  <si>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</si>
  <si>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</si>
  <si>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</si>
  <si>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</si>
  <si>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</si>
  <si>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</si>
  <si>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</si>
  <si>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</si>
  <si>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</si>
  <si>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</si>
  <si>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</si>
  <si>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</si>
  <si>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</si>
  <si>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</si>
  <si>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</si>
  <si>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</si>
  <si>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</si>
  <si>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</si>
  <si>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</si>
  <si>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</si>
  <si>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</si>
  <si>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</si>
  <si>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</si>
  <si>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</si>
  <si>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</si>
  <si>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</si>
  <si>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</si>
  <si>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</si>
  <si>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</si>
  <si>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</si>
  <si>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</si>
  <si>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</si>
  <si>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</si>
  <si>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</si>
  <si>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</si>
  <si>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</si>
  <si>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</si>
  <si>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</si>
  <si>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</si>
  <si>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</si>
  <si>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</si>
  <si>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</si>
  <si>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</si>
  <si>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</si>
  <si>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</si>
  <si>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</si>
  <si>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</si>
  <si>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</si>
  <si>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</si>
  <si>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</si>
  <si>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</si>
  <si>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</si>
  <si>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</si>
  <si>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</si>
  <si>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</si>
  <si>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</si>
  <si>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</si>
  <si>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</si>
  <si>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</si>
  <si>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</si>
  <si>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</si>
  <si>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</si>
  <si>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</si>
  <si>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</si>
  <si>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</si>
  <si>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</si>
  <si>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</si>
  <si>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</si>
  <si>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</si>
  <si>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</si>
  <si>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</si>
  <si>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</si>
  <si>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</si>
  <si>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</si>
  <si>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</si>
  <si>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</si>
  <si>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</si>
  <si>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</si>
  <si>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</si>
  <si>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</si>
  <si>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</si>
  <si>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</si>
  <si>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</si>
  <si>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</si>
  <si>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</si>
  <si>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</si>
  <si>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</si>
  <si>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</si>
  <si>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</si>
  <si>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</si>
  <si>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</si>
  <si>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</si>
  <si>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</si>
  <si>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</si>
  <si>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</si>
  <si>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</si>
  <si>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</si>
  <si>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</si>
  <si>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</si>
  <si>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</si>
  <si>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</si>
  <si>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</si>
  <si>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</si>
  <si>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</si>
  <si>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</si>
  <si>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</si>
  <si>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</si>
  <si>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</si>
  <si>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</si>
  <si>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</si>
  <si>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</si>
  <si>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</si>
  <si>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</si>
  <si>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</si>
  <si>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</si>
  <si>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</si>
  <si>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</si>
  <si>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</si>
  <si>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</si>
  <si>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</si>
  <si>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</si>
  <si>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</si>
  <si>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</si>
  <si>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</si>
  <si>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</si>
  <si>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</si>
  <si>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</si>
  <si>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</si>
  <si>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</si>
  <si>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</si>
  <si>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</si>
  <si>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</si>
  <si>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</si>
  <si>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</si>
  <si>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</si>
  <si>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</si>
  <si>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</si>
  <si>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</si>
  <si>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</si>
  <si>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</si>
  <si>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</si>
  <si>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</si>
  <si>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</si>
  <si>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</si>
  <si>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</si>
  <si>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</si>
  <si>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</si>
  <si>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</si>
  <si>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</si>
  <si>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</si>
  <si>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</si>
  <si>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</si>
  <si>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</si>
  <si>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</si>
  <si>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</si>
  <si>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</si>
  <si>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</si>
  <si>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</si>
  <si>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</si>
  <si>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</si>
  <si>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</si>
  <si>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</si>
  <si>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</si>
  <si>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</si>
  <si>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</si>
  <si>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</si>
  <si>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</si>
  <si>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</si>
  <si>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</si>
  <si>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</si>
  <si>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</si>
  <si>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</si>
  <si>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</si>
  <si>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</si>
  <si>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</si>
  <si>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</si>
  <si>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</si>
  <si>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</si>
  <si>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</si>
  <si>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</si>
  <si>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</si>
  <si>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</si>
  <si>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</si>
  <si>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</si>
  <si>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</si>
  <si>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</si>
  <si>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</si>
  <si>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</si>
  <si>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</si>
  <si>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</si>
  <si>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</si>
  <si>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</si>
  <si>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</si>
  <si>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</si>
  <si>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</si>
  <si>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</si>
  <si>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</si>
  <si>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</si>
  <si>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</si>
  <si>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</si>
  <si>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</si>
  <si>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</si>
  <si>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</si>
  <si>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</si>
  <si>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</si>
  <si>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</si>
  <si>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</si>
  <si>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</si>
  <si>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</si>
  <si>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</si>
  <si>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</si>
  <si>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</si>
  <si>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</si>
  <si>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</si>
  <si>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</si>
  <si>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</si>
  <si>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</si>
  <si>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</si>
  <si>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</si>
  <si>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</si>
  <si>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</si>
  <si>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</si>
  <si>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</si>
  <si>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</si>
  <si>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</si>
  <si>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</si>
  <si>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</si>
  <si>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</si>
  <si>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</si>
  <si>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</si>
  <si>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</si>
  <si>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</si>
  <si>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</si>
  <si>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</si>
  <si>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</si>
  <si>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</si>
  <si>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</si>
  <si>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</si>
  <si>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</si>
  <si>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</si>
  <si>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</si>
  <si>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</si>
  <si>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</si>
  <si>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</si>
  <si>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</si>
  <si>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</si>
  <si>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</si>
  <si>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</si>
  <si>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</si>
  <si>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</si>
  <si>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</si>
  <si>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</si>
  <si>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</si>
  <si>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</si>
  <si>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</si>
  <si>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</si>
  <si>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</si>
  <si>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</si>
  <si>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</si>
  <si>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</si>
  <si>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</si>
  <si>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</si>
  <si>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</si>
  <si>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</si>
  <si>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</si>
  <si>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</si>
  <si>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</si>
  <si>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</si>
  <si>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</si>
  <si>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</si>
  <si>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</si>
  <si>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</si>
  <si>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</si>
  <si>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</si>
  <si>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</si>
  <si>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</si>
  <si>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</si>
  <si>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</si>
  <si>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</si>
  <si>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</si>
  <si>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</si>
  <si>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</si>
  <si>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</si>
  <si>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</si>
  <si>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</si>
  <si>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</si>
  <si>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</si>
  <si>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</si>
  <si>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</si>
  <si>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</si>
  <si>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</si>
  <si>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</si>
  <si>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</si>
  <si>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</si>
  <si>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</si>
  <si>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</si>
  <si>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</si>
  <si>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</si>
  <si>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</si>
  <si>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</si>
  <si>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</si>
  <si>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</si>
  <si>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</si>
  <si>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</si>
  <si>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</si>
  <si>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</si>
  <si>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</si>
  <si>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</si>
  <si>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</si>
  <si>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</si>
  <si>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</si>
  <si>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</si>
  <si>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</si>
  <si>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</si>
  <si>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</si>
  <si>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</si>
  <si>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</si>
  <si>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</si>
  <si>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</si>
  <si>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</si>
  <si>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</si>
  <si>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</si>
  <si>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</si>
  <si>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</si>
  <si>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</si>
  <si>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</si>
  <si>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</si>
  <si>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</si>
  <si>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</si>
  <si>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</si>
  <si>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</si>
  <si>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</si>
  <si>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</si>
  <si>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</si>
  <si>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</si>
  <si>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</si>
  <si>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</si>
  <si>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</si>
  <si>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</si>
  <si>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</si>
  <si>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</si>
  <si>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</si>
  <si>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</si>
  <si>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</si>
  <si>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</si>
  <si>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</si>
  <si>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</si>
  <si>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</si>
  <si>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</si>
  <si>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</si>
  <si>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</si>
  <si>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</si>
  <si>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</si>
  <si>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</si>
  <si>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</si>
  <si>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</si>
  <si>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</si>
  <si>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</si>
  <si>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</si>
  <si>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</si>
  <si>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</si>
  <si>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</si>
  <si>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</si>
  <si>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</si>
  <si>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</si>
  <si>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</si>
  <si>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</si>
  <si>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</si>
  <si>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</si>
  <si>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</si>
  <si>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</si>
  <si>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</si>
  <si>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</si>
  <si>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</si>
  <si>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</si>
  <si>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</si>
  <si>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</si>
  <si>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</si>
  <si>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</si>
  <si>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</si>
  <si>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</si>
  <si>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</si>
  <si>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</si>
  <si>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</si>
  <si>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</si>
  <si>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</si>
  <si>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</si>
  <si>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</si>
  <si>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</si>
  <si>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</si>
  <si>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</si>
  <si>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</si>
  <si>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</si>
  <si>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</si>
  <si>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</si>
  <si>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</si>
  <si>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</si>
  <si>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</si>
  <si>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</si>
  <si>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</si>
  <si>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</si>
  <si>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</si>
  <si>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</si>
  <si>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</si>
  <si>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</si>
  <si>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</si>
  <si>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</si>
  <si>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</si>
  <si>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</si>
  <si>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</si>
  <si>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</si>
  <si>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</si>
  <si>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</si>
  <si>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</si>
  <si>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</si>
  <si>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</si>
  <si>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</si>
  <si>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</si>
  <si>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</si>
  <si>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</si>
  <si>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</si>
  <si>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</si>
  <si>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</si>
  <si>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</si>
  <si>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</si>
  <si>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</si>
  <si>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</si>
  <si>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</si>
  <si>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</si>
  <si>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</si>
  <si>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</si>
  <si>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</si>
  <si>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</si>
  <si>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</si>
  <si>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</si>
  <si>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</si>
  <si>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</si>
  <si>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</si>
  <si>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</si>
  <si>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</si>
  <si>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</si>
  <si>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</si>
  <si>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</si>
  <si>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</si>
  <si>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</si>
  <si>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</si>
  <si>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</si>
  <si>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</si>
  <si>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</si>
  <si>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</si>
  <si>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</si>
  <si>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</si>
  <si>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</si>
  <si>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</si>
  <si>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</si>
  <si>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</si>
  <si>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</si>
  <si>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</si>
  <si>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</si>
  <si>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</si>
  <si>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</si>
  <si>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</si>
  <si>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</si>
  <si>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</si>
  <si>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</si>
  <si>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</si>
  <si>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</si>
  <si>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</si>
  <si>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</si>
  <si>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</si>
  <si>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</si>
  <si>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</si>
  <si>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</si>
  <si>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</si>
  <si>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</si>
  <si>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</si>
  <si>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</si>
  <si>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</si>
  <si>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</si>
  <si>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</si>
  <si>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</si>
  <si>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</si>
  <si>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</si>
  <si>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</si>
  <si>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</si>
  <si>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</si>
  <si>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</si>
  <si>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</si>
  <si>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</si>
  <si>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</si>
  <si>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</si>
  <si>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</si>
  <si>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</si>
  <si>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</si>
  <si>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</si>
  <si>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</si>
  <si>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</si>
  <si>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</si>
  <si>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</si>
  <si>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</si>
  <si>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</si>
  <si>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</si>
  <si>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</si>
  <si>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</si>
  <si>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</si>
  <si>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</si>
  <si>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</si>
  <si>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</si>
  <si>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</si>
  <si>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</si>
  <si>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</si>
  <si>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</si>
  <si>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</si>
  <si>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</si>
  <si>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</si>
  <si>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</si>
  <si>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</si>
  <si>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</si>
  <si>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</si>
  <si>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</si>
  <si>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</si>
  <si>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</si>
  <si>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</si>
  <si>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</si>
  <si>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</si>
  <si>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</si>
  <si>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</si>
  <si>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</si>
  <si>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</si>
  <si>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</si>
  <si>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</si>
  <si>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</si>
  <si>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</si>
  <si>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</si>
  <si>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</si>
  <si>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</si>
  <si>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</si>
  <si>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</si>
  <si>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</si>
  <si>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</si>
  <si>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</si>
  <si>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</si>
  <si>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</si>
  <si>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</si>
  <si>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</si>
  <si>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</si>
  <si>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</si>
  <si>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</si>
  <si>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</si>
  <si>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</si>
  <si>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</si>
  <si>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</si>
  <si>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</si>
  <si>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</si>
  <si>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</si>
  <si>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</si>
  <si>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</si>
  <si>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</si>
  <si>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</si>
  <si>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</si>
  <si>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</si>
  <si>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</si>
  <si>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</si>
  <si>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</si>
  <si>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</si>
  <si>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</si>
  <si>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</si>
  <si>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</si>
  <si>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</si>
  <si>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</si>
  <si>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</si>
  <si>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</si>
  <si>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</si>
  <si>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</si>
  <si>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</si>
  <si>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</si>
  <si>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</si>
  <si>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</si>
  <si>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</si>
  <si>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</si>
  <si>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</si>
  <si>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</si>
  <si>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</si>
  <si>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</si>
  <si>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</si>
  <si>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</si>
  <si>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</si>
  <si>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</si>
  <si>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</si>
  <si>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</si>
  <si>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</si>
  <si>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</si>
  <si>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</si>
  <si>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</si>
  <si>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</si>
  <si>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</si>
  <si>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</si>
  <si>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</si>
  <si>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</si>
  <si>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</si>
  <si>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</si>
  <si>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</si>
  <si>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</si>
  <si>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</si>
  <si>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</si>
  <si>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</si>
  <si>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</si>
  <si>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</si>
  <si>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</si>
  <si>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</si>
  <si>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</si>
  <si>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</si>
  <si>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</si>
  <si>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</si>
  <si>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</si>
  <si>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</si>
  <si>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</si>
  <si>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</si>
  <si>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</si>
  <si>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</si>
  <si>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</si>
  <si>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</si>
  <si>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</si>
  <si>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</si>
  <si>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</si>
  <si>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</si>
  <si>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</si>
  <si>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</si>
  <si>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</si>
  <si>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</si>
  <si>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</si>
  <si>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</si>
  <si>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</si>
  <si>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</si>
  <si>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</si>
  <si>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</si>
  <si>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</si>
  <si>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</si>
  <si>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</si>
  <si>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</si>
  <si>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</si>
  <si>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</si>
  <si>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</si>
  <si>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</si>
  <si>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</si>
  <si>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</si>
  <si>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</si>
  <si>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</si>
  <si>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</si>
  <si>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</si>
  <si>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</si>
  <si>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</si>
  <si>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</si>
  <si>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</si>
  <si>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</si>
  <si>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</si>
  <si>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</si>
  <si>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</si>
  <si>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</si>
  <si>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</si>
  <si>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</si>
  <si>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</si>
  <si>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</si>
  <si>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</si>
  <si>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</si>
  <si>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</si>
  <si>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</si>
  <si>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</si>
  <si>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</si>
  <si>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</si>
  <si>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</si>
  <si>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</si>
  <si>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</si>
  <si>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</si>
  <si>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</si>
  <si>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</si>
  <si>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</si>
  <si>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</si>
  <si>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</si>
  <si>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</si>
  <si>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</si>
  <si>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</si>
  <si>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</si>
  <si>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</si>
  <si>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</si>
  <si>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</si>
  <si>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</si>
  <si>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</si>
  <si>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</si>
  <si>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</si>
  <si>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</si>
  <si>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</si>
  <si>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</si>
  <si>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</si>
  <si>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</si>
  <si>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</si>
  <si>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</si>
  <si>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</si>
  <si>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</si>
  <si>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</si>
  <si>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</si>
  <si>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</si>
  <si>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</si>
  <si>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</si>
  <si>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</si>
  <si>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</si>
  <si>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</si>
  <si>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</si>
  <si>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</si>
  <si>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</si>
  <si>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</si>
  <si>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</si>
  <si>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</si>
  <si>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</si>
  <si>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</si>
  <si>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</si>
  <si>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</si>
  <si>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</si>
  <si>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</si>
  <si>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</si>
  <si>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</si>
  <si>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</si>
  <si>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</si>
  <si>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</si>
  <si>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</si>
  <si>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</si>
  <si>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</si>
  <si>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</si>
  <si>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</si>
  <si>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</si>
  <si>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</si>
  <si>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</si>
  <si>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</si>
  <si>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</si>
  <si>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</si>
  <si>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</si>
  <si>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</si>
  <si>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</si>
  <si>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</si>
  <si>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</si>
  <si>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</si>
  <si>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</si>
  <si>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</si>
  <si>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</si>
  <si>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</si>
  <si>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</si>
  <si>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</si>
  <si>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</si>
  <si>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</si>
  <si>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</si>
  <si>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</si>
  <si>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</si>
  <si>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</si>
  <si>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</si>
  <si>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</si>
  <si>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</si>
  <si>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</si>
  <si>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</si>
  <si>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</si>
  <si>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</si>
  <si>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</si>
  <si>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</si>
  <si>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</si>
  <si>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</si>
  <si>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</si>
  <si>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</si>
  <si>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</si>
  <si>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</si>
  <si>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</si>
  <si>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</si>
  <si>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</si>
  <si>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</si>
  <si>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</si>
  <si>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</si>
  <si>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</si>
  <si>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</si>
  <si>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</si>
  <si>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</si>
  <si>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</si>
  <si>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</si>
  <si>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</si>
  <si>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</si>
  <si>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</si>
  <si>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</si>
  <si>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</si>
  <si>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</si>
  <si>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</si>
  <si>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</si>
  <si>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</si>
  <si>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</si>
  <si>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</si>
  <si>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</si>
  <si>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</si>
  <si>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</si>
  <si>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</si>
  <si>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</si>
  <si>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</si>
  <si>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</si>
  <si>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</si>
  <si>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</si>
  <si>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</si>
  <si>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</si>
  <si>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</si>
  <si>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</si>
  <si>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</si>
  <si>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</si>
  <si>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</si>
  <si>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</si>
  <si>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</si>
  <si>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</si>
  <si>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</si>
  <si>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</si>
  <si>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</si>
  <si>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</si>
  <si>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</si>
  <si>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</si>
  <si>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</si>
  <si>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</si>
  <si>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</si>
  <si>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</si>
  <si>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</si>
  <si>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</si>
  <si>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</si>
  <si>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</si>
  <si>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</si>
  <si>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</si>
  <si>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</si>
  <si>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</si>
  <si>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</si>
  <si>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</si>
  <si>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</si>
  <si>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</si>
  <si>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</si>
  <si>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</si>
  <si>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</si>
  <si>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</si>
  <si>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</si>
  <si>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</si>
  <si>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</si>
  <si>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</si>
  <si>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</si>
  <si>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</si>
  <si>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</si>
  <si>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</si>
  <si>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</si>
  <si>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</si>
  <si>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</si>
  <si>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</si>
  <si>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</si>
  <si>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</si>
  <si>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</si>
  <si>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</si>
  <si>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</si>
  <si>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</si>
  <si>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</si>
  <si>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</si>
  <si>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</si>
  <si>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</si>
  <si>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</si>
  <si>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</si>
  <si>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</si>
  <si>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</si>
  <si>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</si>
  <si>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</si>
  <si>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</si>
  <si>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</si>
  <si>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</si>
  <si>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</si>
  <si>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</si>
  <si>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</si>
  <si>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</si>
  <si>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</si>
  <si>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</si>
  <si>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</si>
  <si>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</si>
  <si>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</si>
  <si>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</si>
  <si>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</si>
  <si>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</si>
  <si>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</si>
  <si>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</si>
  <si>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</si>
  <si>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</si>
  <si>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</si>
  <si>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</si>
  <si>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</si>
  <si>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</si>
  <si>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</si>
  <si>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</si>
  <si>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</si>
  <si>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</si>
  <si>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</si>
  <si>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</si>
  <si>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</si>
  <si>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</si>
  <si>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</si>
  <si>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</si>
  <si>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</si>
  <si>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</si>
  <si>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</si>
  <si>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</si>
  <si>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</si>
  <si>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</si>
  <si>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</si>
  <si>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</si>
  <si>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</si>
  <si>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</si>
  <si>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</si>
  <si>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</si>
  <si>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</si>
  <si>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</si>
  <si>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</si>
  <si>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</si>
  <si>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</si>
  <si>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</si>
  <si>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</si>
  <si>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</si>
  <si>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</si>
  <si>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</si>
  <si>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</si>
  <si>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</si>
  <si>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</si>
  <si>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</si>
  <si>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</si>
  <si>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</si>
  <si>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</si>
  <si>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</si>
  <si>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</si>
  <si>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</si>
  <si>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</si>
  <si>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</si>
  <si>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</si>
  <si>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</si>
  <si>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</si>
  <si>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</si>
  <si>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</si>
  <si>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</si>
  <si>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</si>
  <si>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</si>
  <si>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</si>
  <si>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</si>
  <si>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</si>
  <si>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</si>
  <si>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</si>
  <si>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</si>
  <si>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</si>
  <si>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</si>
  <si>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</si>
  <si>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</si>
  <si>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</si>
  <si>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</si>
  <si>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</si>
  <si>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</si>
  <si>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</si>
  <si>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</si>
  <si>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</si>
  <si>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</si>
  <si>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</si>
  <si>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</si>
  <si>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</si>
  <si>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</si>
  <si>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</si>
  <si>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</si>
  <si>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</si>
  <si>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</si>
  <si>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</si>
  <si>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</si>
  <si>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</si>
  <si>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</si>
  <si>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</si>
  <si>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</si>
  <si>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</si>
  <si>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</si>
  <si>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</si>
  <si>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</si>
  <si>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</si>
  <si>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</si>
  <si>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</si>
  <si>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</si>
  <si>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</si>
  <si>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</si>
  <si>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</si>
  <si>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</si>
  <si>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</si>
  <si>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</si>
  <si>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</si>
  <si>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</si>
  <si>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</si>
  <si>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</si>
  <si>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</si>
  <si>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</si>
  <si>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</si>
  <si>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</si>
  <si>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</si>
  <si>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</si>
  <si>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</si>
  <si>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</si>
  <si>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</si>
  <si>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</si>
  <si>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</si>
  <si>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</si>
  <si>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</si>
  <si>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</si>
  <si>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</si>
  <si>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</si>
  <si>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</si>
  <si>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</si>
  <si>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</si>
  <si>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</si>
  <si>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</si>
  <si>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</si>
  <si>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</si>
  <si>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</si>
  <si>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</si>
  <si>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</si>
  <si>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</si>
  <si>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</si>
  <si>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</si>
  <si>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</si>
  <si>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</si>
  <si>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</si>
  <si>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</si>
  <si>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</si>
  <si>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</si>
  <si>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</si>
  <si>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</si>
  <si>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</si>
  <si>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</si>
  <si>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</si>
  <si>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</si>
  <si>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</si>
  <si>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</si>
  <si>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</si>
  <si>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</si>
  <si>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</si>
  <si>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</si>
  <si>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</si>
  <si>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</si>
  <si>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</si>
  <si>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</si>
  <si>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</si>
  <si>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</si>
  <si>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</si>
  <si>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</si>
  <si>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</si>
  <si>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</si>
  <si>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</si>
  <si>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</si>
  <si>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</si>
  <si>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</si>
  <si>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</si>
  <si>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</si>
  <si>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</si>
  <si>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</si>
  <si>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</si>
  <si>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</si>
  <si>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</si>
  <si>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</si>
  <si>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</si>
  <si>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</si>
  <si>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</si>
  <si>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</si>
  <si>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</si>
  <si>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</si>
  <si>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</si>
  <si>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</si>
  <si>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</si>
  <si>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</si>
  <si>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</si>
  <si>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</si>
  <si>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</si>
  <si>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</si>
  <si>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</si>
  <si>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</si>
  <si>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</si>
  <si>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</si>
  <si>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</si>
  <si>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</si>
  <si>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</si>
  <si>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</si>
  <si>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</si>
  <si>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</si>
  <si>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</si>
  <si>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</si>
  <si>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</si>
  <si>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</si>
  <si>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</si>
  <si>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</si>
  <si>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</si>
  <si>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</si>
  <si>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</si>
  <si>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</si>
  <si>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</si>
  <si>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</si>
  <si>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</si>
  <si>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</si>
  <si>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</si>
  <si>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</si>
  <si>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</si>
  <si>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</si>
  <si>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</si>
  <si>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</si>
  <si>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</si>
  <si>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</si>
  <si>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</si>
  <si>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</si>
  <si>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</si>
  <si>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</si>
  <si>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</si>
  <si>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</si>
  <si>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</si>
  <si>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</si>
  <si>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</si>
  <si>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</si>
  <si>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</si>
  <si>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</si>
  <si>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</si>
  <si>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</si>
  <si>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</si>
  <si>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</si>
  <si>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</si>
  <si>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</si>
  <si>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</si>
  <si>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</si>
  <si>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</si>
  <si>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</si>
  <si>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</si>
  <si>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</si>
  <si>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</si>
  <si>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</si>
  <si>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</si>
  <si>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</si>
  <si>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</si>
  <si>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</si>
  <si>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</si>
  <si>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</si>
  <si>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</si>
  <si>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</si>
  <si>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</si>
  <si>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</si>
  <si>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</si>
  <si>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</si>
  <si>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</si>
  <si>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</si>
  <si>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</si>
  <si>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</si>
  <si>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</si>
  <si>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</si>
  <si>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</si>
  <si>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</si>
  <si>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</si>
  <si>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</si>
  <si>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</si>
  <si>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</si>
  <si>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</si>
  <si>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</si>
  <si>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</si>
  <si>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</si>
  <si>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</si>
  <si>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</si>
  <si>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</si>
  <si>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</si>
  <si>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</si>
  <si>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</si>
  <si>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</si>
  <si>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</si>
  <si>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</si>
  <si>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</si>
  <si>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</si>
  <si>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</si>
  <si>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</si>
  <si>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</si>
  <si>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</si>
  <si>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</si>
  <si>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</si>
  <si>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</si>
  <si>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</si>
  <si>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</si>
  <si>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</si>
  <si>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</si>
  <si>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</si>
  <si>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</si>
  <si>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</si>
  <si>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</si>
  <si>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</si>
  <si>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</si>
  <si>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</si>
  <si>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</si>
  <si>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</si>
  <si>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</si>
  <si>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</si>
  <si>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</si>
  <si>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</si>
  <si>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</si>
  <si>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</si>
  <si>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</si>
  <si>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</si>
  <si>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</si>
  <si>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</si>
  <si>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</si>
  <si>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</si>
  <si>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</si>
  <si>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</si>
  <si>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</si>
  <si>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</si>
  <si>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</si>
  <si>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</si>
  <si>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</si>
  <si>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</si>
  <si>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</si>
  <si>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</si>
  <si>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</si>
  <si>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</si>
  <si>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</si>
  <si>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</si>
  <si>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</si>
  <si>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</si>
  <si>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</si>
  <si>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</si>
  <si>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</si>
  <si>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</si>
  <si>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</si>
  <si>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</si>
  <si>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</si>
  <si>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</si>
  <si>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</si>
  <si>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</si>
  <si>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</si>
  <si>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</si>
  <si>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</si>
  <si>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</si>
  <si>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</si>
  <si>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</si>
  <si>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</si>
  <si>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</si>
  <si>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</si>
  <si>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</si>
  <si>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</si>
  <si>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</si>
  <si>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</si>
  <si>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</si>
  <si>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</si>
  <si>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</si>
  <si>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</si>
  <si>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</si>
  <si>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</si>
  <si>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</si>
  <si>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</si>
  <si>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</si>
  <si>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</si>
  <si>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</si>
  <si>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</si>
  <si>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</si>
  <si>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</si>
  <si>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</si>
  <si>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</si>
  <si>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</si>
  <si>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</si>
  <si>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</si>
  <si>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</si>
  <si>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</si>
  <si>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</si>
  <si>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</si>
  <si>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</si>
  <si>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</si>
  <si>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</si>
  <si>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</si>
  <si>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</si>
  <si>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</si>
  <si>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</si>
  <si>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</si>
  <si>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</si>
  <si>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</si>
  <si>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</si>
  <si>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</si>
  <si>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</si>
  <si>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</si>
  <si>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</si>
  <si>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</si>
  <si>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</si>
  <si>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</si>
  <si>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</si>
  <si>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</si>
  <si>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</si>
  <si>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</si>
  <si>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</si>
  <si>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</si>
  <si>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</si>
  <si>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</si>
  <si>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</si>
  <si>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</si>
  <si>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</si>
  <si>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</si>
  <si>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</si>
  <si>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</si>
  <si>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</si>
  <si>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</si>
  <si>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</si>
  <si>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</si>
  <si>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</si>
  <si>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</si>
  <si>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</si>
  <si>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</si>
  <si>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</si>
  <si>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</si>
  <si>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</si>
  <si>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</si>
  <si>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</si>
  <si>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</si>
  <si>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</si>
  <si>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</si>
  <si>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</si>
  <si>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</si>
  <si>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</si>
  <si>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</si>
  <si>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</si>
  <si>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</si>
  <si>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</si>
  <si>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</si>
  <si>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</si>
  <si>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</si>
  <si>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</si>
  <si>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</si>
  <si>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</si>
  <si>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</si>
  <si>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</si>
  <si>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</si>
  <si>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</si>
  <si>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</si>
  <si>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</si>
  <si>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</si>
  <si>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</si>
  <si>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</si>
  <si>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</si>
  <si>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</si>
  <si>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</si>
  <si>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</si>
  <si>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</si>
  <si>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</si>
  <si>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</si>
  <si>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</si>
  <si>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</si>
  <si>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</si>
  <si>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</si>
  <si>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</si>
  <si>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</si>
  <si>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</si>
  <si>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</si>
  <si>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</si>
  <si>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</si>
  <si>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</si>
  <si>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</si>
  <si>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</si>
  <si>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</si>
  <si>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</si>
  <si>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</si>
  <si>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</si>
  <si>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</si>
  <si>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</si>
  <si>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</si>
  <si>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</si>
  <si>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</si>
  <si>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</si>
  <si>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</si>
  <si>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</si>
  <si>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</si>
  <si>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</si>
  <si>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</si>
  <si>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</si>
  <si>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</si>
  <si>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</si>
  <si>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</si>
  <si>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</si>
  <si>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</si>
  <si>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</si>
  <si>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</si>
  <si>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</si>
  <si>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</si>
  <si>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</si>
  <si>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</si>
  <si>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</si>
  <si>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</si>
  <si>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</si>
  <si>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</si>
  <si>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</si>
  <si>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</si>
  <si>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</si>
  <si>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</si>
  <si>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</si>
  <si>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</si>
  <si>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</si>
  <si>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</si>
  <si>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</si>
  <si>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</si>
  <si>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</si>
  <si>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</si>
  <si>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</si>
  <si>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</si>
  <si>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</si>
  <si>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</si>
  <si>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</si>
  <si>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</si>
  <si>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</si>
  <si>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</si>
  <si>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</si>
  <si>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</si>
  <si>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</si>
  <si>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</si>
  <si>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</si>
  <si>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</si>
  <si>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</si>
  <si>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</si>
  <si>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</si>
  <si>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</si>
  <si>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</si>
  <si>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</si>
  <si>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</si>
  <si>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</si>
  <si>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</si>
  <si>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</si>
  <si>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</si>
  <si>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</si>
  <si>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</si>
  <si>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</si>
  <si>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</si>
  <si>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</si>
  <si>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</si>
  <si>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</si>
  <si>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</si>
  <si>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</si>
  <si>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</si>
  <si>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</si>
  <si>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</si>
  <si>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</si>
  <si>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</si>
  <si>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</si>
  <si>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</si>
  <si>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</si>
  <si>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</si>
  <si>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</si>
  <si>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</si>
  <si>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</si>
  <si>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</si>
  <si>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</si>
  <si>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</si>
  <si>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</si>
  <si>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</si>
  <si>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</si>
  <si>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</si>
  <si>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</si>
  <si>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</si>
  <si>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</si>
  <si>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</si>
  <si>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</si>
  <si>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</si>
  <si>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</si>
  <si>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</si>
  <si>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</si>
  <si>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</si>
  <si>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</si>
  <si>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</si>
  <si>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</si>
  <si>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</si>
  <si>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</si>
  <si>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</si>
  <si>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</si>
  <si>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</si>
  <si>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</si>
  <si>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</si>
  <si>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</si>
  <si>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</si>
  <si>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</si>
  <si>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</si>
  <si>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</si>
  <si>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</si>
  <si>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</si>
  <si>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</si>
  <si>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</si>
  <si>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</si>
  <si>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</si>
  <si>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</si>
  <si>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</si>
  <si>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</si>
  <si>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</si>
  <si>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</si>
  <si>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</si>
  <si>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</si>
  <si>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</si>
  <si>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</si>
  <si>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</si>
  <si>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</si>
  <si>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</si>
  <si>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</si>
  <si>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</si>
  <si>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</si>
  <si>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</si>
  <si>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</si>
  <si>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</si>
  <si>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</si>
  <si>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</si>
  <si>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</si>
  <si>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</si>
  <si>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</si>
  <si>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</si>
  <si>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</si>
  <si>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</si>
  <si>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</si>
  <si>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</si>
  <si>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</si>
  <si>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</si>
  <si>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</si>
  <si>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</si>
  <si>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</si>
  <si>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</si>
  <si>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</si>
  <si>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</si>
  <si>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</si>
  <si>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</si>
  <si>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</si>
  <si>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</si>
  <si>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</si>
  <si>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</si>
  <si>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</si>
  <si>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</si>
  <si>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</si>
  <si>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</si>
  <si>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</si>
  <si>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</si>
  <si>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</si>
  <si>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</si>
  <si>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</si>
  <si>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</si>
  <si>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</si>
  <si>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</si>
  <si>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</si>
  <si>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</si>
  <si>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</si>
  <si>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</si>
  <si>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</si>
  <si>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</si>
  <si>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</si>
  <si>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</si>
  <si>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</si>
  <si>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</si>
  <si>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</si>
  <si>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</si>
  <si>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</si>
  <si>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</si>
  <si>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</si>
  <si>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</si>
  <si>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</si>
  <si>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</si>
  <si>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</si>
  <si>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</si>
  <si>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</si>
  <si>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</si>
  <si>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</si>
  <si>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</si>
  <si>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</si>
  <si>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</si>
  <si>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</si>
  <si>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</si>
  <si>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</si>
  <si>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</si>
  <si>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</si>
  <si>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</si>
  <si>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</si>
  <si>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</si>
  <si>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</si>
  <si>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</si>
  <si>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</si>
  <si>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</si>
  <si>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</si>
  <si>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</si>
  <si>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</si>
  <si>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</si>
  <si>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</si>
  <si>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</si>
  <si>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</si>
  <si>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</si>
  <si>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</si>
  <si>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</si>
  <si>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</si>
  <si>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</si>
  <si>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</si>
  <si>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</si>
  <si>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</si>
  <si>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</si>
  <si>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</si>
  <si>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</si>
  <si>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</si>
  <si>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</si>
  <si>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</si>
  <si>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</si>
  <si>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</si>
  <si>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</si>
  <si>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</si>
  <si>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</si>
  <si>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</si>
  <si>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</si>
  <si>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</si>
  <si>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</si>
  <si>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</si>
  <si>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</si>
  <si>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</si>
  <si>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</si>
  <si>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</si>
  <si>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</si>
  <si>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</si>
  <si>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</si>
  <si>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</si>
  <si>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</si>
  <si>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</si>
  <si>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</si>
  <si>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</si>
  <si>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</si>
  <si>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</si>
  <si>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</si>
  <si>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</si>
  <si>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</si>
  <si>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</si>
  <si>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</si>
  <si>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</si>
  <si>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</si>
  <si>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</si>
  <si>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</si>
  <si>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</si>
  <si>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</si>
  <si>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</si>
  <si>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</si>
  <si>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</si>
  <si>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</si>
  <si>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</si>
  <si>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</si>
  <si>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</si>
  <si>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</si>
  <si>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</si>
  <si>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</si>
  <si>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</si>
  <si>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</si>
  <si>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</si>
  <si>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</si>
  <si>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</si>
  <si>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</si>
  <si>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</si>
  <si>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</si>
  <si>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</si>
  <si>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</si>
  <si>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</si>
  <si>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</si>
  <si>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</si>
  <si>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</si>
  <si>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</si>
  <si>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</si>
  <si>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</si>
  <si>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</si>
  <si>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</si>
  <si>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</si>
  <si>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</si>
  <si>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</si>
  <si>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</si>
  <si>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</si>
  <si>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</si>
  <si>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</si>
  <si>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</si>
  <si>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</si>
  <si>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</si>
  <si>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</si>
  <si>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</si>
  <si>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</si>
  <si>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</si>
  <si>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</si>
  <si>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</si>
  <si>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</si>
  <si>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</si>
  <si>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</si>
  <si>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</si>
  <si>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</si>
  <si>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</si>
  <si>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</si>
  <si>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</si>
  <si>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</si>
  <si>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</si>
  <si>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</si>
  <si>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</si>
  <si>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</si>
  <si>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</si>
  <si>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</si>
  <si>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</si>
  <si>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</si>
  <si>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</si>
  <si>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</si>
  <si>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</si>
  <si>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</si>
  <si>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</si>
  <si>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</si>
  <si>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</si>
  <si>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</si>
  <si>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</si>
  <si>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</si>
  <si>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</si>
  <si>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</si>
  <si>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</si>
  <si>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</si>
  <si>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</si>
  <si>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</si>
  <si>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</si>
  <si>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</si>
  <si>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</si>
  <si>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</si>
  <si>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</si>
  <si>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</si>
  <si>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</si>
  <si>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</si>
  <si>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</si>
  <si>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</si>
  <si>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</si>
  <si>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</si>
  <si>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</si>
  <si>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</si>
  <si>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</si>
  <si>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</si>
  <si>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</si>
  <si>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</si>
  <si>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</si>
  <si>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</si>
  <si>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</si>
  <si>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</si>
  <si>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</si>
  <si>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</si>
  <si>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</si>
  <si>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</si>
  <si>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</si>
  <si>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</si>
  <si>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</si>
  <si>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</si>
  <si>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</si>
  <si>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</si>
  <si>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</si>
  <si>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</si>
  <si>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</si>
  <si>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</si>
  <si>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</si>
  <si>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</si>
  <si>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</si>
  <si>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</si>
  <si>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</si>
  <si>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</si>
  <si>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</si>
  <si>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</si>
  <si>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</si>
  <si>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</si>
  <si>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</si>
  <si>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</si>
  <si>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</si>
  <si>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</si>
  <si>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</si>
  <si>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</si>
  <si>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</si>
  <si>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</si>
  <si>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</si>
  <si>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</si>
  <si>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</si>
  <si>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</si>
  <si>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</si>
  <si>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</si>
  <si>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</si>
  <si>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</si>
  <si>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</si>
  <si>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</si>
  <si>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</si>
  <si>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</si>
  <si>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</si>
  <si>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</si>
  <si>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</si>
  <si>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</si>
  <si>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</si>
  <si>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</si>
  <si>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</si>
  <si>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</si>
  <si>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</si>
  <si>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</si>
  <si>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</si>
  <si>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</si>
  <si>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</si>
  <si>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</si>
  <si>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</si>
  <si>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</si>
  <si>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</si>
  <si>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</si>
  <si>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</si>
  <si>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</si>
  <si>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</si>
  <si>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</si>
  <si>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</si>
  <si>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</si>
  <si>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</si>
  <si>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</si>
  <si>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</si>
  <si>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</si>
  <si>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</si>
  <si>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</si>
  <si>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</si>
  <si>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</si>
  <si>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</si>
  <si>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</si>
  <si>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</si>
  <si>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</si>
  <si>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</si>
  <si>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</si>
  <si>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</si>
  <si>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</si>
  <si>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</si>
  <si>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</si>
  <si>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</si>
  <si>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</si>
  <si>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</si>
  <si>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</si>
  <si>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</si>
  <si>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</si>
  <si>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</si>
  <si>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</si>
  <si>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</si>
  <si>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</si>
  <si>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</si>
  <si>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</si>
  <si>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</si>
  <si>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</si>
  <si>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</si>
  <si>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</si>
  <si>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</si>
  <si>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</si>
  <si>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</si>
  <si>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</si>
  <si>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</si>
  <si>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</si>
  <si>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</si>
  <si>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</si>
  <si>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</si>
  <si>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</si>
  <si>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</si>
  <si>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</si>
  <si>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</si>
  <si>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</si>
  <si>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</si>
  <si>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</si>
  <si>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</si>
  <si>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</si>
  <si>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</si>
  <si>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</si>
  <si>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</si>
  <si>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</si>
  <si>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</si>
  <si>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</si>
  <si>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</si>
  <si>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</si>
  <si>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</si>
  <si>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</si>
  <si>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</si>
  <si>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</si>
  <si>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</si>
  <si>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</si>
  <si>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</si>
  <si>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</si>
  <si>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</si>
  <si>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</si>
  <si>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</si>
  <si>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</si>
  <si>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</si>
  <si>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</si>
  <si>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</si>
  <si>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</si>
  <si>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</si>
  <si>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</si>
  <si>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</si>
  <si>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</si>
  <si>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</si>
  <si>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</si>
  <si>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</si>
  <si>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</si>
  <si>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</si>
  <si>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</si>
  <si>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</si>
  <si>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</si>
  <si>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</si>
  <si>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</si>
  <si>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</si>
  <si>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</si>
  <si>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</si>
  <si>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</si>
  <si>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</si>
  <si>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</si>
  <si>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</si>
  <si>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</si>
  <si>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</si>
  <si>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</si>
  <si>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</si>
  <si>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</si>
  <si>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</si>
  <si>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</si>
  <si>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</si>
  <si>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</si>
  <si>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</si>
  <si>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</si>
  <si>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</si>
  <si>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</si>
  <si>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</si>
  <si>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</si>
  <si>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</si>
  <si>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</si>
  <si>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</si>
  <si>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</si>
  <si>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</si>
  <si>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</si>
  <si>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</si>
  <si>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</si>
  <si>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</si>
  <si>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</si>
  <si>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</si>
  <si>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</si>
  <si>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</si>
  <si>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</si>
  <si>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</si>
  <si>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</si>
  <si>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</si>
  <si>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</si>
  <si>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</si>
  <si>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</si>
  <si>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</si>
  <si>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</si>
  <si>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</si>
  <si>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</si>
  <si>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</si>
  <si>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</si>
  <si>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</si>
  <si>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</si>
  <si>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</si>
  <si>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</si>
  <si>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</si>
  <si>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</si>
  <si>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</si>
  <si>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</si>
  <si>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</si>
  <si>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</si>
  <si>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</si>
  <si>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</si>
  <si>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</si>
  <si>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</si>
  <si>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</si>
  <si>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</si>
  <si>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</si>
  <si>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</si>
  <si>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</si>
  <si>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</si>
  <si>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</si>
  <si>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</si>
  <si>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</si>
  <si>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</si>
  <si>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</si>
  <si>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</si>
  <si>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</si>
  <si>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</si>
  <si>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</si>
  <si>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</si>
  <si>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</si>
  <si>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</si>
  <si>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</si>
  <si>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</si>
  <si>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</si>
  <si>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</si>
  <si>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</si>
  <si>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</si>
  <si>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</si>
  <si>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</si>
  <si>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</si>
  <si>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</si>
  <si>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</si>
  <si>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</si>
  <si>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</si>
  <si>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</si>
  <si>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</si>
  <si>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</si>
  <si>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</si>
  <si>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</si>
  <si>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</si>
  <si>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</si>
  <si>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</si>
  <si>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</si>
  <si>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</si>
  <si>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</si>
  <si>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</si>
  <si>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</si>
  <si>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</si>
  <si>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</si>
  <si>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</si>
  <si>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</si>
  <si>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</si>
  <si>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</si>
  <si>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</si>
  <si>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</si>
  <si>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</si>
  <si>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</si>
  <si>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</si>
  <si>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</si>
  <si>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</si>
  <si>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</si>
  <si>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</si>
  <si>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</si>
  <si>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</si>
  <si>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</si>
  <si>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</si>
  <si>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</si>
  <si>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</si>
  <si>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</si>
  <si>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</si>
  <si>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</si>
  <si>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</si>
  <si>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</si>
  <si>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</si>
  <si>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</si>
  <si>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</si>
  <si>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</si>
  <si>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</si>
  <si>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</si>
  <si>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</si>
  <si>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</si>
  <si>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</si>
  <si>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</si>
  <si>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</si>
  <si>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</si>
  <si>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</si>
  <si>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</si>
  <si>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</si>
  <si>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</si>
  <si>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</si>
  <si>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</si>
  <si>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</si>
  <si>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</si>
  <si>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</si>
  <si>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</si>
  <si>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</si>
  <si>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</si>
  <si>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</si>
  <si>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</si>
  <si>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</si>
  <si>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</si>
  <si>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</si>
  <si>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</si>
  <si>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</si>
  <si>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</si>
  <si>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</si>
  <si>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</si>
  <si>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</si>
  <si>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</si>
  <si>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</si>
  <si>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</si>
  <si>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</si>
  <si>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</si>
  <si>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</si>
  <si>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</si>
  <si>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</si>
  <si>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</si>
  <si>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</si>
  <si>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</si>
  <si>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</si>
  <si>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</si>
  <si>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</si>
  <si>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</si>
  <si>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</si>
  <si>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</si>
  <si>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</si>
  <si>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</si>
  <si>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</si>
  <si>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</si>
  <si>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</si>
  <si>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</si>
  <si>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</si>
  <si>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</si>
  <si>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</si>
  <si>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</si>
  <si>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</si>
  <si>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</si>
  <si>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</si>
  <si>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</si>
  <si>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</si>
  <si>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</si>
  <si>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</si>
  <si>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</si>
  <si>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</si>
  <si>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</si>
  <si>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</si>
  <si>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</si>
  <si>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</si>
  <si>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</si>
  <si>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</si>
  <si>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</si>
  <si>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</si>
  <si>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</si>
  <si>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</si>
  <si>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</si>
  <si>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</si>
  <si>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</si>
  <si>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</si>
  <si>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</si>
  <si>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</si>
  <si>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</si>
  <si>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</si>
  <si>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</si>
  <si>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</si>
  <si>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</si>
  <si>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</si>
  <si>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</si>
  <si>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</si>
  <si>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</si>
  <si>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</si>
  <si>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</si>
  <si>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</si>
  <si>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</si>
  <si>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</si>
  <si>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</si>
  <si>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</si>
  <si>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</si>
  <si>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</si>
  <si>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</si>
  <si>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</si>
  <si>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</si>
  <si>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</si>
  <si>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</si>
  <si>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</si>
  <si>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</si>
  <si>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</si>
  <si>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</si>
  <si>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</si>
  <si>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</si>
  <si>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</si>
  <si>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</si>
  <si>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</si>
  <si>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</si>
  <si>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</si>
  <si>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</si>
  <si>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</si>
  <si>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</si>
  <si>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</si>
  <si>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</si>
  <si>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</si>
  <si>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</si>
  <si>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</si>
  <si>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</si>
  <si>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</si>
  <si>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</si>
  <si>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</si>
  <si>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</si>
  <si>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</si>
  <si>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</si>
  <si>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</si>
  <si>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</si>
  <si>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</si>
  <si>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</si>
  <si>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</si>
  <si>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</si>
  <si>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</si>
  <si>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</si>
  <si>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</si>
  <si>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</si>
  <si>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</si>
  <si>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</si>
  <si>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</si>
  <si>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</si>
  <si>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</si>
  <si>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</si>
  <si>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</si>
  <si>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</si>
  <si>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</si>
  <si>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</si>
  <si>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</si>
  <si>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</si>
  <si>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</si>
  <si>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</si>
  <si>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</si>
  <si>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</si>
  <si>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</si>
  <si>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</si>
  <si>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</si>
  <si>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</si>
  <si>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</si>
  <si>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</si>
  <si>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</si>
  <si>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</si>
  <si>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</si>
  <si>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</si>
  <si>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</si>
  <si>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</si>
  <si>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</si>
  <si>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</si>
  <si>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</si>
  <si>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</si>
  <si>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</si>
  <si>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</si>
  <si>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</si>
  <si>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</si>
  <si>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</si>
  <si>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</si>
  <si>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</si>
  <si>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</si>
  <si>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</si>
  <si>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</si>
  <si>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</si>
  <si>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</si>
  <si>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</si>
  <si>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</si>
  <si>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</si>
  <si>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</si>
  <si>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</si>
  <si>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</si>
  <si>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</si>
  <si>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</si>
  <si>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</si>
  <si>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</si>
  <si>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</si>
  <si>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</si>
  <si>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</si>
  <si>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</si>
  <si>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</si>
  <si>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</si>
  <si>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</si>
  <si>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</si>
  <si>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</si>
  <si>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</si>
  <si>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</si>
  <si>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</si>
  <si>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</si>
  <si>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</si>
  <si>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</si>
  <si>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</si>
  <si>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</si>
  <si>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</si>
  <si>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</si>
  <si>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</si>
  <si>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</si>
  <si>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</si>
  <si>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</si>
  <si>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</si>
  <si>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</si>
  <si>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</si>
  <si>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</si>
  <si>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</si>
  <si>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</si>
  <si>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</si>
  <si>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</si>
  <si>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</si>
  <si>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</si>
  <si>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</si>
  <si>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</si>
  <si>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</si>
  <si>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</si>
  <si>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</si>
  <si>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</si>
  <si>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</si>
  <si>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</si>
  <si>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</si>
  <si>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</si>
  <si>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</si>
  <si>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</si>
  <si>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</si>
  <si>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</si>
  <si>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</si>
  <si>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</si>
  <si>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</si>
  <si>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</si>
  <si>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</si>
  <si>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</si>
  <si>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</si>
  <si>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</si>
  <si>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</si>
  <si>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</si>
  <si>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</si>
  <si>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</si>
  <si>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</si>
  <si>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</si>
  <si>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</si>
  <si>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</si>
  <si>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</si>
  <si>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</si>
  <si>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</si>
  <si>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</si>
  <si>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</si>
  <si>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</si>
  <si>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</si>
  <si>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</si>
  <si>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</si>
  <si>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</si>
  <si>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</si>
  <si>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</si>
  <si>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</si>
  <si>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</si>
  <si>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</si>
  <si>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</si>
  <si>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</si>
  <si>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</si>
  <si>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</si>
  <si>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</si>
  <si>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</si>
  <si>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</si>
  <si>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</si>
  <si>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</si>
  <si>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</si>
  <si>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</si>
  <si>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</si>
  <si>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</si>
  <si>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</si>
  <si>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</si>
  <si>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</si>
  <si>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</si>
  <si>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</si>
  <si>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</si>
  <si>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</si>
  <si>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</si>
  <si>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</si>
  <si>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</si>
  <si>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</si>
  <si>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</si>
  <si>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</si>
  <si>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</si>
  <si>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</si>
  <si>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</si>
  <si>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</si>
  <si>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</si>
  <si>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</si>
  <si>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</si>
  <si>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</si>
  <si>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</si>
  <si>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</si>
  <si>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</si>
  <si>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</si>
  <si>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</si>
  <si>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</si>
  <si>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</si>
  <si>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</si>
  <si>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</si>
  <si>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</si>
  <si>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</si>
  <si>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</si>
  <si>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</si>
  <si>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</si>
  <si>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</si>
  <si>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</si>
  <si>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</si>
  <si>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</si>
  <si>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</si>
  <si>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</si>
  <si>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</si>
  <si>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</si>
  <si>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</si>
  <si>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</si>
  <si>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</si>
  <si>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</si>
  <si>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</si>
  <si>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</si>
  <si>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</si>
  <si>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</si>
  <si>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</si>
  <si>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</si>
  <si>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</si>
  <si>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</si>
  <si>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</si>
  <si>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</si>
  <si>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</si>
  <si>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</si>
  <si>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</si>
  <si>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</si>
  <si>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</si>
  <si>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</si>
  <si>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</si>
  <si>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</si>
  <si>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</si>
  <si>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</si>
  <si>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</si>
  <si>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</si>
  <si>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</si>
  <si>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</si>
  <si>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</si>
  <si>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</si>
  <si>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</si>
  <si>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</si>
  <si>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</si>
  <si>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</si>
  <si>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</si>
  <si>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</si>
  <si>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</si>
  <si>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</si>
  <si>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</si>
  <si>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</si>
  <si>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</si>
  <si>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</si>
  <si>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</si>
  <si>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</si>
  <si>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</si>
  <si>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</si>
  <si>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</si>
  <si>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</si>
  <si>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</si>
  <si>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</si>
  <si>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</si>
  <si>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</si>
  <si>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</si>
  <si>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</si>
  <si>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</si>
  <si>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</si>
  <si>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</si>
  <si>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</si>
  <si>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</si>
  <si>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</si>
  <si>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</si>
  <si>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</si>
  <si>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</si>
  <si>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</si>
  <si>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</si>
  <si>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</si>
  <si>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</si>
  <si>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</si>
  <si>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</si>
  <si>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</si>
  <si>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</si>
  <si>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</si>
  <si>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</si>
  <si>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</si>
  <si>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</si>
  <si>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</si>
  <si>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</si>
  <si>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</si>
  <si>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</si>
  <si>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</si>
  <si>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</si>
  <si>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</si>
  <si>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</si>
  <si>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</si>
  <si>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</si>
  <si>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</si>
  <si>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</si>
  <si>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</si>
  <si>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</si>
  <si>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</si>
  <si>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</si>
  <si>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</si>
  <si>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</si>
  <si>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</si>
  <si>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</si>
  <si>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</si>
  <si>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</si>
  <si>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</si>
  <si>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</si>
  <si>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</si>
  <si>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</si>
  <si>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</si>
  <si>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</si>
  <si>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</si>
  <si>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</si>
  <si>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</si>
  <si>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</si>
  <si>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</si>
  <si>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</si>
  <si>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</si>
  <si>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</si>
  <si>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</si>
  <si>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</si>
  <si>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</si>
  <si>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</si>
  <si>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</si>
  <si>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</si>
  <si>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</si>
  <si>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</si>
  <si>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</si>
  <si>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</si>
  <si>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</si>
  <si>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</si>
  <si>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</si>
  <si>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</si>
  <si>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</si>
  <si>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</si>
  <si>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</si>
  <si>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</si>
  <si>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</si>
  <si>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</si>
  <si>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</si>
  <si>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</si>
  <si>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</si>
  <si>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</si>
  <si>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</si>
  <si>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</si>
  <si>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</si>
  <si>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</si>
  <si>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</si>
  <si>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</si>
  <si>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</si>
  <si>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</si>
  <si>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</si>
  <si>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</si>
  <si>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</si>
  <si>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</si>
  <si>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</si>
  <si>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</si>
  <si>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</si>
  <si>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</si>
  <si>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</si>
  <si>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</si>
  <si>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</si>
  <si>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</si>
  <si>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</si>
  <si>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</si>
  <si>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</si>
  <si>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</si>
  <si>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</si>
  <si>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</si>
  <si>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</si>
  <si>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</si>
  <si>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</si>
  <si>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</si>
  <si>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</si>
  <si>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</si>
  <si>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</si>
  <si>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</si>
  <si>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</si>
  <si>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</si>
  <si>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</si>
  <si>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</si>
  <si>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</si>
  <si>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</si>
  <si>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</si>
  <si>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</si>
  <si>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</si>
  <si>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</si>
  <si>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</si>
  <si>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</si>
  <si>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</si>
  <si>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</si>
  <si>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</si>
  <si>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</si>
  <si>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</si>
  <si>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</si>
  <si>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</si>
  <si>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</si>
  <si>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</si>
  <si>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</si>
  <si>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</si>
  <si>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</si>
  <si>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</si>
  <si>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</si>
  <si>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</si>
  <si>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</si>
  <si>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</si>
  <si>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</si>
  <si>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</si>
  <si>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</si>
  <si>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</si>
  <si>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</si>
  <si>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</si>
  <si>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</si>
  <si>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</si>
  <si>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</si>
  <si>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</si>
  <si>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</si>
  <si>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</si>
  <si>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</si>
  <si>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</si>
  <si>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</si>
  <si>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</si>
  <si>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</si>
  <si>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</si>
  <si>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</si>
  <si>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</si>
  <si>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</si>
  <si>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</si>
  <si>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</si>
  <si>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</si>
  <si>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</si>
  <si>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</si>
  <si>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</si>
  <si>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</si>
  <si>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</si>
  <si>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</si>
  <si>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</si>
  <si>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</si>
  <si>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</si>
  <si>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</si>
  <si>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</si>
  <si>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</si>
  <si>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</si>
  <si>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</si>
  <si>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</si>
  <si>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</si>
  <si>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</si>
  <si>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</si>
  <si>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</si>
  <si>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</si>
  <si>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</si>
  <si>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</si>
  <si>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</si>
  <si>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</si>
  <si>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</si>
  <si>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</si>
  <si>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</si>
  <si>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</si>
  <si>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</si>
  <si>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</si>
  <si>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</si>
  <si>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</si>
  <si>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</si>
  <si>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</si>
  <si>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</si>
  <si>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</si>
  <si>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</si>
  <si>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</si>
  <si>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</si>
  <si>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</si>
  <si>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</si>
  <si>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</si>
  <si>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</si>
  <si>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</si>
  <si>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</si>
  <si>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</si>
  <si>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</si>
  <si>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</si>
  <si>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</si>
  <si>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</si>
  <si>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</si>
  <si>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</si>
  <si>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</si>
  <si>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</si>
  <si>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</si>
  <si>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</si>
  <si>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</si>
  <si>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</si>
  <si>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</si>
  <si>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</si>
  <si>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</si>
  <si>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</si>
  <si>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</si>
  <si>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</si>
  <si>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</si>
  <si>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</si>
  <si>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</si>
  <si>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</si>
  <si>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</si>
  <si>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</si>
  <si>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</si>
  <si>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</si>
  <si>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</si>
  <si>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</si>
  <si>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</si>
  <si>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</si>
  <si>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</si>
  <si>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</si>
  <si>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</si>
  <si>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</si>
  <si>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</si>
  <si>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</si>
  <si>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</si>
  <si>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</si>
  <si>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</si>
  <si>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</si>
  <si>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</si>
  <si>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</si>
  <si>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</si>
  <si>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</si>
  <si>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</si>
  <si>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</si>
  <si>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</si>
  <si>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</si>
  <si>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</si>
  <si>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</si>
  <si>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</si>
  <si>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</si>
  <si>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</si>
  <si>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</si>
  <si>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</si>
  <si>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</si>
  <si>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</si>
  <si>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</si>
  <si>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</si>
  <si>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</si>
  <si>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</si>
  <si>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</si>
  <si>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</si>
  <si>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</si>
  <si>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</si>
  <si>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</si>
  <si>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</si>
  <si>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</si>
  <si>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</si>
  <si>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</si>
  <si>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</si>
  <si>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</si>
  <si>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</si>
  <si>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</si>
  <si>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</si>
  <si>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</si>
  <si>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</si>
  <si>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</si>
  <si>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</si>
  <si>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</si>
  <si>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</si>
  <si>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</si>
  <si>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</si>
  <si>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</si>
  <si>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</si>
  <si>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</si>
  <si>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</si>
  <si>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</si>
  <si>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</si>
  <si>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</si>
  <si>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</si>
  <si>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</si>
  <si>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</si>
  <si>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</si>
  <si>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</si>
  <si>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</si>
  <si>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</si>
  <si>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</si>
  <si>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</si>
  <si>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</si>
  <si>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</si>
  <si>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</si>
  <si>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</si>
  <si>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</si>
  <si>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</si>
  <si>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</si>
  <si>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</si>
  <si>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</si>
  <si>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</si>
  <si>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</si>
  <si>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</si>
  <si>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</si>
  <si>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</si>
  <si>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</si>
  <si>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</si>
  <si>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</si>
  <si>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</si>
  <si>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</si>
  <si>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</si>
  <si>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</si>
  <si>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</si>
  <si>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</si>
  <si>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</si>
  <si>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</si>
  <si>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</si>
  <si>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</si>
  <si>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</si>
  <si>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</si>
  <si>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</si>
  <si>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</si>
  <si>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</si>
  <si>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</si>
  <si>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</si>
  <si>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</si>
  <si>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</si>
  <si>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</si>
  <si>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</si>
  <si>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</si>
  <si>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</si>
  <si>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</si>
  <si>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</si>
  <si>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</si>
  <si>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</si>
  <si>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</si>
  <si>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</si>
  <si>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</si>
  <si>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</si>
  <si>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</si>
  <si>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</si>
  <si>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</si>
  <si>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</si>
  <si>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</si>
  <si>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</si>
  <si>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</si>
  <si>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</si>
  <si>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</si>
  <si>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</si>
  <si>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</si>
  <si>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</si>
  <si>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</si>
  <si>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</si>
  <si>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</si>
  <si>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</si>
  <si>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</si>
  <si>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</si>
  <si>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</si>
  <si>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</si>
  <si>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</si>
  <si>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</si>
  <si>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</si>
  <si>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</si>
  <si>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</si>
  <si>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</si>
  <si>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</si>
  <si>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</si>
  <si>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</si>
  <si>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</si>
  <si>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</si>
  <si>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</si>
  <si>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</si>
  <si>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</si>
  <si>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</si>
  <si>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</si>
  <si>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</si>
  <si>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</si>
  <si>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</si>
  <si>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</si>
  <si>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</si>
  <si>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</si>
  <si>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</si>
  <si>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</si>
  <si>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</si>
  <si>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</si>
  <si>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</si>
  <si>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</si>
  <si>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</si>
  <si>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</si>
  <si>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</si>
  <si>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</si>
  <si>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</si>
  <si>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</si>
  <si>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</si>
  <si>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</si>
  <si>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</si>
  <si>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</si>
  <si>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</si>
  <si>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</si>
  <si>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</si>
  <si>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</si>
  <si>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</si>
  <si>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</si>
  <si>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</si>
  <si>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</si>
  <si>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</si>
  <si>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</si>
  <si>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</si>
  <si>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</si>
  <si>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</si>
  <si>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</si>
  <si>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</si>
  <si>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</si>
  <si>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</si>
  <si>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</si>
  <si>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</si>
  <si>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</si>
  <si>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</si>
  <si>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</si>
  <si>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</si>
  <si>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</si>
  <si>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</si>
  <si>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</si>
  <si>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</si>
  <si>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</si>
  <si>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</si>
  <si>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</si>
  <si>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</si>
  <si>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</si>
  <si>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</si>
  <si>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</si>
  <si>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</si>
  <si>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</si>
  <si>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</si>
  <si>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</si>
  <si>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</si>
  <si>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</si>
  <si>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</si>
  <si>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</si>
  <si>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</si>
  <si>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</si>
  <si>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</si>
  <si>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</si>
  <si>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</si>
  <si>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</si>
  <si>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</si>
  <si>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</si>
  <si>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</si>
  <si>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</si>
  <si>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</si>
  <si>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</si>
  <si>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</si>
  <si>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</si>
  <si>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</si>
  <si>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</si>
  <si>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</si>
  <si>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</si>
  <si>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</si>
  <si>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</si>
  <si>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</si>
  <si>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</si>
  <si>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</si>
  <si>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</si>
  <si>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</si>
  <si>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</si>
  <si>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</si>
  <si>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</si>
  <si>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</si>
  <si>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</si>
  <si>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</si>
  <si>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</si>
  <si>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</si>
  <si>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</si>
  <si>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</si>
  <si>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</si>
  <si>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</si>
  <si>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</si>
  <si>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</si>
  <si>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</si>
  <si>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</si>
  <si>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</si>
  <si>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</si>
  <si>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</si>
  <si>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</si>
  <si>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</si>
  <si>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</si>
  <si>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</si>
  <si>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</si>
  <si>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</si>
  <si>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</si>
  <si>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</si>
  <si>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</si>
  <si>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</si>
  <si>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</si>
  <si>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</si>
  <si>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</si>
  <si>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</si>
  <si>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</si>
  <si>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</si>
  <si>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</si>
  <si>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</si>
  <si>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</si>
  <si>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</si>
  <si>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</si>
  <si>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</si>
  <si>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</si>
  <si>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</si>
  <si>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</si>
  <si>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</si>
  <si>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</si>
  <si>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</si>
  <si>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</si>
  <si>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</si>
  <si>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</si>
  <si>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</si>
  <si>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</si>
  <si>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</si>
  <si>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</si>
  <si>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</si>
  <si>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</si>
  <si>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</si>
  <si>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</si>
  <si>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</si>
  <si>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</si>
  <si>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</si>
  <si>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</si>
  <si>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</si>
  <si>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</si>
  <si>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</si>
  <si>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</si>
  <si>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</si>
  <si>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</si>
  <si>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</si>
  <si>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</si>
  <si>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</si>
  <si>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</si>
  <si>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</si>
  <si>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</si>
  <si>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</si>
  <si>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</si>
  <si>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</si>
  <si>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</si>
  <si>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</si>
  <si>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</si>
  <si>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</si>
  <si>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</si>
  <si>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</si>
  <si>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</si>
  <si>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</si>
  <si>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</si>
  <si>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</si>
  <si>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</si>
  <si>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</si>
  <si>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</si>
  <si>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</si>
  <si>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</si>
  <si>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</si>
  <si>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</si>
  <si>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</si>
  <si>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</si>
  <si>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</si>
  <si>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</si>
  <si>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</si>
  <si>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</si>
  <si>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</si>
  <si>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</si>
  <si>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</si>
  <si>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</si>
  <si>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</si>
  <si>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</si>
  <si>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</si>
  <si>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</si>
  <si>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</si>
  <si>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</si>
  <si>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</si>
  <si>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</si>
  <si>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</si>
  <si>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</si>
  <si>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</si>
  <si>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</si>
  <si>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</si>
  <si>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</si>
  <si>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</si>
  <si>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</si>
  <si>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</si>
  <si>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</si>
  <si>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</si>
  <si>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</si>
  <si>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</si>
  <si>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</si>
  <si>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</si>
  <si>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</si>
  <si>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</si>
  <si>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</si>
  <si>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</si>
  <si>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</si>
  <si>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</si>
  <si>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</si>
  <si>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</si>
  <si>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</si>
  <si>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</si>
  <si>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</si>
  <si>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</si>
  <si>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</si>
  <si>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</si>
  <si>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</si>
  <si>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</si>
  <si>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</si>
  <si>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</si>
  <si>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</si>
  <si>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</si>
  <si>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</si>
  <si>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</si>
  <si>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</si>
  <si>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</si>
  <si>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</si>
  <si>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</si>
  <si>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</si>
  <si>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</si>
  <si>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</si>
  <si>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</si>
  <si>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</si>
  <si>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</si>
  <si>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</si>
  <si>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</si>
  <si>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</si>
  <si>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</si>
  <si>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</si>
  <si>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</si>
  <si>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</si>
  <si>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</si>
  <si>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</si>
  <si>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</si>
  <si>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</si>
  <si>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</si>
  <si>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</si>
  <si>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</si>
  <si>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</si>
  <si>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</si>
  <si>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</si>
  <si>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</si>
  <si>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</si>
  <si>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</si>
  <si>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</si>
  <si>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</si>
  <si>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</si>
  <si>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</si>
  <si>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</si>
  <si>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</si>
  <si>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</si>
  <si>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</si>
  <si>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</si>
  <si>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</si>
  <si>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</si>
  <si>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</si>
  <si>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</si>
  <si>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</si>
  <si>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</si>
  <si>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</si>
  <si>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</si>
  <si>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</si>
  <si>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</si>
  <si>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</si>
  <si>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</si>
  <si>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</si>
  <si>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</si>
  <si>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</si>
  <si>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</si>
  <si>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</si>
  <si>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</si>
  <si>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</si>
  <si>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</si>
  <si>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</si>
  <si>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</si>
  <si>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</si>
  <si>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</si>
  <si>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</si>
  <si>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</si>
  <si>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</si>
  <si>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</si>
  <si>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</si>
  <si>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</si>
  <si>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</si>
  <si>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</si>
  <si>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</si>
  <si>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</si>
  <si>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</si>
  <si>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</si>
  <si>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</si>
  <si>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</si>
  <si>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</si>
  <si>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</si>
  <si>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</si>
  <si>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</si>
  <si>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</si>
  <si>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</si>
  <si>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</si>
  <si>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</si>
  <si>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</si>
  <si>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</si>
  <si>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</si>
  <si>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</si>
  <si>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</si>
  <si>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</si>
  <si>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</si>
  <si>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</si>
  <si>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</si>
  <si>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</si>
  <si>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</si>
  <si>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</si>
  <si>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</si>
  <si>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</si>
  <si>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</si>
  <si>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</si>
  <si>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</si>
  <si>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</si>
  <si>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</si>
  <si>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</si>
  <si>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</si>
  <si>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</si>
  <si>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</si>
  <si>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</si>
  <si>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</si>
  <si>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</si>
  <si>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</si>
  <si>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</si>
  <si>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</si>
  <si>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</si>
  <si>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</si>
  <si>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</si>
  <si>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</si>
  <si>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</si>
  <si>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</si>
  <si>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</si>
  <si>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</si>
  <si>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</si>
  <si>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</si>
  <si>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</si>
  <si>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</si>
  <si>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</si>
  <si>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</si>
  <si>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</si>
  <si>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</si>
  <si>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</si>
  <si>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</si>
  <si>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</si>
  <si>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</si>
  <si>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</si>
  <si>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</si>
  <si>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</si>
  <si>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</si>
  <si>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</si>
  <si>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</si>
  <si>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</si>
  <si>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</si>
  <si>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</si>
  <si>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</si>
  <si>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</si>
  <si>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</si>
  <si>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</si>
  <si>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</si>
  <si>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</si>
  <si>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</si>
  <si>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</si>
  <si>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</si>
  <si>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</si>
  <si>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</si>
  <si>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</si>
  <si>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</si>
  <si>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</si>
  <si>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</si>
  <si>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</si>
  <si>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</si>
  <si>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</si>
  <si>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</si>
  <si>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</si>
  <si>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</si>
  <si>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</si>
  <si>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</si>
  <si>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</si>
  <si>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</si>
  <si>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</si>
  <si>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</si>
  <si>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</si>
  <si>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</si>
  <si>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</si>
  <si>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</si>
  <si>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</si>
  <si>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</si>
  <si>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</si>
  <si>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</si>
  <si>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</si>
  <si>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</si>
  <si>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</si>
  <si>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</si>
  <si>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</si>
  <si>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</si>
  <si>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</si>
  <si>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</si>
  <si>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</si>
  <si>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</si>
  <si>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</si>
  <si>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</si>
  <si>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</si>
  <si>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</si>
  <si>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</si>
  <si>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</si>
  <si>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</si>
  <si>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</si>
  <si>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</si>
  <si>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</si>
  <si>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</si>
  <si>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</si>
  <si>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</si>
  <si>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</si>
  <si>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</si>
  <si>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</si>
  <si>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</si>
  <si>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</si>
  <si>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</si>
  <si>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</si>
  <si>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</si>
  <si>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</si>
  <si>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</si>
  <si>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</si>
  <si>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</si>
  <si>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</si>
  <si>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</si>
  <si>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</si>
  <si>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</si>
  <si>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</si>
  <si>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</si>
  <si>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</si>
  <si>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</si>
  <si>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</si>
  <si>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</si>
  <si>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</si>
  <si>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</si>
  <si>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</si>
  <si>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</si>
  <si>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</si>
  <si>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</si>
  <si>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</si>
  <si>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</si>
  <si>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</si>
  <si>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</si>
  <si>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</si>
  <si>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</si>
  <si>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</si>
  <si>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</si>
  <si>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</si>
  <si>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</si>
  <si>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</si>
  <si>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</si>
  <si>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</si>
  <si>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</si>
  <si>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</si>
  <si>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</si>
  <si>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</si>
  <si>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</si>
  <si>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</si>
  <si>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</si>
  <si>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</si>
  <si>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</si>
  <si>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</si>
  <si>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</si>
  <si>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</si>
  <si>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</si>
  <si>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</si>
  <si>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</si>
  <si>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</si>
  <si>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</si>
  <si>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</si>
  <si>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</si>
  <si>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</si>
  <si>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</si>
  <si>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</si>
  <si>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</si>
  <si>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</si>
  <si>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</si>
  <si>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</si>
  <si>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</si>
  <si>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</si>
  <si>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</si>
  <si>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</si>
  <si>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</si>
  <si>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</si>
  <si>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</si>
  <si>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</si>
  <si>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</si>
  <si>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</si>
  <si>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</si>
  <si>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</si>
  <si>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</si>
  <si>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</si>
  <si>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</si>
  <si>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</si>
  <si>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</si>
  <si>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</si>
  <si>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</si>
  <si>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</si>
  <si>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</si>
  <si>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</si>
  <si>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</si>
  <si>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</si>
  <si>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</si>
  <si>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</si>
  <si>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</si>
  <si>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</si>
  <si>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</si>
  <si>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</si>
  <si>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</si>
  <si>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</si>
  <si>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</si>
  <si>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</si>
  <si>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</si>
  <si>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</si>
  <si>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</si>
  <si>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</si>
  <si>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</si>
  <si>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</si>
  <si>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</si>
  <si>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</si>
  <si>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</si>
  <si>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</si>
  <si>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</si>
  <si>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</si>
  <si>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</si>
  <si>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</si>
  <si>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</si>
  <si>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</si>
  <si>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</si>
  <si>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</si>
  <si>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</si>
  <si>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</si>
  <si>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</si>
  <si>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</si>
  <si>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</si>
  <si>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</si>
  <si>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</si>
  <si>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</si>
  <si>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</si>
  <si>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</si>
  <si>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</si>
  <si>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</si>
  <si>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</si>
  <si>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</si>
  <si>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</si>
  <si>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26-Sept-22-------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</si>
  <si>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</si>
  <si>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</si>
  <si>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</si>
  <si>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</si>
  <si>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</si>
  <si>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</si>
  <si>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</si>
  <si>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</si>
  <si>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</si>
  <si>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</si>
  <si>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</si>
  <si>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</si>
  <si>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</si>
  <si>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</si>
  <si>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</si>
  <si>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</si>
  <si>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</si>
  <si>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</si>
  <si>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</si>
  <si>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</si>
  <si>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</si>
  <si>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</si>
  <si>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</si>
  <si>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</si>
  <si>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</si>
  <si>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</si>
  <si>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</si>
  <si>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</si>
  <si>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</si>
  <si>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</si>
  <si>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</si>
  <si>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</si>
  <si>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</si>
  <si>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</si>
  <si>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</si>
  <si>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</si>
  <si>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</si>
  <si>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</si>
  <si>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</si>
  <si>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</si>
  <si>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</si>
  <si>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</si>
  <si>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</si>
  <si>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</si>
  <si>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</si>
  <si>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</si>
  <si>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</si>
  <si>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</si>
  <si>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</si>
  <si>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</si>
  <si>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</si>
  <si>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</si>
  <si>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</si>
  <si>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</si>
  <si>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</si>
  <si>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</si>
  <si>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</si>
  <si>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</si>
  <si>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</si>
  <si>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</si>
  <si>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</si>
  <si>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</si>
  <si>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</si>
  <si>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</si>
  <si>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</si>
  <si>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</si>
  <si>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</si>
  <si>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</si>
  <si>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</si>
  <si>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</si>
  <si>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</si>
  <si>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</si>
  <si>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</si>
  <si>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</si>
  <si>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</si>
  <si>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</si>
  <si>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</si>
  <si>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</si>
  <si>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</si>
  <si>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</si>
  <si>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</si>
  <si>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</si>
  <si>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</si>
  <si>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</si>
  <si>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</si>
  <si>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</si>
  <si>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</si>
  <si>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</si>
  <si>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</si>
  <si>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</si>
  <si>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</si>
  <si>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</si>
  <si>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</si>
  <si>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</si>
  <si>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</si>
  <si>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</si>
  <si>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</si>
  <si>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</si>
  <si>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</si>
  <si>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</si>
  <si>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</si>
  <si>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</si>
  <si>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</si>
  <si>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</si>
  <si>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</si>
  <si>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</si>
  <si>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</si>
  <si>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</si>
  <si>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</si>
  <si>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</si>
  <si>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</si>
  <si>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</si>
  <si>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</si>
  <si>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</si>
  <si>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</si>
  <si>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</si>
  <si>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</si>
  <si>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</si>
  <si>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</si>
  <si>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</si>
  <si>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</si>
  <si>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</si>
  <si>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</si>
  <si>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</si>
  <si>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</si>
  <si>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</si>
  <si>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</si>
  <si>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</si>
  <si>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</si>
  <si>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</si>
  <si>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</si>
  <si>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</si>
  <si>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</si>
  <si>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</si>
  <si>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</si>
  <si>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</si>
  <si>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</si>
  <si>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</si>
  <si>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</si>
  <si>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</si>
  <si>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</si>
  <si>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</si>
  <si>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</si>
  <si>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</si>
  <si>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</si>
  <si>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</si>
  <si>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</si>
  <si>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</si>
  <si>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</si>
  <si>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</si>
  <si>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</si>
  <si>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</si>
  <si>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</si>
  <si>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</si>
  <si>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</si>
  <si>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</si>
  <si>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</si>
  <si>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</si>
  <si>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</si>
  <si>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</si>
  <si>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</si>
  <si>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</si>
  <si>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</si>
  <si>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</si>
  <si>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</si>
  <si>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</si>
  <si>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</si>
  <si>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</si>
  <si>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</si>
  <si>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</si>
  <si>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</si>
  <si>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</si>
  <si>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</si>
  <si>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</si>
  <si>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</si>
  <si>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</si>
  <si>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</si>
  <si>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</si>
  <si>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</si>
  <si>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</si>
  <si>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</si>
  <si>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</si>
  <si>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</si>
  <si>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</si>
  <si>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</si>
  <si>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</si>
  <si>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</si>
  <si>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</si>
  <si>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</si>
  <si>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</si>
  <si>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</si>
  <si>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</si>
  <si>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</si>
  <si>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</si>
  <si>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</si>
  <si>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</si>
  <si>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</si>
  <si>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</si>
  <si>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</si>
  <si>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</si>
  <si>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</si>
  <si>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</si>
  <si>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</si>
  <si>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</si>
  <si>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</si>
  <si>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</si>
  <si>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</si>
  <si>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</si>
  <si>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</si>
  <si>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</si>
  <si>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</si>
  <si>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</si>
  <si>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</si>
  <si>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</si>
  <si>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</si>
  <si>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</si>
  <si>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</si>
  <si>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</si>
  <si>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</si>
  <si>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</si>
  <si>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</si>
  <si>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</si>
  <si>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</si>
  <si>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</si>
  <si>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</si>
  <si>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</si>
  <si>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</si>
  <si>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</si>
  <si>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</si>
  <si>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</si>
  <si>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</si>
  <si>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</si>
  <si>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</si>
  <si>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</si>
  <si>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</si>
  <si>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</si>
  <si>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</si>
  <si>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</si>
  <si>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</si>
  <si>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</si>
  <si>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</si>
  <si>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</si>
  <si>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</si>
  <si>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</si>
  <si>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</si>
  <si>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</si>
  <si>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</si>
  <si>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</si>
  <si>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</si>
  <si>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</si>
  <si>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</si>
  <si>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</si>
  <si>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</si>
  <si>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</si>
  <si>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</si>
  <si>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</si>
  <si>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</si>
  <si>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</si>
  <si>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</si>
  <si>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</si>
  <si>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</si>
  <si>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</si>
  <si>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</si>
  <si>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</si>
  <si>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</si>
  <si>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</si>
  <si>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</si>
  <si>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</si>
  <si>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</si>
  <si>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</si>
  <si>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</si>
  <si>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</si>
  <si>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</si>
  <si>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</si>
  <si>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</si>
  <si>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</si>
  <si>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</si>
  <si>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</si>
  <si>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</si>
  <si>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</si>
  <si>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</si>
  <si>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</si>
  <si>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</si>
  <si>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</si>
  <si>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</si>
  <si>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</si>
  <si>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</si>
  <si>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</si>
  <si>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</si>
  <si>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</si>
  <si>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</si>
  <si>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</si>
  <si>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</si>
  <si>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</si>
  <si>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</si>
  <si>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</si>
  <si>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</si>
  <si>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</si>
  <si>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</si>
  <si>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</si>
  <si>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</si>
  <si>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</si>
  <si>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</si>
  <si>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</si>
  <si>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</si>
  <si>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</si>
  <si>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</si>
  <si>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</si>
  <si>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</si>
  <si>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</si>
  <si>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</si>
  <si>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</si>
  <si>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</si>
  <si>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</si>
  <si>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</si>
  <si>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</si>
  <si>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</si>
  <si>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</si>
  <si>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</si>
  <si>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</si>
  <si>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</si>
  <si>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</si>
  <si>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</si>
  <si>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</si>
  <si>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</si>
  <si>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</si>
  <si>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</si>
  <si>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</si>
  <si>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</si>
  <si>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</si>
  <si>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</si>
  <si>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</si>
  <si>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</si>
  <si>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</si>
  <si>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</si>
  <si>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</si>
  <si>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</si>
  <si>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</si>
  <si>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</si>
  <si>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</si>
  <si>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</si>
  <si>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</si>
  <si>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</si>
  <si>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</si>
  <si>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</si>
  <si>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</si>
  <si>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</si>
  <si>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</si>
  <si>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</si>
  <si>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</si>
  <si>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</si>
  <si>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</si>
  <si>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</si>
  <si>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</si>
  <si>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</si>
  <si>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</si>
  <si>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</si>
  <si>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</si>
  <si>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</si>
  <si>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</si>
  <si>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</si>
  <si>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</si>
  <si>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</si>
  <si>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</si>
  <si>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</si>
  <si>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</si>
  <si>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</si>
  <si>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</si>
  <si>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</si>
  <si>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</si>
  <si>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</si>
  <si>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</si>
  <si>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</si>
  <si>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</si>
  <si>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</si>
  <si>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</si>
  <si>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</si>
  <si>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</si>
  <si>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</si>
  <si>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</si>
  <si>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</si>
  <si>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</si>
  <si>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</si>
  <si>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</si>
  <si>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</si>
  <si>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</si>
  <si>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</si>
  <si>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</si>
  <si>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</si>
  <si>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</si>
  <si>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</si>
  <si>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</si>
  <si>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</si>
  <si>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</si>
  <si>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</si>
  <si>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</si>
  <si>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</si>
  <si>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</si>
  <si>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</si>
  <si>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</si>
  <si>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</si>
  <si>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</si>
  <si>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</si>
  <si>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</si>
  <si>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</si>
  <si>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</si>
  <si>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</si>
  <si>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</si>
  <si>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</si>
  <si>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</si>
  <si>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</si>
  <si>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</si>
  <si>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</si>
  <si>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</si>
  <si>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</si>
  <si>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</si>
  <si>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</si>
  <si>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</si>
  <si>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</si>
  <si>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</si>
  <si>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</si>
  <si>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</si>
  <si>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</si>
  <si>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</si>
  <si>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</si>
  <si>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</si>
  <si>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</si>
  <si>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</si>
  <si>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</si>
  <si>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</si>
  <si>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</si>
  <si>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</si>
  <si>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</si>
  <si>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</si>
  <si>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</si>
  <si>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</si>
  <si>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</si>
  <si>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</si>
  <si>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</si>
  <si>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</si>
  <si>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</si>
  <si>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</si>
  <si>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</si>
  <si>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</si>
  <si>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</si>
  <si>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</si>
  <si>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</si>
  <si>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</si>
  <si>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</si>
  <si>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</si>
  <si>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</si>
  <si>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</si>
  <si>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</si>
  <si>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</si>
  <si>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</si>
  <si>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</si>
  <si>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</si>
  <si>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</si>
  <si>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</si>
  <si>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</si>
  <si>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</si>
  <si>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</si>
  <si>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</si>
  <si>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</si>
  <si>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</si>
  <si>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</si>
  <si>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</si>
  <si>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</si>
  <si>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</si>
  <si>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</si>
  <si>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</si>
  <si>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</si>
  <si>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</si>
  <si>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</si>
  <si>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</si>
  <si>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</si>
  <si>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</si>
  <si>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</si>
  <si>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</si>
  <si>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</si>
  <si>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</si>
  <si>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</si>
  <si>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</si>
  <si>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</si>
  <si>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</si>
  <si>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</si>
  <si>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</si>
  <si>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</si>
  <si>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</si>
  <si>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</si>
  <si>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</si>
  <si>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</si>
  <si>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</si>
  <si>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</si>
  <si>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</si>
  <si>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</si>
  <si>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</si>
  <si>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</si>
  <si>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</si>
  <si>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</si>
  <si>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</si>
  <si>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</si>
  <si>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</si>
  <si>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</si>
  <si>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</si>
  <si>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</si>
  <si>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</si>
  <si>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</si>
  <si>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</si>
  <si>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</si>
  <si>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</si>
  <si>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</si>
  <si>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</si>
  <si>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</si>
  <si>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</si>
  <si>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</si>
  <si>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</si>
  <si>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</si>
  <si>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</si>
  <si>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</si>
  <si>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</si>
  <si>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</si>
  <si>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</si>
  <si>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</si>
  <si>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</si>
  <si>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</si>
  <si>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</si>
  <si>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</si>
  <si>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</si>
  <si>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</si>
  <si>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</si>
  <si>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</si>
  <si>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</si>
  <si>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</si>
  <si>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</si>
  <si>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</si>
  <si>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</si>
  <si>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</si>
  <si>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</si>
  <si>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</si>
  <si>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</si>
  <si>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</si>
  <si>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</si>
  <si>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</si>
  <si>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</si>
  <si>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</si>
  <si>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</si>
  <si>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</si>
  <si>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</si>
  <si>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</si>
  <si>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</si>
  <si>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</si>
  <si>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</si>
  <si>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</si>
  <si>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</si>
  <si>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</si>
  <si>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</si>
  <si>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</si>
  <si>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</si>
  <si>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</si>
  <si>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</si>
  <si>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</si>
  <si>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</si>
  <si>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</si>
  <si>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</si>
  <si>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</si>
  <si>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</si>
  <si>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</si>
  <si>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</si>
  <si>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</si>
  <si>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</si>
  <si>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</si>
  <si>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</si>
  <si>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</si>
  <si>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</si>
  <si>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</si>
  <si>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</si>
  <si>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</si>
  <si>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</si>
  <si>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</si>
  <si>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</si>
  <si>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</si>
  <si>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</si>
  <si>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</si>
  <si>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</si>
  <si>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</si>
  <si>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</si>
  <si>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</si>
  <si>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</si>
  <si>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</si>
  <si>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</si>
  <si>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</si>
  <si>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</si>
  <si>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</si>
  <si>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</si>
  <si>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</si>
  <si>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</si>
  <si>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</si>
  <si>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</si>
  <si>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</si>
  <si>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</si>
  <si>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</si>
  <si>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</si>
  <si>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</si>
  <si>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</si>
  <si>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</si>
  <si>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</si>
  <si>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</si>
  <si>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</si>
  <si>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</si>
  <si>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</si>
  <si>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</si>
  <si>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</si>
  <si>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</si>
  <si>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</si>
  <si>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</si>
  <si>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</si>
  <si>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</si>
  <si>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</si>
  <si>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</si>
  <si>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</si>
  <si>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</si>
  <si>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</si>
  <si>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</si>
  <si>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</si>
  <si>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</si>
  <si>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</si>
  <si>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</si>
  <si>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</si>
  <si>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</si>
  <si>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</si>
  <si>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</si>
  <si>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</si>
  <si>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</si>
  <si>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</si>
  <si>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</si>
  <si>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</si>
  <si>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</si>
  <si>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</si>
  <si>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</si>
  <si>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</si>
  <si>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</si>
  <si>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</si>
  <si>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</si>
  <si>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</si>
  <si>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</si>
  <si>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</si>
  <si>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</si>
  <si>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</si>
  <si>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</si>
  <si>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</si>
  <si>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</si>
  <si>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</si>
  <si>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</si>
  <si>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</si>
  <si>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</si>
  <si>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</si>
  <si>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</si>
  <si>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</si>
  <si>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</si>
  <si>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</si>
  <si>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</si>
  <si>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</si>
  <si>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</si>
  <si>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</si>
  <si>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</si>
  <si>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</si>
  <si>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</si>
  <si>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</si>
  <si>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</si>
  <si>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</si>
  <si>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</si>
  <si>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</si>
  <si>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</si>
  <si>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</si>
  <si>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</si>
  <si>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</si>
  <si>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</si>
  <si>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</si>
  <si>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</si>
  <si>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</si>
  <si>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</si>
  <si>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</si>
  <si>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</si>
  <si>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</si>
  <si>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</si>
  <si>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</si>
  <si>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</si>
  <si>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</si>
  <si>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</si>
  <si>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</si>
  <si>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</si>
  <si>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</si>
  <si>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</si>
  <si>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</si>
  <si>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</si>
  <si>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</si>
  <si>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</si>
  <si>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</si>
  <si>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</si>
  <si>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</si>
  <si>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</si>
  <si>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</si>
  <si>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</si>
  <si>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</si>
  <si>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</si>
  <si>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</si>
  <si>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</si>
  <si>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</si>
  <si>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</si>
  <si>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</si>
  <si>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</si>
  <si>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</si>
  <si>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</si>
  <si>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</si>
  <si>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</si>
  <si>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</si>
  <si>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</si>
  <si>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</si>
  <si>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</si>
  <si>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</si>
  <si>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</si>
  <si>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</si>
  <si>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</si>
  <si>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</si>
  <si>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</si>
  <si>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</si>
  <si>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</si>
  <si>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</si>
  <si>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</si>
  <si>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</si>
  <si>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</si>
  <si>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</si>
  <si>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</si>
  <si>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</si>
  <si>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</si>
  <si>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</si>
  <si>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</si>
  <si>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</si>
  <si>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</si>
  <si>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</si>
  <si>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</si>
  <si>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</si>
  <si>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</si>
  <si>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</si>
  <si>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</si>
  <si>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</si>
  <si>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</si>
  <si>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</si>
  <si>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</si>
  <si>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</si>
  <si>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</si>
  <si>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</si>
  <si>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</si>
  <si>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</si>
  <si>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</si>
  <si>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</si>
  <si>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</si>
  <si>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</si>
  <si>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</si>
  <si>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</si>
  <si>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</si>
  <si>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</si>
  <si>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</si>
  <si>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</si>
  <si>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</si>
  <si>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</si>
  <si>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</si>
  <si>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</si>
  <si>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</si>
  <si>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</si>
  <si>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</si>
  <si>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</si>
  <si>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</si>
  <si>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</si>
  <si>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</si>
  <si>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</si>
  <si>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</si>
  <si>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</si>
  <si>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</si>
  <si>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</si>
  <si>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</si>
  <si>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</si>
  <si>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</si>
  <si>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</si>
  <si>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</si>
  <si>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</si>
  <si>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</si>
  <si>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</si>
  <si>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</si>
  <si>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</si>
  <si>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</si>
  <si>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</si>
  <si>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</si>
  <si>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</si>
  <si>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</si>
  <si>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</si>
  <si>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</si>
  <si>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</si>
  <si>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</si>
  <si>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</si>
  <si>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</si>
  <si>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</si>
  <si>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</si>
  <si>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</si>
  <si>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</si>
  <si>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</si>
  <si>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</si>
  <si>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</si>
  <si>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</si>
  <si>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</si>
  <si>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</si>
  <si>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</si>
  <si>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</si>
  <si>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</si>
  <si>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</si>
  <si>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</si>
  <si>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</si>
  <si>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</si>
  <si>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</si>
  <si>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</si>
  <si>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</si>
  <si>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</si>
  <si>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</si>
  <si>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</si>
  <si>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</si>
  <si>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</si>
  <si>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</si>
  <si>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</si>
  <si>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</si>
  <si>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</si>
  <si>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</si>
  <si>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</si>
  <si>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</si>
  <si>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</si>
  <si>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</si>
  <si>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</si>
  <si>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</si>
  <si>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</si>
  <si>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</si>
  <si>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</si>
  <si>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</si>
  <si>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</si>
  <si>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</si>
  <si>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</si>
  <si>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</si>
  <si>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</si>
  <si>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</si>
  <si>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</si>
  <si>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</si>
  <si>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</si>
  <si>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</si>
  <si>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</si>
  <si>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</si>
  <si>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</si>
  <si>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</si>
  <si>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</si>
  <si>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</si>
  <si>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</si>
  <si>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</si>
  <si>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</si>
  <si>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</si>
  <si>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</si>
  <si>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</si>
  <si>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</si>
  <si>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</si>
  <si>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</si>
  <si>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</si>
  <si>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</si>
  <si>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</si>
  <si>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</si>
  <si>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</si>
  <si>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</si>
  <si>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</si>
  <si>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</si>
  <si>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</si>
  <si>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</si>
  <si>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</si>
  <si>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</si>
  <si>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</si>
  <si>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</si>
  <si>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</si>
  <si>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</si>
  <si>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</si>
  <si>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</si>
  <si>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</si>
  <si>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</si>
  <si>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</si>
  <si>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</si>
  <si>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</si>
  <si>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</si>
  <si>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</si>
  <si>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</si>
  <si>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</si>
  <si>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</si>
  <si>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</si>
  <si>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</si>
  <si>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</si>
  <si>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</si>
  <si>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</si>
  <si>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</si>
  <si>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</si>
  <si>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</si>
  <si>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</si>
  <si>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</si>
  <si>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</si>
  <si>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</si>
  <si>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</si>
  <si>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</si>
  <si>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</si>
  <si>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</si>
  <si>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</si>
  <si>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</si>
  <si>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</si>
  <si>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</si>
  <si>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</si>
  <si>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</si>
  <si>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</si>
  <si>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</si>
  <si>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</si>
  <si>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</si>
  <si>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</si>
  <si>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</si>
  <si>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</si>
  <si>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</si>
  <si>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</si>
  <si>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</si>
  <si>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</si>
  <si>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</si>
  <si>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</si>
  <si>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</si>
  <si>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</si>
  <si>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</si>
  <si>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</si>
  <si>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</si>
  <si>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</si>
  <si>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</si>
  <si>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</si>
  <si>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</si>
  <si>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</si>
  <si>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</si>
  <si>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</si>
  <si>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</si>
  <si>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</si>
  <si>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</si>
  <si>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</si>
  <si>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</si>
  <si>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</si>
  <si>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</si>
  <si>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</si>
  <si>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</si>
  <si>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</si>
  <si>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</si>
  <si>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</si>
  <si>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</si>
  <si>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</si>
  <si>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</si>
  <si>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</si>
  <si>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</si>
  <si>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</si>
  <si>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</si>
  <si>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</si>
  <si>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</si>
  <si>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</si>
  <si>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</si>
  <si>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</si>
  <si>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</si>
  <si>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</si>
  <si>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</si>
  <si>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</si>
  <si>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</si>
  <si>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</si>
  <si>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</si>
  <si>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</si>
  <si>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</si>
  <si>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</si>
  <si>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</si>
  <si>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</si>
  <si>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</si>
  <si>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</si>
  <si>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</si>
  <si>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</si>
  <si>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</si>
  <si>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</si>
  <si>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</si>
  <si>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</si>
  <si>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</si>
  <si>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</si>
  <si>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</si>
  <si>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</si>
  <si>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</si>
  <si>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</si>
  <si>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</si>
  <si>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</si>
  <si>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</si>
  <si>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</si>
  <si>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</si>
  <si>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</si>
  <si>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</si>
  <si>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</si>
  <si>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</si>
  <si>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</si>
  <si>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</si>
  <si>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</si>
  <si>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</si>
  <si>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</si>
  <si>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</si>
  <si>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</si>
  <si>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</si>
  <si>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</si>
  <si>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</si>
  <si>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</si>
  <si>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</si>
  <si>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</si>
  <si>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</si>
  <si>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</si>
  <si>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</si>
  <si>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</si>
  <si>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</si>
  <si>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</si>
  <si>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</si>
  <si>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</si>
  <si>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</si>
  <si>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</si>
  <si>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</si>
  <si>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</si>
  <si>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</si>
  <si>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</si>
  <si>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</si>
  <si>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</si>
  <si>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</si>
  <si>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</si>
  <si>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</si>
  <si>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</si>
  <si>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</si>
  <si>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</si>
  <si>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</si>
  <si>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</si>
  <si>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</si>
  <si>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</si>
  <si>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</si>
  <si>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</si>
  <si>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</si>
  <si>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</si>
  <si>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</si>
  <si>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</si>
  <si>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</si>
  <si>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</si>
  <si>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</si>
  <si>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</si>
  <si>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</si>
  <si>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</si>
  <si>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</si>
  <si>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</si>
  <si>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</si>
  <si>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</si>
  <si>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</si>
  <si>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</si>
  <si>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</si>
  <si>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</si>
  <si>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</si>
  <si>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</si>
  <si>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</si>
  <si>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</si>
  <si>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</si>
  <si>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</si>
  <si>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</si>
  <si>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</si>
  <si>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</si>
  <si>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</si>
  <si>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</si>
  <si>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</si>
  <si>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</si>
  <si>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</si>
  <si>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</si>
  <si>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</si>
  <si>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</si>
  <si>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</si>
  <si>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</si>
  <si>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</si>
  <si>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</si>
  <si>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</si>
  <si>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</si>
  <si>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</si>
  <si>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</si>
  <si>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</si>
  <si>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</si>
  <si>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</si>
  <si>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</si>
  <si>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</si>
  <si>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</si>
  <si>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</si>
  <si>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</si>
  <si>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</si>
  <si>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</si>
  <si>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</si>
  <si>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</si>
  <si>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</si>
  <si>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</si>
  <si>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</si>
  <si>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</si>
  <si>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</si>
  <si>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</si>
  <si>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</si>
  <si>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</si>
  <si>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</si>
  <si>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</si>
  <si>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</si>
  <si>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</si>
  <si>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</si>
  <si>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</si>
  <si>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</si>
  <si>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</si>
  <si>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</si>
  <si>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</si>
  <si>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</si>
  <si>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</si>
  <si>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</si>
  <si>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</si>
  <si>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</si>
  <si>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</si>
  <si>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</si>
  <si>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</si>
  <si>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</si>
  <si>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</si>
  <si>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</si>
  <si>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</si>
  <si>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</si>
  <si>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</si>
  <si>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</si>
  <si>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</si>
  <si>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</si>
  <si>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</si>
  <si>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</si>
  <si>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</si>
  <si>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</si>
  <si>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</si>
  <si>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</si>
  <si>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</si>
  <si>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</si>
  <si>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</si>
  <si>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</si>
  <si>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</si>
  <si>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</si>
  <si>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</si>
  <si>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</si>
  <si>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</si>
  <si>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</si>
  <si>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</si>
  <si>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</si>
  <si>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</si>
  <si>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</si>
  <si>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</si>
  <si>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</si>
  <si>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</si>
  <si>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</si>
  <si>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</si>
  <si>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</si>
  <si>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</si>
  <si>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</si>
  <si>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</si>
  <si>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</si>
  <si>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</si>
  <si>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</si>
  <si>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</si>
  <si>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</si>
  <si>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</si>
  <si>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</si>
  <si>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</si>
  <si>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</si>
  <si>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</si>
  <si>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</si>
  <si>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</si>
  <si>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</si>
  <si>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</si>
  <si>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</si>
  <si>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</si>
  <si>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</si>
  <si>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</si>
  <si>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</si>
  <si>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</si>
  <si>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</si>
  <si>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</si>
  <si>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</si>
  <si>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</si>
  <si>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</si>
  <si>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</si>
  <si>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</si>
  <si>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</si>
  <si>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</si>
  <si>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</si>
  <si>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</si>
  <si>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</si>
  <si>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</si>
  <si>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</si>
  <si>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</si>
  <si>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</si>
  <si>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</si>
  <si>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</si>
  <si>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</si>
  <si>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</si>
  <si>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</si>
  <si>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</si>
  <si>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</si>
  <si>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</si>
  <si>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</si>
  <si>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</si>
  <si>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</si>
  <si>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</si>
  <si>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</si>
  <si>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</si>
  <si>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</si>
  <si>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</si>
  <si>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</si>
  <si>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</si>
  <si>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</si>
  <si>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</si>
  <si>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</si>
  <si>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</si>
  <si>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</si>
  <si>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</si>
  <si>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</si>
  <si>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</si>
  <si>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</si>
  <si>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</si>
  <si>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</si>
  <si>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</si>
  <si>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</si>
  <si>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</si>
  <si>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</si>
  <si>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</si>
  <si>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</si>
  <si>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</si>
  <si>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</si>
  <si>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</si>
  <si>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</si>
  <si>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</si>
  <si>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</si>
  <si>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</si>
  <si>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</si>
  <si>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</si>
  <si>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</si>
  <si>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</si>
  <si>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</si>
  <si>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</si>
  <si>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</si>
  <si>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</si>
  <si>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</si>
  <si>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</si>
  <si>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</si>
  <si>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</si>
  <si>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</si>
  <si>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</si>
  <si>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</si>
  <si>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</si>
  <si>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</si>
  <si>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</si>
  <si>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</si>
  <si>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</si>
  <si>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</si>
  <si>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</si>
  <si>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</si>
  <si>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</si>
  <si>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</si>
  <si>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</si>
  <si>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</si>
  <si>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</si>
  <si>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</si>
  <si>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</si>
  <si>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</si>
  <si>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</si>
  <si>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</si>
  <si>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</si>
  <si>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</si>
  <si>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</si>
  <si>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</si>
  <si>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</si>
  <si>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</si>
  <si>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</si>
  <si>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</si>
  <si>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</si>
  <si>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</si>
  <si>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</si>
  <si>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</si>
  <si>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</si>
  <si>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</si>
  <si>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</si>
  <si>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</si>
  <si>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</si>
  <si>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</si>
  <si>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</si>
  <si>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</si>
  <si>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</si>
  <si>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</si>
  <si>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</si>
  <si>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</si>
  <si>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</si>
  <si>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</si>
  <si>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</si>
  <si>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</si>
  <si>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</si>
  <si>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</si>
  <si>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</si>
  <si>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</si>
  <si>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</si>
  <si>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</si>
  <si>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</si>
  <si>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</si>
  <si>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</si>
  <si>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</si>
  <si>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</si>
  <si>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</si>
  <si>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</si>
  <si>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</si>
  <si>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</si>
  <si>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</si>
  <si>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</si>
  <si>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</si>
  <si>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</si>
  <si>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</si>
  <si>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</si>
  <si>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</si>
  <si>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</si>
  <si>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</si>
  <si>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</si>
  <si>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</si>
  <si>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</si>
  <si>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</si>
  <si>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</si>
  <si>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</si>
  <si>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</si>
  <si>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</si>
  <si>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</si>
  <si>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</si>
  <si>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</si>
  <si>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</si>
  <si>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</si>
  <si>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</si>
  <si>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</si>
  <si>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</si>
  <si>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</si>
  <si>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</si>
  <si>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</si>
  <si>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</si>
  <si>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</si>
  <si>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</si>
  <si>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</si>
  <si>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</si>
  <si>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</si>
  <si>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</si>
  <si>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</si>
  <si>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</si>
  <si>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</si>
  <si>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</si>
  <si>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</si>
  <si>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</si>
  <si>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</si>
  <si>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</si>
  <si>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</si>
  <si>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</si>
  <si>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</si>
  <si>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</si>
  <si>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</si>
  <si>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</si>
  <si>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</si>
  <si>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</si>
  <si>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</si>
  <si>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</si>
  <si>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</si>
  <si>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</si>
  <si>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</si>
  <si>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</si>
  <si>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</si>
  <si>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</si>
  <si>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</si>
  <si>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</si>
  <si>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</si>
  <si>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</si>
  <si>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</si>
  <si>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</si>
  <si>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</si>
  <si>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</si>
  <si>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</si>
  <si>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</si>
  <si>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</si>
  <si>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</si>
  <si>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</si>
  <si>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</si>
  <si>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</si>
  <si>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</si>
  <si>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</si>
  <si>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</si>
  <si>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</si>
  <si>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</si>
  <si>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</si>
  <si>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</si>
  <si>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</si>
  <si>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</si>
  <si>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</si>
  <si>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</si>
  <si>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</si>
  <si>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</si>
  <si>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</si>
  <si>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</si>
  <si>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</si>
  <si>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</si>
  <si>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</si>
  <si>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</si>
  <si>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</si>
  <si>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</si>
  <si>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</si>
  <si>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</si>
  <si>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</si>
  <si>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</si>
  <si>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</si>
  <si>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</si>
  <si>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</si>
  <si>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</si>
  <si>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</si>
  <si>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</si>
  <si>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</si>
  <si>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</si>
  <si>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</si>
  <si>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</si>
  <si>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</si>
  <si>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</si>
  <si>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</si>
  <si>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</si>
  <si>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</si>
  <si>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</si>
  <si>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</si>
  <si>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</si>
  <si>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</si>
  <si>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</si>
  <si>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</si>
  <si>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</si>
  <si>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</si>
  <si>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</si>
  <si>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</si>
  <si>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</si>
  <si>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</si>
  <si>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</si>
  <si>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</si>
  <si>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</si>
  <si>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</si>
  <si>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</si>
  <si>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</si>
  <si>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</si>
  <si>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</si>
  <si>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</si>
  <si>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</si>
  <si>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</si>
  <si>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</si>
  <si>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</si>
  <si>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</si>
  <si>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</si>
  <si>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</si>
  <si>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</si>
  <si>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</si>
  <si>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</si>
  <si>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</si>
  <si>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</si>
  <si>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</si>
  <si>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</si>
  <si>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</si>
  <si>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</si>
  <si>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</si>
  <si>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</si>
  <si>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</si>
  <si>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</si>
  <si>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</si>
  <si>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</si>
  <si>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</si>
  <si>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</si>
  <si>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</si>
  <si>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</si>
  <si>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</si>
  <si>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</si>
  <si>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</si>
  <si>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</si>
  <si>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</si>
  <si>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</si>
  <si>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</si>
  <si>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</si>
  <si>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</si>
  <si>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</si>
  <si>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</si>
  <si>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</si>
  <si>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</si>
  <si>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</si>
  <si>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</si>
  <si>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</si>
  <si>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</si>
  <si>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</si>
  <si>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</si>
  <si>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</si>
  <si>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</si>
  <si>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</si>
  <si>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</si>
  <si>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</si>
  <si>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</si>
  <si>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</si>
  <si>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</si>
  <si>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</si>
  <si>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</si>
  <si>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</si>
  <si>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</si>
  <si>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</si>
  <si>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</si>
  <si>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</si>
  <si>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</si>
  <si>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</si>
  <si>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</si>
  <si>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</si>
  <si>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</si>
  <si>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</si>
  <si>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</si>
  <si>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</si>
  <si>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</si>
  <si>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</si>
  <si>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</si>
  <si>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</si>
  <si>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</si>
  <si>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</si>
  <si>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</si>
  <si>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</si>
  <si>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</si>
  <si>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</si>
  <si>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</si>
  <si>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</si>
  <si>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</si>
  <si>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</si>
  <si>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</si>
  <si>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</si>
  <si>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</si>
  <si>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</si>
  <si>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</si>
  <si>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</si>
  <si>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</si>
  <si>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</si>
  <si>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</si>
  <si>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</si>
  <si>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</si>
  <si>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</si>
  <si>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</si>
  <si>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</si>
  <si>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</si>
  <si>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</si>
  <si>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</si>
  <si>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</si>
  <si>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</si>
  <si>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</si>
  <si>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</si>
  <si>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</si>
  <si>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</si>
  <si>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</si>
  <si>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</si>
  <si>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</si>
  <si>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</si>
  <si>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</si>
  <si>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</si>
  <si>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</si>
  <si>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</si>
  <si>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</si>
  <si>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</si>
  <si>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</si>
  <si>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</si>
  <si>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</si>
  <si>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</si>
  <si>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</si>
  <si>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</si>
  <si>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</si>
  <si>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</si>
  <si>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</si>
  <si>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</si>
  <si>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</si>
  <si>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</si>
  <si>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</si>
  <si>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</si>
  <si>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</si>
  <si>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</si>
  <si>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</si>
  <si>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</si>
  <si>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</si>
  <si>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</si>
  <si>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</si>
  <si>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</si>
  <si>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</si>
  <si>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</si>
  <si>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</si>
  <si>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</si>
  <si>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</si>
  <si>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</si>
  <si>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</si>
  <si>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</si>
  <si>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</si>
  <si>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</si>
  <si>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</si>
  <si>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</si>
  <si>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</si>
  <si>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</si>
  <si>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</si>
  <si>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</si>
  <si>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</si>
  <si>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</si>
  <si>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</si>
  <si>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</si>
  <si>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</si>
  <si>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</si>
  <si>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</si>
  <si>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</si>
  <si>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</si>
  <si>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</si>
  <si>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</si>
  <si>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</si>
  <si>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</si>
  <si>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</si>
  <si>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</si>
  <si>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</si>
  <si>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</si>
  <si>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</si>
  <si>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</si>
  <si>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</si>
  <si>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</si>
  <si>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</si>
  <si>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</si>
  <si>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</si>
  <si>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</si>
  <si>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</si>
  <si>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</si>
  <si>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</si>
  <si>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</si>
  <si>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</si>
  <si>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</si>
  <si>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</si>
  <si>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</si>
  <si>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</si>
  <si>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</si>
  <si>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</si>
  <si>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</si>
  <si>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</si>
  <si>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</si>
  <si>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</si>
  <si>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</si>
  <si>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</si>
  <si>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</si>
  <si>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</si>
  <si>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</si>
  <si>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</si>
  <si>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</si>
  <si>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</si>
  <si>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</si>
  <si>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</si>
  <si>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</si>
  <si>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</si>
  <si>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</si>
  <si>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</si>
  <si>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</si>
  <si>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</si>
  <si>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</si>
  <si>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</si>
  <si>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</si>
  <si>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</si>
  <si>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</si>
  <si>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</si>
  <si>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</si>
  <si>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</si>
  <si>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</si>
  <si>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</si>
  <si>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</si>
  <si>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</si>
  <si>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</si>
  <si>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</si>
  <si>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</si>
  <si>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</si>
  <si>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</si>
  <si>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</si>
  <si>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</si>
  <si>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</si>
  <si>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</si>
  <si>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</si>
  <si>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</si>
  <si>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</si>
  <si>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</si>
  <si>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</si>
  <si>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</si>
  <si>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</si>
  <si>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</si>
  <si>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</si>
  <si>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</si>
  <si>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</si>
  <si>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</si>
  <si>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</si>
  <si>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</si>
  <si>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</si>
  <si>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</si>
  <si>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</si>
  <si>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</si>
  <si>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</si>
  <si>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</si>
  <si>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</si>
  <si>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</si>
  <si>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</si>
  <si>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</si>
  <si>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</si>
  <si>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</si>
  <si>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</si>
  <si>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</si>
  <si>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</si>
  <si>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</si>
  <si>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</si>
  <si>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</si>
  <si>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</si>
  <si>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</si>
  <si>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</si>
  <si>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</si>
  <si>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</si>
  <si>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</si>
  <si>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</si>
  <si>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</si>
  <si>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</si>
  <si>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</si>
  <si>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</si>
  <si>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</si>
  <si>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</si>
  <si>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</si>
  <si>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</si>
  <si>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</si>
  <si>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</si>
  <si>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</si>
  <si>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</si>
  <si>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</si>
  <si>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</si>
  <si>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</si>
  <si>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</si>
  <si>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</si>
  <si>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</si>
  <si>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</si>
  <si>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</si>
  <si>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</si>
  <si>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</si>
  <si>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</si>
  <si>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</si>
  <si>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</si>
  <si>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</si>
  <si>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</si>
  <si>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</si>
  <si>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</si>
  <si>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</si>
  <si>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</si>
  <si>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</si>
  <si>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</si>
  <si>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</si>
  <si>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</si>
  <si>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</si>
  <si>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</si>
  <si>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</si>
  <si>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</si>
  <si>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</si>
  <si>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</si>
  <si>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</si>
  <si>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</si>
  <si>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</si>
  <si>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</si>
  <si>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</si>
  <si>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</si>
  <si>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</si>
  <si>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</si>
  <si>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</si>
  <si>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</si>
  <si>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</si>
  <si>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</si>
  <si>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</si>
  <si>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</si>
  <si>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</si>
  <si>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</si>
  <si>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</si>
  <si>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</si>
  <si>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</si>
  <si>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</si>
  <si>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</si>
  <si>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</si>
  <si>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</si>
  <si>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</si>
  <si>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</si>
  <si>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</si>
  <si>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</si>
  <si>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</si>
  <si>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</si>
  <si>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</si>
  <si>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</si>
  <si>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</si>
  <si>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</si>
  <si>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</si>
  <si>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</si>
  <si>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</si>
  <si>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</si>
  <si>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</si>
  <si>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</si>
  <si>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</si>
  <si>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</si>
  <si>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</si>
  <si>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</si>
  <si>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</si>
  <si>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</si>
  <si>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</si>
  <si>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</si>
  <si>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</si>
  <si>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</si>
  <si>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</si>
  <si>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</si>
  <si>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</si>
  <si>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</si>
  <si>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</si>
  <si>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</si>
  <si>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</si>
  <si>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</si>
  <si>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</si>
  <si>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</si>
  <si>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</si>
  <si>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</si>
  <si>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</si>
  <si>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</si>
  <si>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</si>
  <si>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</si>
  <si>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</si>
  <si>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</si>
  <si>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</si>
  <si>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</si>
  <si>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</si>
  <si>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</si>
  <si>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</si>
  <si>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</si>
  <si>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</si>
  <si>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</si>
  <si>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</si>
  <si>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</si>
  <si>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</si>
  <si>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</si>
  <si>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</si>
  <si>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</si>
  <si>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</si>
  <si>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</si>
  <si>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</si>
  <si>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</si>
  <si>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</si>
  <si>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</si>
  <si>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</si>
  <si>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</si>
  <si>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</si>
  <si>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</si>
  <si>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</si>
  <si>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</si>
  <si>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</si>
  <si>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</si>
  <si>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</si>
  <si>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</si>
  <si>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</si>
  <si>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</si>
  <si>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</si>
  <si>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</si>
  <si>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</si>
  <si>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</si>
  <si>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</si>
  <si>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</si>
  <si>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</si>
  <si>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</si>
  <si>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</si>
  <si>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</si>
  <si>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</si>
  <si>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</si>
  <si>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</si>
  <si>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</si>
  <si>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</si>
  <si>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</si>
  <si>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</si>
  <si>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</si>
  <si>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</si>
  <si>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</si>
  <si>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</si>
  <si>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</si>
  <si>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</si>
  <si>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</si>
  <si>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</si>
  <si>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</si>
  <si>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</si>
  <si>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</si>
  <si>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</si>
  <si>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</si>
  <si>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</si>
  <si>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</si>
  <si>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</si>
  <si>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</si>
  <si>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</si>
  <si>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</si>
  <si>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</si>
  <si>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</si>
  <si>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</si>
  <si>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</si>
  <si>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</si>
  <si>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</si>
  <si>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</si>
  <si>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</si>
  <si>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</si>
  <si>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</si>
  <si>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</si>
  <si>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</si>
  <si>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</si>
  <si>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</si>
  <si>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</si>
  <si>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</si>
  <si>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</si>
  <si>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</si>
  <si>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</si>
  <si>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</si>
  <si>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</si>
  <si>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</si>
  <si>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</si>
  <si>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</si>
  <si>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</si>
  <si>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</si>
  <si>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</si>
  <si>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</si>
  <si>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</si>
  <si>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</si>
  <si>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</si>
  <si>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</si>
  <si>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</si>
  <si>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</si>
  <si>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</si>
  <si>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</si>
  <si>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</si>
  <si>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</si>
  <si>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</si>
  <si>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</si>
  <si>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</si>
  <si>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</si>
  <si>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</si>
  <si>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</si>
  <si>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</si>
  <si>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</si>
  <si>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</si>
  <si>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</si>
  <si>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</si>
  <si>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</si>
  <si>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</si>
  <si>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</si>
  <si>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</si>
  <si>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</si>
  <si>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</si>
  <si>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</si>
  <si>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</si>
  <si>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</si>
  <si>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</si>
  <si>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</si>
  <si>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</si>
  <si>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</si>
  <si>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</si>
  <si>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</si>
  <si>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</si>
  <si>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</si>
  <si>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</si>
  <si>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</si>
  <si>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</si>
  <si>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</si>
  <si>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</si>
  <si>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</si>
  <si>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</si>
  <si>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</si>
  <si>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</si>
  <si>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</si>
  <si>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</si>
  <si>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</si>
  <si>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</si>
  <si>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</si>
  <si>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</si>
  <si>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</si>
  <si>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</si>
  <si>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</si>
  <si>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</si>
  <si>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</si>
  <si>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</si>
  <si>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</si>
  <si>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</si>
  <si>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</si>
  <si>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</si>
  <si>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</si>
  <si>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</si>
  <si>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</si>
  <si>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</si>
  <si>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</si>
  <si>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</si>
  <si>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</si>
  <si>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</si>
  <si>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</si>
  <si>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</si>
  <si>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</si>
  <si>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</si>
  <si>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</si>
  <si>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</si>
  <si>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</si>
  <si>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</si>
  <si>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</si>
  <si>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</si>
  <si>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</si>
  <si>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</si>
  <si>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</si>
  <si>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</si>
  <si>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</si>
  <si>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</si>
  <si>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</si>
  <si>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</si>
  <si>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</si>
  <si>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</si>
  <si>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</si>
  <si>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</si>
  <si>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</si>
  <si>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</si>
  <si>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</si>
  <si>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</si>
  <si>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</si>
  <si>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</si>
  <si>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</si>
  <si>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</si>
  <si>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</si>
  <si>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</si>
  <si>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</si>
  <si>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</si>
  <si>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</si>
  <si>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</si>
  <si>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</si>
  <si>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</si>
  <si>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</si>
  <si>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</si>
  <si>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</si>
  <si>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</si>
  <si>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</si>
  <si>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</si>
  <si>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</si>
  <si>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</si>
  <si>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</si>
  <si>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</si>
  <si>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</si>
  <si>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</si>
  <si>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</si>
  <si>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</si>
  <si>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</si>
  <si>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</si>
  <si>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</si>
  <si>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</si>
  <si>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</si>
  <si>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</si>
  <si>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</si>
  <si>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</si>
  <si>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</si>
  <si>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</si>
  <si>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</si>
  <si>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</si>
  <si>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</si>
  <si>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</si>
  <si>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</si>
  <si>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</si>
  <si>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</si>
  <si>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</si>
  <si>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</si>
  <si>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</si>
  <si>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</si>
  <si>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</si>
  <si>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</si>
  <si>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</si>
  <si>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</si>
  <si>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</si>
  <si>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</si>
  <si>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</si>
  <si>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</si>
  <si>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</si>
  <si>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</si>
  <si>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</si>
  <si>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</si>
  <si>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</si>
  <si>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</si>
  <si>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</si>
  <si>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</si>
  <si>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</si>
  <si>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</si>
  <si>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</si>
  <si>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</si>
  <si>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</si>
  <si>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</si>
  <si>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</si>
  <si>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</si>
  <si>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</si>
  <si>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</si>
  <si>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</si>
  <si>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</si>
  <si>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</si>
  <si>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</si>
  <si>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</si>
  <si>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</si>
  <si>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</si>
  <si>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</si>
  <si>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</si>
  <si>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</si>
  <si>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</si>
  <si>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</si>
  <si>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</si>
  <si>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</si>
  <si>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</si>
  <si>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</si>
  <si>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</si>
  <si>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</si>
  <si>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</si>
  <si>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</si>
  <si>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</si>
  <si>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</si>
  <si>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</si>
  <si>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</si>
  <si>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</si>
  <si>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</si>
  <si>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</si>
  <si>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</si>
  <si>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</si>
  <si>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</si>
  <si>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</si>
  <si>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</si>
  <si>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</si>
  <si>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</si>
  <si>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</si>
  <si>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</si>
  <si>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</si>
  <si>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</si>
  <si>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</si>
  <si>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</si>
  <si>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</si>
  <si>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</si>
  <si>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</si>
  <si>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</si>
  <si>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</si>
  <si>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</si>
  <si>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</si>
  <si>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</si>
  <si>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</si>
  <si>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</si>
  <si>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</si>
  <si>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</si>
  <si>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</si>
  <si>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</si>
  <si>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</si>
  <si>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</si>
  <si>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</si>
  <si>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</si>
  <si>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</si>
  <si>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</si>
  <si>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</si>
  <si>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</si>
  <si>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</si>
  <si>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</si>
  <si>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</si>
  <si>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</si>
  <si>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</si>
  <si>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</si>
  <si>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</si>
  <si>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</si>
  <si>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</si>
  <si>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</si>
  <si>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</si>
  <si>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</si>
  <si>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</si>
  <si>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</si>
  <si>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</si>
  <si>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</si>
  <si>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</si>
  <si>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</si>
  <si>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</si>
  <si>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</si>
  <si>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</si>
  <si>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</si>
  <si>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</si>
  <si>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</si>
  <si>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</si>
  <si>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</si>
  <si>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</si>
  <si>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</si>
  <si>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</si>
  <si>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</si>
  <si>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</si>
  <si>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</si>
  <si>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</si>
  <si>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</si>
  <si>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</si>
  <si>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</si>
  <si>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</si>
  <si>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</si>
  <si>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</si>
  <si>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</si>
  <si>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</si>
  <si>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</si>
  <si>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</si>
  <si>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</si>
  <si>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</si>
  <si>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</si>
  <si>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</si>
  <si>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</si>
  <si>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</si>
  <si>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</si>
  <si>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</si>
  <si>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</si>
  <si>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</si>
  <si>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</si>
  <si>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</si>
  <si>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</si>
  <si>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</si>
  <si>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</si>
  <si>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</si>
  <si>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</si>
  <si>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</si>
  <si>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</si>
  <si>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</si>
  <si>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</si>
  <si>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</si>
  <si>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</si>
  <si>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</si>
  <si>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</si>
  <si>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</si>
  <si>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</si>
  <si>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</si>
  <si>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</si>
  <si>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</si>
  <si>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</si>
  <si>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</si>
  <si>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</si>
  <si>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</si>
  <si>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</si>
  <si>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</si>
  <si>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</si>
  <si>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</si>
  <si>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</si>
  <si>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</si>
  <si>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</si>
  <si>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</si>
  <si>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</si>
  <si>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</si>
  <si>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</si>
  <si>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</si>
  <si>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</si>
  <si>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</si>
  <si>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</si>
  <si>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</si>
  <si>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</si>
  <si>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</si>
  <si>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</si>
  <si>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</si>
  <si>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</si>
  <si>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</si>
  <si>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</si>
  <si>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</si>
  <si>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</si>
  <si>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</si>
  <si>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</si>
  <si>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</si>
  <si>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</si>
  <si>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</si>
  <si>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</si>
  <si>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</si>
  <si>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</si>
  <si>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</si>
  <si>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</si>
  <si>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</si>
  <si>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</si>
  <si>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</si>
  <si>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</si>
  <si>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</si>
  <si>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</si>
  <si>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</si>
  <si>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</si>
  <si>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</si>
  <si>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</si>
  <si>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</si>
  <si>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</si>
  <si>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</si>
  <si>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</si>
  <si>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</si>
  <si>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</si>
  <si>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</si>
  <si>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</si>
  <si>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</si>
  <si>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</si>
  <si>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</si>
  <si>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</si>
  <si>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</si>
  <si>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</si>
  <si>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</si>
  <si>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</si>
  <si>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</si>
  <si>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</si>
  <si>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</si>
  <si>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</si>
  <si>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</si>
  <si>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</si>
  <si>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</si>
  <si>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</si>
  <si>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</si>
  <si>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</si>
  <si>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</si>
  <si>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</si>
  <si>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</si>
  <si>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</si>
  <si>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</si>
  <si>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</si>
  <si>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</si>
  <si>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</si>
  <si>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</si>
  <si>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</si>
  <si>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</si>
  <si>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</si>
  <si>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</si>
  <si>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</si>
  <si>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</si>
  <si>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</si>
  <si>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</si>
  <si>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</si>
  <si>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</si>
  <si>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</si>
  <si>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</si>
  <si>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</si>
  <si>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</si>
  <si>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</si>
  <si>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</si>
  <si>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</si>
  <si>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</si>
  <si>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</si>
  <si>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</si>
  <si>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</si>
  <si>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</si>
  <si>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</si>
  <si>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</si>
  <si>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</si>
  <si>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</si>
  <si>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</si>
  <si>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</si>
  <si>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</si>
  <si>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</si>
  <si>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</si>
  <si>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</si>
  <si>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</si>
  <si>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</si>
  <si>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</si>
  <si>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</si>
  <si>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</si>
  <si>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</si>
  <si>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</si>
  <si>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</si>
  <si>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</si>
  <si>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</si>
  <si>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</si>
  <si>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</si>
  <si>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</si>
  <si>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</si>
  <si>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</si>
  <si>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</si>
  <si>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</si>
  <si>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</si>
  <si>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</si>
  <si>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</si>
  <si>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</si>
  <si>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</si>
  <si>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</si>
  <si>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</si>
  <si>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</si>
  <si>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</si>
  <si>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</si>
  <si>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</si>
  <si>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</si>
  <si>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</si>
  <si>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</si>
  <si>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</si>
  <si>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</si>
  <si>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</si>
  <si>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</si>
  <si>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</si>
  <si>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</si>
  <si>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</si>
  <si>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</si>
  <si>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</si>
  <si>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</si>
  <si>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</si>
  <si>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</si>
  <si>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</si>
  <si>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</si>
  <si>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</si>
  <si>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</si>
  <si>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</si>
  <si>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</si>
  <si>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</si>
  <si>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</si>
  <si>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</si>
  <si>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</si>
  <si>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</si>
  <si>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</si>
  <si>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</si>
  <si>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</si>
  <si>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</si>
  <si>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</si>
  <si>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</si>
  <si>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</si>
  <si>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</si>
  <si>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</si>
  <si>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</si>
  <si>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</si>
  <si>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</si>
  <si>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</si>
  <si>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</si>
  <si>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</si>
  <si>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</si>
  <si>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</si>
  <si>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</si>
  <si>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</si>
  <si>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</si>
  <si>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</si>
  <si>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</si>
  <si>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</si>
  <si>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</si>
  <si>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</si>
  <si>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</si>
  <si>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</si>
  <si>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</si>
  <si>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</si>
  <si>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</si>
  <si>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</si>
  <si>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</si>
  <si>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</si>
  <si>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</si>
  <si>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</si>
  <si>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</si>
  <si>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</si>
  <si>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</si>
  <si>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</si>
  <si>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</si>
  <si>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</si>
  <si>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</si>
  <si>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</si>
  <si>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</si>
  <si>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</si>
  <si>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</si>
  <si>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</si>
  <si>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</si>
  <si>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</si>
  <si>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</si>
  <si>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</si>
  <si>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</si>
  <si>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</si>
  <si>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</si>
  <si>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</si>
  <si>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</si>
  <si>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</si>
  <si>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</si>
  <si>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</si>
  <si>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</si>
  <si>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</si>
  <si>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</si>
  <si>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</si>
  <si>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</si>
  <si>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</si>
  <si>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</si>
  <si>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</si>
  <si>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</si>
  <si>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</si>
  <si>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</si>
  <si>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</si>
  <si>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</si>
  <si>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</si>
  <si>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</si>
  <si>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</si>
  <si>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</si>
  <si>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</si>
  <si>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</si>
  <si>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</si>
  <si>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</si>
  <si>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</si>
  <si>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</si>
  <si>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</si>
  <si>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</si>
  <si>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</si>
  <si>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</si>
  <si>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</si>
  <si>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</si>
  <si>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</si>
  <si>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</si>
  <si>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</si>
  <si>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</si>
  <si>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</si>
  <si>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</si>
  <si>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</si>
  <si>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</si>
  <si>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</si>
  <si>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</si>
  <si>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</si>
  <si>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</si>
  <si>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</si>
  <si>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</si>
  <si>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</si>
  <si>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</si>
  <si>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</si>
  <si>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</si>
  <si>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</si>
  <si>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</si>
  <si>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</si>
  <si>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</si>
  <si>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</si>
  <si>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</si>
  <si>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</si>
  <si>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</si>
  <si>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</si>
  <si>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</si>
  <si>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</si>
  <si>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</si>
  <si>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</si>
  <si>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</si>
  <si>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</si>
  <si>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</si>
  <si>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</si>
  <si>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</si>
  <si>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</si>
  <si>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</si>
  <si>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</si>
  <si>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</si>
  <si>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</si>
  <si>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</si>
  <si>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</si>
  <si>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</si>
  <si>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</si>
  <si>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</si>
  <si>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</si>
  <si>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</si>
  <si>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</si>
  <si>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</si>
  <si>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</si>
  <si>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</si>
  <si>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</si>
  <si>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</si>
  <si>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</si>
  <si>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</si>
  <si>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</si>
  <si>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</si>
  <si>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</si>
  <si>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</si>
  <si>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</si>
  <si>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</si>
  <si>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</si>
  <si>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</si>
  <si>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</si>
  <si>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</si>
  <si>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</si>
  <si>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</si>
  <si>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</si>
  <si>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</si>
  <si>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</si>
  <si>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</si>
  <si>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</si>
  <si>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</si>
  <si>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</si>
  <si>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</si>
  <si>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</si>
  <si>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</si>
  <si>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</si>
  <si>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</si>
  <si>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</si>
  <si>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</si>
  <si>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</si>
  <si>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</si>
  <si>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</si>
  <si>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</si>
  <si>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</si>
  <si>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</si>
  <si>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</si>
  <si>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</si>
  <si>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</si>
  <si>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</si>
  <si>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</si>
  <si>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</si>
  <si>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</si>
  <si>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</si>
  <si>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</si>
  <si>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</si>
  <si>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</si>
  <si>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</si>
  <si>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</si>
  <si>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</si>
  <si>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</si>
  <si>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</si>
  <si>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</si>
  <si>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</si>
  <si>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</si>
  <si>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</si>
  <si>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</si>
  <si>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</si>
  <si>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</si>
  <si>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</si>
  <si>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</si>
  <si>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</si>
  <si>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</si>
  <si>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</si>
  <si>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</si>
  <si>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</si>
  <si>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</si>
  <si>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</si>
  <si>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</si>
  <si>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</si>
  <si>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</si>
  <si>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</si>
  <si>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</si>
  <si>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</si>
  <si>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</si>
  <si>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</si>
  <si>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</si>
  <si>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</si>
  <si>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</si>
  <si>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</si>
  <si>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</si>
  <si>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</si>
  <si>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</si>
  <si>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</si>
  <si>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</si>
  <si>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</si>
  <si>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</si>
  <si>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</si>
  <si>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</si>
  <si>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</si>
  <si>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</si>
  <si>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</si>
  <si>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</si>
  <si>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</si>
  <si>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</si>
  <si>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</si>
  <si>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</si>
  <si>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</si>
  <si>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</si>
  <si>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</si>
  <si>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</si>
  <si>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</si>
  <si>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</si>
  <si>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</si>
  <si>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</si>
  <si>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</si>
  <si>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</si>
  <si>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</si>
  <si>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</si>
  <si>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</si>
  <si>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</si>
  <si>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</si>
  <si>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</si>
  <si>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</si>
  <si>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</si>
  <si>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</si>
  <si>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</si>
  <si>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</si>
  <si>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</si>
  <si>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</si>
  <si>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</si>
  <si>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</si>
  <si>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</si>
  <si>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</si>
  <si>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</si>
  <si>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</si>
  <si>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</si>
  <si>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</si>
  <si>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</si>
  <si>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</si>
  <si>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</si>
  <si>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</si>
  <si>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</si>
  <si>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</si>
  <si>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</si>
  <si>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</si>
  <si>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</si>
  <si>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</si>
  <si>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</si>
  <si>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</si>
  <si>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</si>
  <si>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</si>
  <si>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</si>
  <si>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</si>
  <si>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</si>
  <si>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</si>
  <si>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</si>
  <si>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</si>
  <si>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</si>
  <si>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</si>
  <si>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</si>
  <si>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</si>
  <si>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</si>
  <si>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</si>
  <si>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</si>
  <si>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</si>
  <si>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</si>
  <si>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</si>
  <si>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</si>
  <si>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</si>
  <si>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</si>
  <si>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</si>
  <si>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</si>
  <si>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</si>
  <si>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</si>
  <si>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</si>
  <si>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</si>
  <si>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</si>
  <si>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</si>
  <si>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</si>
  <si>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</si>
  <si>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</si>
  <si>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</si>
  <si>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</si>
  <si>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</si>
  <si>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</si>
  <si>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</si>
  <si>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</si>
  <si>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</si>
  <si>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</si>
  <si>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</si>
  <si>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</si>
  <si>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</si>
  <si>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</si>
  <si>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</si>
  <si>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</si>
  <si>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</si>
  <si>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</si>
  <si>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</si>
  <si>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</si>
  <si>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</si>
  <si>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</si>
  <si>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</si>
  <si>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</si>
  <si>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</si>
  <si>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</si>
  <si>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</si>
  <si>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</si>
  <si>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</si>
  <si>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</si>
  <si>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</si>
  <si>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</si>
  <si>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</si>
  <si>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</si>
  <si>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</si>
  <si>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</si>
  <si>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</si>
  <si>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</si>
  <si>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</si>
  <si>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</si>
  <si>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</si>
  <si>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</si>
  <si>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</si>
  <si>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</si>
  <si>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</si>
  <si>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</si>
  <si>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</si>
  <si>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</si>
  <si>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</si>
  <si>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</si>
  <si>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</si>
  <si>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</si>
  <si>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</si>
  <si>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</si>
  <si>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</si>
  <si>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</si>
  <si>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</si>
  <si>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</si>
  <si>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</si>
  <si>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</si>
  <si>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</si>
  <si>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</si>
  <si>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</si>
  <si>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</si>
  <si>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</si>
  <si>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</si>
  <si>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</si>
  <si>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</si>
  <si>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</si>
  <si>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</si>
  <si>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</si>
  <si>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</si>
  <si>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</si>
  <si>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</si>
  <si>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</si>
  <si>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</si>
  <si>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</si>
  <si>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</si>
  <si>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</si>
  <si>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</si>
  <si>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</si>
  <si>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</si>
  <si>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</si>
  <si>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</si>
  <si>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</si>
  <si>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</si>
  <si>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</si>
  <si>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</si>
  <si>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</si>
  <si>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</si>
  <si>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</si>
  <si>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</si>
  <si>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</si>
  <si>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</si>
  <si>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</si>
  <si>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</si>
  <si>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</si>
  <si>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</si>
  <si>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</si>
  <si>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</si>
  <si>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</si>
  <si>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</si>
  <si>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</si>
  <si>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</si>
  <si>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</si>
  <si>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</si>
  <si>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</si>
  <si>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</si>
  <si>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</si>
  <si>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</si>
  <si>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</si>
  <si>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</si>
  <si>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</si>
  <si>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</si>
  <si>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</si>
  <si>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</si>
  <si>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</si>
  <si>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</si>
  <si>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</si>
  <si>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</si>
  <si>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</si>
  <si>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</si>
  <si>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</si>
  <si>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</si>
  <si>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</si>
  <si>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</si>
  <si>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</si>
  <si>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</si>
  <si>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</si>
  <si>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</si>
  <si>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</si>
  <si>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</si>
  <si>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</si>
  <si>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</si>
  <si>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</si>
  <si>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</si>
  <si>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</si>
  <si>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</si>
  <si>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</si>
  <si>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</si>
  <si>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</si>
  <si>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</si>
  <si>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</si>
  <si>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</si>
  <si>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</si>
  <si>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</si>
  <si>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</si>
  <si>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</si>
  <si>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</si>
  <si>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</si>
  <si>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</si>
  <si>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</si>
  <si>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</si>
  <si>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</si>
  <si>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</si>
  <si>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</si>
  <si>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</si>
  <si>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</si>
  <si>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</si>
  <si>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</si>
  <si>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</si>
  <si>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</si>
  <si>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</si>
  <si>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</si>
  <si>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</si>
  <si>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</si>
  <si>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</si>
  <si>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</si>
  <si>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</si>
  <si>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</si>
  <si>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</si>
  <si>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</si>
  <si>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</si>
  <si>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</si>
  <si>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</si>
  <si>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</si>
  <si>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</si>
  <si>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</si>
  <si>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</si>
  <si>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</si>
  <si>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</si>
  <si>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</si>
  <si>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</si>
  <si>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</si>
  <si>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</si>
  <si>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</si>
  <si>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</si>
  <si>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</si>
  <si>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</si>
  <si>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</si>
  <si>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</si>
  <si>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</si>
  <si>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</si>
  <si>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</si>
  <si>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</si>
  <si>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</si>
  <si>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</si>
  <si>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</si>
  <si>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</si>
  <si>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</si>
  <si>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</si>
  <si>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</si>
  <si>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</si>
  <si>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</si>
  <si>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</si>
  <si>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</si>
  <si>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</si>
  <si>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</si>
  <si>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</si>
  <si>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</si>
  <si>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</si>
  <si>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</si>
  <si>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</si>
  <si>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</si>
  <si>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</si>
  <si>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</si>
  <si>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</si>
  <si>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</si>
  <si>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</si>
  <si>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</si>
  <si>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</si>
  <si>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</si>
  <si>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</si>
  <si>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</si>
  <si>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</si>
  <si>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</si>
  <si>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</si>
  <si>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</si>
  <si>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</si>
  <si>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</si>
  <si>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</si>
  <si>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</si>
  <si>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</si>
  <si>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</si>
  <si>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</si>
  <si>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</si>
  <si>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</si>
  <si>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</si>
  <si>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</si>
  <si>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</si>
  <si>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</si>
  <si>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</si>
  <si>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</si>
  <si>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</si>
  <si>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</si>
  <si>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</si>
  <si>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</si>
  <si>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</si>
  <si>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</si>
  <si>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</si>
  <si>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</si>
  <si>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</si>
  <si>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</si>
  <si>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</si>
  <si>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</si>
  <si>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</si>
  <si>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</si>
  <si>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</si>
  <si>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</si>
  <si>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</si>
  <si>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</si>
  <si>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</si>
  <si>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</si>
  <si>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</si>
  <si>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</si>
  <si>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</si>
  <si>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</si>
  <si>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</si>
  <si>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</si>
  <si>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</si>
  <si>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</si>
  <si>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</si>
  <si>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</si>
  <si>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</si>
  <si>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</si>
  <si>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</si>
  <si>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</si>
  <si>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</si>
  <si>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</si>
  <si>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</si>
  <si>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</si>
  <si>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</si>
  <si>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</si>
  <si>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</si>
  <si>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</si>
  <si>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</si>
  <si>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</si>
  <si>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</si>
  <si>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</si>
  <si>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</si>
  <si>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</si>
  <si>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</si>
  <si>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</si>
  <si>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</si>
  <si>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</si>
  <si>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</si>
  <si>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</si>
  <si>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</si>
  <si>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</si>
  <si>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</si>
  <si>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</si>
  <si>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</si>
  <si>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</si>
  <si>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</si>
  <si>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</si>
  <si>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</si>
  <si>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</si>
  <si>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</si>
  <si>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</si>
  <si>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</si>
  <si>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</si>
  <si>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</si>
  <si>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</si>
  <si>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</si>
  <si>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</si>
  <si>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</si>
  <si>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</si>
  <si>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</si>
  <si>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</si>
  <si>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</si>
  <si>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</si>
  <si>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</si>
  <si>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</si>
  <si>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</si>
  <si>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</si>
  <si>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</si>
  <si>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</si>
  <si>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</si>
  <si>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</si>
  <si>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</si>
  <si>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</si>
  <si>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</si>
  <si>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</si>
  <si>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</si>
  <si>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</si>
  <si>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</si>
  <si>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</si>
  <si>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</si>
  <si>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</si>
  <si>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</si>
  <si>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</si>
  <si>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</si>
  <si>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</si>
  <si>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</si>
  <si>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</si>
  <si>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</si>
  <si>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</si>
  <si>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</si>
  <si>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</si>
  <si>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</si>
  <si>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</si>
  <si>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</si>
  <si>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</si>
  <si>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</si>
  <si>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</si>
  <si>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</si>
  <si>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</si>
  <si>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</si>
  <si>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</si>
  <si>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</si>
  <si>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</si>
  <si>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</si>
  <si>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</si>
  <si>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</si>
  <si>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</si>
  <si>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</si>
  <si>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</si>
  <si>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</si>
  <si>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</si>
  <si>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</si>
  <si>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</si>
  <si>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</si>
  <si>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</si>
  <si>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</si>
  <si>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</si>
  <si>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</si>
  <si>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</si>
  <si>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</si>
  <si>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</si>
  <si>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</si>
  <si>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</si>
  <si>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</si>
  <si>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</si>
  <si>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</si>
  <si>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</si>
  <si>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</si>
  <si>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</si>
  <si>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</si>
  <si>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</si>
  <si>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</si>
  <si>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</si>
  <si>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</si>
  <si>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</si>
  <si>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</si>
  <si>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</si>
  <si>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</si>
  <si>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</si>
  <si>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</si>
  <si>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</si>
  <si>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</si>
  <si>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</si>
  <si>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</si>
  <si>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</si>
  <si>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</si>
  <si>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</si>
  <si>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</si>
  <si>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</si>
  <si>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</si>
  <si>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</si>
  <si>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</si>
  <si>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</si>
  <si>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</si>
  <si>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</si>
  <si>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</si>
  <si>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</si>
  <si>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</si>
  <si>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</si>
  <si>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</si>
  <si>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</si>
  <si>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</si>
  <si>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</si>
  <si>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</si>
  <si>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</si>
  <si>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</si>
  <si>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</si>
  <si>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</si>
  <si>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</si>
  <si>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</si>
  <si>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</si>
  <si>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</si>
  <si>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</si>
  <si>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</si>
  <si>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</si>
  <si>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</si>
  <si>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</si>
  <si>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</si>
  <si>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</si>
  <si>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</si>
  <si>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</si>
  <si>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</si>
  <si>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</si>
  <si>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</si>
  <si>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</si>
  <si>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</si>
  <si>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</si>
  <si>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</si>
  <si>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</si>
  <si>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</si>
  <si>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</si>
  <si>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</si>
  <si>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</si>
  <si>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</si>
  <si>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</si>
  <si>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</si>
  <si>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</si>
  <si>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</si>
  <si>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</si>
  <si>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</si>
  <si>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</si>
  <si>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</si>
  <si>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</si>
  <si>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</si>
  <si>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</si>
  <si>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</si>
  <si>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</si>
  <si>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</si>
  <si>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</si>
  <si>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</si>
  <si>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</si>
  <si>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</si>
  <si>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</si>
  <si>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</si>
  <si>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</si>
  <si>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</si>
  <si>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</si>
  <si>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</si>
  <si>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</si>
  <si>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</si>
  <si>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</si>
  <si>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</si>
  <si>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</si>
  <si>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</si>
  <si>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</si>
  <si>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</si>
  <si>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</si>
  <si>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</si>
  <si>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</si>
  <si>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</si>
  <si>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</si>
  <si>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</si>
  <si>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</si>
  <si>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</si>
  <si>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</si>
  <si>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</si>
  <si>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</si>
  <si>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</si>
  <si>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</si>
  <si>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</si>
  <si>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</si>
  <si>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</si>
  <si>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</si>
  <si>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</si>
  <si>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</si>
  <si>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</si>
  <si>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</si>
  <si>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</si>
  <si>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</si>
  <si>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</si>
  <si>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</si>
  <si>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</si>
  <si>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</si>
  <si>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</si>
  <si>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</si>
  <si>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</si>
  <si>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</si>
  <si>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</si>
  <si>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</si>
  <si>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</si>
  <si>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</si>
  <si>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</si>
  <si>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</si>
  <si>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</si>
  <si>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</si>
  <si>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</si>
  <si>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</si>
  <si>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</si>
  <si>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</si>
  <si>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</si>
  <si>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</si>
  <si>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</si>
  <si>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</si>
  <si>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</si>
  <si>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</si>
  <si>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</si>
  <si>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</si>
  <si>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</si>
  <si>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</si>
  <si>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</si>
  <si>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</si>
  <si>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</si>
  <si>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</si>
  <si>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</si>
  <si>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</si>
  <si>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</si>
  <si>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</si>
  <si>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</si>
  <si>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</si>
  <si>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</si>
  <si>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</si>
  <si>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</si>
  <si>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</si>
  <si>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</si>
  <si>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</si>
  <si>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</si>
  <si>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</si>
  <si>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</si>
  <si>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</si>
  <si>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</si>
  <si>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</si>
  <si>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</si>
  <si>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</si>
  <si>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</si>
  <si>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</si>
  <si>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</si>
  <si>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</si>
  <si>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</si>
  <si>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</si>
  <si>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</si>
  <si>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</si>
  <si>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</si>
  <si>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</si>
  <si>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</si>
  <si>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</si>
  <si>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</si>
  <si>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</si>
  <si>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</si>
  <si>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</si>
  <si>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</si>
  <si>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</si>
  <si>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</si>
  <si>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</si>
  <si>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</si>
  <si>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</si>
  <si>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</si>
  <si>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</si>
  <si>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</si>
  <si>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</si>
  <si>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</si>
  <si>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</si>
  <si>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</si>
  <si>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</si>
  <si>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</si>
  <si>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</si>
  <si>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</si>
  <si>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</si>
  <si>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</si>
  <si>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</si>
  <si>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</si>
  <si>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</si>
  <si>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</si>
  <si>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</si>
  <si>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</si>
  <si>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</si>
  <si>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</si>
  <si>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</si>
  <si>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</si>
  <si>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</si>
  <si>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</si>
  <si>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</si>
  <si>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</si>
  <si>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</si>
  <si>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</si>
  <si>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</si>
  <si>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</si>
  <si>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</si>
  <si>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</si>
  <si>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</si>
  <si>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</si>
  <si>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</si>
  <si>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</si>
  <si>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</si>
  <si>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</si>
  <si>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</si>
  <si>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</si>
  <si>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</si>
  <si>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</si>
  <si>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</si>
  <si>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</si>
  <si>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</si>
  <si>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</si>
  <si>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9-Sept-22--7-Oct-22-------</t>
  </si>
  <si>
    <t>3-Oct-22--7-Oct-22</t>
  </si>
  <si>
    <t>29-Sept-22--30-Sept-22--1-Oct-22--3-Oct-22--5-Oct-22--7-Oct-22</t>
  </si>
  <si>
    <t>7-Oct-22--8-Oct-22</t>
  </si>
  <si>
    <t>3-Oct-22--10-Oct-22</t>
  </si>
  <si>
    <t>8-Oct-22---11-Oct-22</t>
  </si>
  <si>
    <t>29-Sept-22--11-Oct-22--12-Oct-22</t>
  </si>
  <si>
    <t>12-Oct-22---13-Oct-22</t>
  </si>
  <si>
    <t>13-Oct-22--14-Oct-22---</t>
  </si>
  <si>
    <t>14-Oct-22--17-Oct-22</t>
  </si>
  <si>
    <t>17-Oct-22--21-Oct-22</t>
  </si>
  <si>
    <t>13-Oct-22--17-Oct-22--22-Oct-22</t>
  </si>
  <si>
    <t>21-Oct-22--26-Oct-22-----------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</si>
</sst>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4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14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40" dataDxfId="139">
  <autoFilter ref="A1:H3239"/>
  <tableColumns count="8">
    <tableColumn id="1" name="Fecha" dataDxfId="138"/>
    <tableColumn id="2" name="Folio-Serie" dataDxfId="137"/>
    <tableColumn id="4" name="Nombre-Cliente" dataDxfId="136"/>
    <tableColumn id="6" name="Importe" dataDxfId="135" dataCellStyle="Moneda"/>
    <tableColumn id="7" name="Fecha-Pago" dataDxfId="134"/>
    <tableColumn id="8" name="Pagado" dataDxfId="133" dataCellStyle="Moneda"/>
    <tableColumn id="9" name="Saldo" dataDxfId="132" dataCellStyle="Moneda">
      <calculatedColumnFormula>Tabla1[[#This Row],[Importe]]-Tabla1[[#This Row],[Pagado]]</calculatedColumnFormula>
    </tableColumn>
    <tableColumn id="10" name="Estado" dataDxfId="1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30" dataDxfId="129">
  <autoFilter ref="A1:I3171"/>
  <tableColumns count="9">
    <tableColumn id="1" name="Fecha" dataDxfId="128" totalsRowDxfId="127"/>
    <tableColumn id="2" name="Folio-Serie" dataDxfId="126" totalsRowDxfId="125"/>
    <tableColumn id="4" name="Nombre-Cliente" dataDxfId="124" totalsRowDxfId="123"/>
    <tableColumn id="6" name="Importe" totalsRowFunction="sum" dataDxfId="122" totalsRowDxfId="121" dataCellStyle="Moneda"/>
    <tableColumn id="7" name="Fecha-Pago" dataDxfId="120" totalsRowDxfId="119"/>
    <tableColumn id="8" name="Pagado" totalsRowFunction="sum" dataDxfId="118" totalsRowDxfId="117" dataCellStyle="Moneda"/>
    <tableColumn id="9" name="Saldo" totalsRowFunction="sum" dataDxfId="116" totalsRowDxfId="115" dataCellStyle="Moneda">
      <calculatedColumnFormula>Tabla13[[#This Row],[Importe]]-Tabla13[[#This Row],[Pagado]]</calculatedColumnFormula>
    </tableColumn>
    <tableColumn id="10" name="Estado" dataDxfId="114" totalsRowDxfId="113"/>
    <tableColumn id="3" name="Columna1" dataDxfId="112" totalsRowDxfId="1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10" dataDxfId="109">
  <autoFilter ref="A1:H3444"/>
  <tableColumns count="8">
    <tableColumn id="1" name="Fecha" dataDxfId="108"/>
    <tableColumn id="2" name="Folio-Serie" dataDxfId="107"/>
    <tableColumn id="4" name="Nombre-Cliente" dataDxfId="106"/>
    <tableColumn id="6" name="Importe" dataDxfId="105" dataCellStyle="Moneda"/>
    <tableColumn id="7" name="Fecha-Pago" dataDxfId="104"/>
    <tableColumn id="8" name="Pagado" dataDxfId="103" dataCellStyle="Moneda"/>
    <tableColumn id="9" name="Saldo" dataDxfId="102" dataCellStyle="Moneda">
      <calculatedColumnFormula>Tabla14[[#This Row],[Importe]]-Tabla14[[#This Row],[Pagado]]</calculatedColumnFormula>
    </tableColumn>
    <tableColumn id="10" name="Estado" dataDxfId="10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00" dataDxfId="99" totalsRowDxfId="98">
  <autoFilter ref="A1:H3373"/>
  <tableColumns count="8">
    <tableColumn id="1" name="Fecha" dataDxfId="97" totalsRowDxfId="96"/>
    <tableColumn id="2" name="Folio-Serie" dataDxfId="95" totalsRowDxfId="94"/>
    <tableColumn id="4" name="Nombre-Cliente" dataDxfId="93" totalsRowDxfId="92"/>
    <tableColumn id="6" name="Importe" totalsRowFunction="sum" dataDxfId="91" totalsRowDxfId="90" dataCellStyle="Moneda"/>
    <tableColumn id="7" name="Fecha-Pago" dataDxfId="89" totalsRowDxfId="88"/>
    <tableColumn id="8" name="Pagado" totalsRowFunction="sum" dataDxfId="87" totalsRowDxfId="86" dataCellStyle="Moneda"/>
    <tableColumn id="9" name="Saldo" totalsRowFunction="sum" dataDxfId="85" totalsRowDxfId="84" dataCellStyle="Moneda">
      <calculatedColumnFormula>Tabla15[[#This Row],[Importe]]-Tabla15[[#This Row],[Pagado]]</calculatedColumnFormula>
    </tableColumn>
    <tableColumn id="10" name="Estado" dataDxfId="83" totalsRowDxfId="8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81" dataDxfId="80">
  <autoFilter ref="A1:H3555"/>
  <tableColumns count="8">
    <tableColumn id="1" name="Fecha" dataDxfId="79" totalsRowDxfId="78"/>
    <tableColumn id="2" name="Folio-Serie" dataDxfId="77" totalsRowDxfId="76"/>
    <tableColumn id="4" name="Nombre-Cliente" dataDxfId="75" totalsRowDxfId="74"/>
    <tableColumn id="6" name="Importe" totalsRowFunction="sum" dataDxfId="73" totalsRowDxfId="72" dataCellStyle="Moneda"/>
    <tableColumn id="7" name="Fecha-Pago" dataDxfId="71" totalsRowDxfId="70"/>
    <tableColumn id="8" name="Pagado" totalsRowFunction="sum" dataDxfId="69" totalsRowDxfId="68" dataCellStyle="Moneda"/>
    <tableColumn id="9" name="Saldo" totalsRowFunction="sum" dataDxfId="67" totalsRowDxfId="66" dataCellStyle="Moneda">
      <calculatedColumnFormula>Tabla16[[#This Row],[Importe]]-Tabla16[[#This Row],[Pagado]]</calculatedColumnFormula>
    </tableColumn>
    <tableColumn id="10" name="Estado" dataDxfId="65" totalsRowDxfId="6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63" dataDxfId="62">
  <autoFilter ref="A1:H3337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 dataCellStyle="Moneda"/>
    <tableColumn id="8" name="Pagado" totalsRowFunction="sum" dataDxfId="51" totalsRowDxfId="50" dataCellStyle="Moneda"/>
    <tableColumn id="9" name="Saldo" totalsRowFunction="sum" dataDxfId="49" totalsRowDxfId="48" dataCellStyle="Moneda"/>
    <tableColumn id="10" name="Estado" dataDxfId="47" totalsRowDxfId="4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45" dataDxfId="44">
  <autoFilter ref="A1:H3232"/>
  <tableColumns count="8">
    <tableColumn id="1" name="Fecha" dataDxfId="43"/>
    <tableColumn id="2" name="Folio-Serie" dataDxfId="42"/>
    <tableColumn id="4" name="Nombre-Cliente" dataDxfId="41"/>
    <tableColumn id="6" name="Importe" dataDxfId="40" dataCellStyle="Moneda"/>
    <tableColumn id="7" name="Fecha-Pago" dataDxfId="39"/>
    <tableColumn id="8" name="Pagado" dataDxfId="38" dataCellStyle="Moneda"/>
    <tableColumn id="9" name="Saldo" dataDxfId="37" dataCellStyle="Moneda">
      <calculatedColumnFormula>Tabla18[[#This Row],[Importe]]-Tabla18[[#This Row],[Pagado]]</calculatedColumnFormula>
    </tableColumn>
    <tableColumn id="10" name="Estado" dataDxfId="3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35" dataDxfId="34">
  <autoFilter ref="A1:H3221"/>
  <tableColumns count="8">
    <tableColumn id="1" name="Fecha" dataDxfId="33" totalsRowDxfId="32"/>
    <tableColumn id="2" name="Folio-Serie" dataDxfId="31" totalsRowDxfId="30"/>
    <tableColumn id="4" name="Nombre-Cliente" dataDxfId="29" totalsRowDxfId="28"/>
    <tableColumn id="6" name="Importe" totalsRowFunction="sum" dataDxfId="27" totalsRowDxfId="26" dataCellStyle="Moneda"/>
    <tableColumn id="7" name="Fecha-Pago" dataDxfId="25" totalsRowDxfId="24"/>
    <tableColumn id="8" name="Pagado" totalsRowFunction="sum" dataDxfId="23" totalsRowDxfId="22" dataCellStyle="Moneda"/>
    <tableColumn id="9" name="Saldo" totalsRowFunction="sum" dataDxfId="21" totalsRowDxfId="20" dataCellStyle="Moneda">
      <calculatedColumnFormula>Tabla19[[#This Row],[Importe]]-Tabla19[[#This Row],[Pagado]]</calculatedColumnFormula>
    </tableColumn>
    <tableColumn id="10" name="Estado" dataDxfId="19" totalsRowDxfId="1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17" dataDxfId="16">
  <autoFilter ref="A1:H3408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/>
    <tableColumn id="8" name="Pagado" totalsRowFunction="sum" dataDxfId="10" totalsRowDxfId="2" dataCellStyle="Moneda"/>
    <tableColumn id="9" name="Saldo" totalsRowFunction="sum" dataDxfId="9" totalsRowDxfId="1" dataCellStyle="Moneda">
      <calculatedColumnFormula>Tabla110[[#This Row],[Importe]]-Tabla110[[#This Row],[Pagado]]</calculatedColumnFormula>
    </tableColumn>
    <tableColumn id="10" name="Estado" dataDxfId="8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13">
        <f>D3239-F3239</f>
        <v>2000</v>
      </c>
      <c r="F3245" s="214"/>
    </row>
    <row r="3246" spans="1:8" ht="15.75" thickBot="1" x14ac:dyDescent="0.3">
      <c r="E3246" s="215"/>
      <c r="F3246" s="216"/>
    </row>
    <row r="3247" spans="1:8" x14ac:dyDescent="0.25">
      <c r="E3247" s="217" t="s">
        <v>28010</v>
      </c>
      <c r="F3247" s="217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24" t="s">
        <v>10570</v>
      </c>
      <c r="Q1118" s="222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25"/>
      <c r="Q1119" s="223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18">
        <f>Tabla13[[#Totals],[Importe]]-Tabla13[[#Totals],[Pagado]]</f>
        <v>0</v>
      </c>
      <c r="F3177" s="219"/>
    </row>
    <row r="3178" spans="1:9" ht="16.5" thickBot="1" x14ac:dyDescent="0.3">
      <c r="E3178" s="220"/>
      <c r="F3178" s="221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26">
        <f>D3446-F3446</f>
        <v>0</v>
      </c>
      <c r="F3452" s="227"/>
      <c r="G3452" s="232"/>
    </row>
    <row r="3453" spans="1:8" x14ac:dyDescent="0.25">
      <c r="E3453" s="228"/>
      <c r="F3453" s="229"/>
      <c r="G3453" s="232"/>
    </row>
    <row r="3454" spans="1:8" ht="16.5" thickBot="1" x14ac:dyDescent="0.3">
      <c r="E3454" s="230"/>
      <c r="F3454" s="231"/>
      <c r="G3454" s="232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33">
        <f>Tabla15[[#Totals],[Importe]]-Tabla15[[#Totals],[Pagado]]</f>
        <v>0</v>
      </c>
      <c r="F3381" s="234"/>
    </row>
    <row r="3382" spans="1:6" ht="16.5" thickBot="1" x14ac:dyDescent="0.3">
      <c r="E3382" s="235"/>
      <c r="F3382" s="236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37">
        <f>Tabla16[[#Totals],[Importe]]-Tabla16[[#Totals],[Pagado]]</f>
        <v>55999.999999992549</v>
      </c>
      <c r="F3562" s="238"/>
      <c r="G3562" s="239"/>
    </row>
    <row r="3563" spans="1:8" x14ac:dyDescent="0.25">
      <c r="E3563" s="240"/>
      <c r="F3563" s="241"/>
      <c r="G3563" s="242"/>
    </row>
    <row r="3564" spans="1:8" ht="16.5" thickBot="1" x14ac:dyDescent="0.3">
      <c r="E3564" s="243"/>
      <c r="F3564" s="244"/>
      <c r="G3564" s="245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46" t="s">
        <v>10570</v>
      </c>
      <c r="E3343" s="248">
        <f>Tabla147[[#Totals],[Importe]]-Tabla147[[#Totals],[Pagado]]</f>
        <v>0</v>
      </c>
      <c r="F3343" s="249"/>
    </row>
    <row r="3344" spans="1:9" ht="16.5" thickBot="1" x14ac:dyDescent="0.3">
      <c r="D3344" s="247"/>
      <c r="E3344" s="250"/>
      <c r="F3344" s="251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56" t="s">
        <v>24613</v>
      </c>
      <c r="E3237" s="252">
        <f>D3232-F3232</f>
        <v>164962.93000002205</v>
      </c>
      <c r="F3237" s="253"/>
    </row>
    <row r="3238" spans="4:6" ht="16.5" thickBot="1" x14ac:dyDescent="0.3">
      <c r="D3238" s="257"/>
      <c r="E3238" s="254"/>
      <c r="F3238" s="255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10" activePane="bottomRight" state="frozen"/>
      <selection pane="topRight" activeCell="C1" sqref="C1"/>
      <selection pane="bottomLeft" activeCell="A2" sqref="A2"/>
      <selection pane="bottomRight" activeCell="B3226" sqref="B3226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31543</v>
      </c>
      <c r="F886" s="176">
        <f>2000+1500</f>
        <v>3500</v>
      </c>
      <c r="G886" s="177">
        <f>Tabla19[[#This Row],[Importe]]-Tabla19[[#This Row],[Pagado]]</f>
        <v>1364</v>
      </c>
      <c r="H886" s="75" t="s">
        <v>4814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31544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31546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ht="31.5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0" t="s">
        <v>31548</v>
      </c>
      <c r="F2453" s="178">
        <f>6215.75+98079.31</f>
        <v>104295.06</v>
      </c>
      <c r="G2453" s="179">
        <f>Tabla19[[#This Row],[Importe]]-Tabla19[[#This Row],[Pagado]]</f>
        <v>0</v>
      </c>
      <c r="H2453" s="153" t="s">
        <v>10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>
        <v>44845</v>
      </c>
      <c r="F2507" s="178">
        <v>7764.05</v>
      </c>
      <c r="G2507" s="179">
        <f>Tabla19[[#This Row],[Importe]]-Tabla19[[#This Row],[Pagado]]</f>
        <v>0</v>
      </c>
      <c r="H2507" s="153" t="s">
        <v>10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>
        <v>44845</v>
      </c>
      <c r="F2649" s="178">
        <v>25022.9</v>
      </c>
      <c r="G2649" s="179">
        <f>Tabla19[[#This Row],[Importe]]-Tabla19[[#This Row],[Pagado]]</f>
        <v>0</v>
      </c>
      <c r="H2649" s="153" t="s">
        <v>10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ht="31.5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0" t="s">
        <v>31550</v>
      </c>
      <c r="F2957" s="178">
        <f>71753.5+49868.87</f>
        <v>121622.37</v>
      </c>
      <c r="G2957" s="179">
        <f>Tabla19[[#This Row],[Importe]]-Tabla19[[#This Row],[Pagado]]</f>
        <v>0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>
        <v>44847</v>
      </c>
      <c r="F2971" s="178">
        <v>7506</v>
      </c>
      <c r="G2971" s="179">
        <f>Tabla19[[#This Row],[Importe]]-Tabla19[[#This Row],[Pagado]]</f>
        <v>0</v>
      </c>
      <c r="H2971" s="153" t="s">
        <v>10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>
        <v>44847</v>
      </c>
      <c r="F3092" s="176">
        <v>60096.32</v>
      </c>
      <c r="G3092" s="177">
        <f>Tabla19[[#This Row],[Importe]]-Tabla19[[#This Row],[Pagado]]</f>
        <v>0</v>
      </c>
      <c r="H3092" s="75" t="s">
        <v>10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>
        <v>44847</v>
      </c>
      <c r="F3196" s="176">
        <v>70935.199999999997</v>
      </c>
      <c r="G3196" s="177">
        <f>Tabla19[[#This Row],[Importe]]-Tabla19[[#This Row],[Pagado]]</f>
        <v>0</v>
      </c>
      <c r="H3196" s="75" t="s">
        <v>10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36484163.279999986</v>
      </c>
      <c r="G3222" s="187">
        <f>SUBTOTAL(109,Tabla19[Saldo])</f>
        <v>158785.98000000001</v>
      </c>
      <c r="H3222" s="184"/>
    </row>
    <row r="3226" spans="1:8" ht="16.5" thickBot="1" x14ac:dyDescent="0.3"/>
    <row r="3227" spans="1:8" x14ac:dyDescent="0.25">
      <c r="D3227" s="262" t="s">
        <v>27995</v>
      </c>
      <c r="E3227" s="258">
        <f>Tabla19[[#Totals],[Importe]]-Tabla19[[#Totals],[Pagado]]</f>
        <v>158785.98000000417</v>
      </c>
      <c r="F3227" s="259"/>
    </row>
    <row r="3228" spans="1:8" ht="16.5" thickBot="1" x14ac:dyDescent="0.3">
      <c r="D3228" s="263"/>
      <c r="E3228" s="260"/>
      <c r="F3228" s="261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09"/>
  <sheetViews>
    <sheetView tabSelected="1" zoomScale="115" zoomScaleNormal="115" workbookViewId="0">
      <pane xSplit="2" ySplit="1" topLeftCell="D3396" activePane="bottomRight" state="frozen"/>
      <selection pane="topRight" activeCell="C1" sqref="C1"/>
      <selection pane="bottomLeft" activeCell="A2" sqref="A2"/>
      <selection pane="bottomRight" activeCell="D3415" sqref="D3415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>
        <v>44847</v>
      </c>
      <c r="F46" s="195">
        <v>135900.6</v>
      </c>
      <c r="G46" s="197">
        <f>Tabla110[[#This Row],[Importe]]-Tabla110[[#This Row],[Pagado]]</f>
        <v>0</v>
      </c>
      <c r="H46" s="194" t="s">
        <v>10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>
        <v>44847</v>
      </c>
      <c r="F112" s="195">
        <v>4028</v>
      </c>
      <c r="G112" s="197">
        <f>Tabla110[[#This Row],[Importe]]-Tabla110[[#This Row],[Pagado]]</f>
        <v>0</v>
      </c>
      <c r="H112" s="194" t="s">
        <v>10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>
        <v>44847</v>
      </c>
      <c r="F164" s="195">
        <v>71698.3</v>
      </c>
      <c r="G164" s="197">
        <f>Tabla110[[#This Row],[Importe]]-Tabla110[[#This Row],[Pagado]]</f>
        <v>0</v>
      </c>
      <c r="H164" s="194" t="s">
        <v>10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196" t="s">
        <v>28204</v>
      </c>
      <c r="F181" s="195">
        <f>38578.69</f>
        <v>38578.69</v>
      </c>
      <c r="G181" s="197">
        <f>Tabla110[[#This Row],[Importe]]-Tabla110[[#This Row],[Pagado]]</f>
        <v>157909.66999999998</v>
      </c>
      <c r="H181" s="194" t="s">
        <v>1695</v>
      </c>
    </row>
    <row r="182" spans="1:8" x14ac:dyDescent="0.25">
      <c r="A182" s="127">
        <v>44806</v>
      </c>
      <c r="B182" s="128" t="s">
        <v>28205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28206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28207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28208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28209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28210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28211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28212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28213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28214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28215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28216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28217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28218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28219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28220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28221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28222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28223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28224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28225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28226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28227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28228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28229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28230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28231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28232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28233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28234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28235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28236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28237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28238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28239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28240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28241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28242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28243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28244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28245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28246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28247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28248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28249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28250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28251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28252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28253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28254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28255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28256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28257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28258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28259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28260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28261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28262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28263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28264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28265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28266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28267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28268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28269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28270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28271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28272</v>
      </c>
      <c r="C249" s="194" t="s">
        <v>93</v>
      </c>
      <c r="D249" s="195">
        <v>13783</v>
      </c>
      <c r="E249" s="198" t="s">
        <v>28273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28274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28275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28276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28277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28278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28279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28280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28281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28282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28283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28284</v>
      </c>
      <c r="C260" s="194" t="s">
        <v>28285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28286</v>
      </c>
    </row>
    <row r="261" spans="1:8" x14ac:dyDescent="0.25">
      <c r="A261" s="127">
        <v>44807</v>
      </c>
      <c r="B261" s="128" t="s">
        <v>28287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28288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28289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28290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28291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28292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28293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28294</v>
      </c>
      <c r="C268" s="194" t="s">
        <v>28295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28296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28297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28298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28299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28300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28301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28302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28303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28304</v>
      </c>
      <c r="C277" s="194" t="s">
        <v>1644</v>
      </c>
      <c r="D277" s="195">
        <v>17990</v>
      </c>
      <c r="E277" s="198" t="s">
        <v>28305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28306</v>
      </c>
      <c r="C278" s="194" t="s">
        <v>133</v>
      </c>
      <c r="D278" s="195">
        <v>17696</v>
      </c>
      <c r="E278" s="198" t="s">
        <v>28307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28308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28309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28310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28311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28312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28313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28314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28315</v>
      </c>
      <c r="C286" s="194" t="s">
        <v>28316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28317</v>
      </c>
    </row>
    <row r="287" spans="1:8" x14ac:dyDescent="0.25">
      <c r="A287" s="127">
        <v>44807</v>
      </c>
      <c r="B287" s="128" t="s">
        <v>28318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28319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28320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28321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28322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28323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28324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28325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28326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28327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28328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28329</v>
      </c>
      <c r="C298" s="194" t="s">
        <v>28087</v>
      </c>
      <c r="D298" s="195">
        <v>19771.400000000001</v>
      </c>
      <c r="E298" s="196" t="s">
        <v>4813</v>
      </c>
      <c r="F298" s="195">
        <v>0</v>
      </c>
      <c r="G298" s="197">
        <f>Tabla110[[#This Row],[Importe]]-Tabla110[[#This Row],[Pagado]]</f>
        <v>19771.400000000001</v>
      </c>
      <c r="H298" s="194" t="s">
        <v>4814</v>
      </c>
    </row>
    <row r="299" spans="1:8" x14ac:dyDescent="0.25">
      <c r="A299" s="127">
        <v>44807</v>
      </c>
      <c r="B299" s="128" t="s">
        <v>28330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28331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28332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28333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28334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28335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28336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28337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28338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28339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28340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28341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28342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28343</v>
      </c>
      <c r="C312" s="194" t="s">
        <v>142</v>
      </c>
      <c r="D312" s="195">
        <v>76677.600000000006</v>
      </c>
      <c r="E312" s="196">
        <v>44847</v>
      </c>
      <c r="F312" s="195">
        <v>76677.600000000006</v>
      </c>
      <c r="G312" s="197">
        <f>Tabla110[[#This Row],[Importe]]-Tabla110[[#This Row],[Pagado]]</f>
        <v>0</v>
      </c>
      <c r="H312" s="194" t="s">
        <v>10</v>
      </c>
    </row>
    <row r="313" spans="1:8" x14ac:dyDescent="0.25">
      <c r="A313" s="127">
        <v>44807</v>
      </c>
      <c r="B313" s="128" t="s">
        <v>28344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28345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28346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28347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28348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28349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28350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28351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28352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28353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28354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28355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28356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28357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28358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28359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28360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28361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28362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28363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28364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28365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28366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28367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28368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28369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28370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28371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28372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28373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28374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28375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28376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28377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28378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28379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28380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28381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28382</v>
      </c>
      <c r="C351" s="194" t="s">
        <v>28087</v>
      </c>
      <c r="D351" s="195">
        <v>137091.03</v>
      </c>
      <c r="E351" s="196" t="s">
        <v>4813</v>
      </c>
      <c r="F351" s="195">
        <v>0</v>
      </c>
      <c r="G351" s="197">
        <f>Tabla110[[#This Row],[Importe]]-Tabla110[[#This Row],[Pagado]]</f>
        <v>137091.03</v>
      </c>
      <c r="H351" s="194" t="s">
        <v>4814</v>
      </c>
    </row>
    <row r="352" spans="1:8" x14ac:dyDescent="0.25">
      <c r="A352" s="127">
        <v>44807</v>
      </c>
      <c r="B352" s="128" t="s">
        <v>28383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28384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28385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28386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28387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28388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28389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28390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28391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28392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28393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28394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28395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28396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28397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28398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28399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28400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28401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28402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28403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28404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28405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28406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28407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28408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28409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28410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28411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28412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28413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28414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28415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28416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28417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28418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28419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28420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28421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28422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28423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28424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28425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28426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28427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28428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28429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28430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28431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28432</v>
      </c>
      <c r="C401" s="194" t="s">
        <v>28433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28434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28435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28436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28437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28438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28439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28440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28441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28442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28443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28444</v>
      </c>
      <c r="C412" s="194" t="s">
        <v>28087</v>
      </c>
      <c r="D412" s="195">
        <v>8134</v>
      </c>
      <c r="E412" s="196" t="s">
        <v>4813</v>
      </c>
      <c r="F412" s="195">
        <v>0</v>
      </c>
      <c r="G412" s="197">
        <f>Tabla110[[#This Row],[Importe]]-Tabla110[[#This Row],[Pagado]]</f>
        <v>8134</v>
      </c>
      <c r="H412" s="194" t="s">
        <v>4814</v>
      </c>
    </row>
    <row r="413" spans="1:8" x14ac:dyDescent="0.25">
      <c r="A413" s="127">
        <v>44808</v>
      </c>
      <c r="B413" s="128" t="s">
        <v>28445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28446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28447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28448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28449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28450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28451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28452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28453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28454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28455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28456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28457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28458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28459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28460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28461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28462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28463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28464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28465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28466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28467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28468</v>
      </c>
      <c r="C436" s="194" t="s">
        <v>12</v>
      </c>
      <c r="D436" s="195">
        <v>28023.599999999999</v>
      </c>
      <c r="E436" s="198" t="s">
        <v>28273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28469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28470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28471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28472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28473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28474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28475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28476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28477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28478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28479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28480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28481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28482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28483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28484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28485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28486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28487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28488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28489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28490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28491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28492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28493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28494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28495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28496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28497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28498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28499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28500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28501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28502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28503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28504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28505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28506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28507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28508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28509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28510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28511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28512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28513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28514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28515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28516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28517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28518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28519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28520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28521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28522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28523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28524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28525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28526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28527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28528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28529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28530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28531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28532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28533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28534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28535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28536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28537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28538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28539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28540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28541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28542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28543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28544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28545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28546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28547</v>
      </c>
      <c r="C515" s="194" t="s">
        <v>142</v>
      </c>
      <c r="D515" s="195">
        <v>74432.399999999994</v>
      </c>
      <c r="E515" s="196">
        <v>44847</v>
      </c>
      <c r="F515" s="195">
        <v>74432.399999999994</v>
      </c>
      <c r="G515" s="197">
        <f>Tabla110[[#This Row],[Importe]]-Tabla110[[#This Row],[Pagado]]</f>
        <v>0</v>
      </c>
      <c r="H515" s="194" t="s">
        <v>10</v>
      </c>
    </row>
    <row r="516" spans="1:8" x14ac:dyDescent="0.25">
      <c r="A516" s="127">
        <v>44809</v>
      </c>
      <c r="B516" s="128" t="s">
        <v>28548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28549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28550</v>
      </c>
      <c r="C518" s="194" t="s">
        <v>28087</v>
      </c>
      <c r="D518" s="195">
        <v>106689.61</v>
      </c>
      <c r="E518" s="196" t="s">
        <v>4813</v>
      </c>
      <c r="F518" s="195">
        <v>0</v>
      </c>
      <c r="G518" s="197">
        <f>Tabla110[[#This Row],[Importe]]-Tabla110[[#This Row],[Pagado]]</f>
        <v>106689.61</v>
      </c>
      <c r="H518" s="194" t="s">
        <v>4814</v>
      </c>
    </row>
    <row r="519" spans="1:8" x14ac:dyDescent="0.25">
      <c r="A519" s="127">
        <v>44809</v>
      </c>
      <c r="B519" s="128" t="s">
        <v>28551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28552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28553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28554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28555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28556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28557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28558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28559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28560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28561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28562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28563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28564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28565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28566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28567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28568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28569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28570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28571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28572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28573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28574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28575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28576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28577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28578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28579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28580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28581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28582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28583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28584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28585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28586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28587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28588</v>
      </c>
      <c r="C556" s="194" t="s">
        <v>28087</v>
      </c>
      <c r="D556" s="195">
        <v>98767.9</v>
      </c>
      <c r="E556" s="196" t="s">
        <v>4813</v>
      </c>
      <c r="F556" s="195">
        <v>0</v>
      </c>
      <c r="G556" s="197">
        <f>Tabla110[[#This Row],[Importe]]-Tabla110[[#This Row],[Pagado]]</f>
        <v>98767.9</v>
      </c>
      <c r="H556" s="194" t="s">
        <v>4814</v>
      </c>
    </row>
    <row r="557" spans="1:8" x14ac:dyDescent="0.25">
      <c r="A557" s="127">
        <v>44809</v>
      </c>
      <c r="B557" s="128" t="s">
        <v>28589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28590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28591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28592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28593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28594</v>
      </c>
      <c r="C562" s="194" t="s">
        <v>10840</v>
      </c>
      <c r="D562" s="195">
        <v>23400.799999999999</v>
      </c>
      <c r="E562" s="198" t="s">
        <v>28595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28596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28597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28598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28599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28600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28601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28602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28603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28604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28605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28606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28607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28608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28609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28610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28611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28612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28613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28614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28615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28616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28617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28618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28619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28620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28621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28622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28623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28624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28625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28626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28627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28628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28629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28630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28631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28632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28633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28634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28635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28636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28637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28638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28639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28640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28641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28642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28643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28644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28645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28646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28647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28648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28649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28650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28651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28652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28653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28654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28655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28656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28657</v>
      </c>
      <c r="C624" s="194" t="s">
        <v>142</v>
      </c>
      <c r="D624" s="195">
        <v>88952.15</v>
      </c>
      <c r="E624" s="196">
        <v>44847</v>
      </c>
      <c r="F624" s="195">
        <v>88952.15</v>
      </c>
      <c r="G624" s="197">
        <f>Tabla110[[#This Row],[Importe]]-Tabla110[[#This Row],[Pagado]]</f>
        <v>0</v>
      </c>
      <c r="H624" s="194" t="s">
        <v>10</v>
      </c>
    </row>
    <row r="625" spans="1:8" x14ac:dyDescent="0.25">
      <c r="A625" s="127">
        <v>44810</v>
      </c>
      <c r="B625" s="128" t="s">
        <v>28658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28659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28660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28661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28662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28663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28664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28665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28666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28667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28668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28669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28670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28671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28672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28673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28674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28675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28676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28677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28678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28679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28680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28681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28682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28683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28684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28685</v>
      </c>
      <c r="C652" s="194" t="s">
        <v>28087</v>
      </c>
      <c r="D652" s="195">
        <v>113520.2</v>
      </c>
      <c r="E652" s="196" t="s">
        <v>4813</v>
      </c>
      <c r="F652" s="195">
        <v>0</v>
      </c>
      <c r="G652" s="197">
        <f>Tabla110[[#This Row],[Importe]]-Tabla110[[#This Row],[Pagado]]</f>
        <v>113520.2</v>
      </c>
      <c r="H652" s="194" t="s">
        <v>4814</v>
      </c>
    </row>
    <row r="653" spans="1:8" x14ac:dyDescent="0.25">
      <c r="A653" s="127">
        <v>44810</v>
      </c>
      <c r="B653" s="128" t="s">
        <v>28686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28687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28688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28689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28690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28691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28692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28693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28694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28695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28696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28697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28698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28699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28700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28701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28702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28703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28704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28705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28706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28707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28708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28709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28710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28711</v>
      </c>
    </row>
    <row r="678" spans="1:8" x14ac:dyDescent="0.25">
      <c r="A678" s="127">
        <v>44810</v>
      </c>
      <c r="B678" s="128" t="s">
        <v>28712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28713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28714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28715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28716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28717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28718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28719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28720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28721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28722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28723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28724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28725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28726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28727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28728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28729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28730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28731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28732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28733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28734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28735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28736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28737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28738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28739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28740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28741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28742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28743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28744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28745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28746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28747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28748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28749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28750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28751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28752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28753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28754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28755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28756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28757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28758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28759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28760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28761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28762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28763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28764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28765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28766</v>
      </c>
    </row>
    <row r="732" spans="1:8" x14ac:dyDescent="0.25">
      <c r="A732" s="127">
        <v>44811</v>
      </c>
      <c r="B732" s="128" t="s">
        <v>28767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28768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28769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28770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28771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28772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28773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28774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28775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28776</v>
      </c>
      <c r="C741" s="194" t="s">
        <v>142</v>
      </c>
      <c r="D741" s="195">
        <v>156034.5</v>
      </c>
      <c r="E741" s="196">
        <v>44847</v>
      </c>
      <c r="F741" s="195">
        <v>156034.5</v>
      </c>
      <c r="G741" s="197">
        <f>Tabla110[[#This Row],[Importe]]-Tabla110[[#This Row],[Pagado]]</f>
        <v>0</v>
      </c>
      <c r="H741" s="194" t="s">
        <v>10</v>
      </c>
    </row>
    <row r="742" spans="1:8" x14ac:dyDescent="0.25">
      <c r="A742" s="127">
        <v>44811</v>
      </c>
      <c r="B742" s="128" t="s">
        <v>28777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28778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28779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28780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28781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28782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28783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28784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28785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28786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28787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28788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28789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28790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28791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28792</v>
      </c>
      <c r="C757" s="194" t="s">
        <v>28793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28794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28795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28796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28797</v>
      </c>
      <c r="C761" s="194" t="s">
        <v>28798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28799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28800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28801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28802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28803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28804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28805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28806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28807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28808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28809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28810</v>
      </c>
      <c r="C773" s="194" t="s">
        <v>28811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28812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28813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28814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28815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28816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28817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28818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28819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28820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28821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28822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28823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28824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28825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28826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28827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28828</v>
      </c>
      <c r="C790" s="194" t="s">
        <v>28829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28830</v>
      </c>
    </row>
    <row r="791" spans="1:8" x14ac:dyDescent="0.25">
      <c r="A791" s="127">
        <v>44812</v>
      </c>
      <c r="B791" s="128" t="s">
        <v>28831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28832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28833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28834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28835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28836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28837</v>
      </c>
      <c r="C797" s="194" t="s">
        <v>39</v>
      </c>
      <c r="D797" s="195">
        <v>5245.5</v>
      </c>
      <c r="E797" s="198" t="s">
        <v>28838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28839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28840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28841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28842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28843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28844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28845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28846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28847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28848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28849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28850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28851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28852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28853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28854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28855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28856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28857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28858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28859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28860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28861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28862</v>
      </c>
      <c r="C821" s="194" t="s">
        <v>28087</v>
      </c>
      <c r="D821" s="195">
        <v>186934.91</v>
      </c>
      <c r="E821" s="196" t="s">
        <v>4813</v>
      </c>
      <c r="F821" s="195">
        <v>0</v>
      </c>
      <c r="G821" s="197">
        <f>Tabla110[[#This Row],[Importe]]-Tabla110[[#This Row],[Pagado]]</f>
        <v>186934.91</v>
      </c>
      <c r="H821" s="194" t="s">
        <v>4814</v>
      </c>
    </row>
    <row r="822" spans="1:8" x14ac:dyDescent="0.25">
      <c r="A822" s="127">
        <v>44812</v>
      </c>
      <c r="B822" s="128" t="s">
        <v>28863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28864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28865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28866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28867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28868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28869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28870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28871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28872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28873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28874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28875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28876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28877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28878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28879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28880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28881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28882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28883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28884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28885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28886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28887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28888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28889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28890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28891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28892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28893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28894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28895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28896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28897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28898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28899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28900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28901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28902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28903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28904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28905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28906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28907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28908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28909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28910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28911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28912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28913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28914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28915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28916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28917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28918</v>
      </c>
      <c r="C877" s="194" t="s">
        <v>28919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28830</v>
      </c>
    </row>
    <row r="878" spans="1:8" x14ac:dyDescent="0.25">
      <c r="A878" s="127">
        <v>44812</v>
      </c>
      <c r="B878" s="128" t="s">
        <v>28920</v>
      </c>
      <c r="C878" s="194" t="s">
        <v>28921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28922</v>
      </c>
    </row>
    <row r="879" spans="1:8" x14ac:dyDescent="0.25">
      <c r="A879" s="127">
        <v>44812</v>
      </c>
      <c r="B879" s="128" t="s">
        <v>28923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28924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28925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28926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28927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28928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28929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28930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28931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28932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28933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28934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28935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28936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28937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28938</v>
      </c>
      <c r="C894" s="194" t="s">
        <v>142</v>
      </c>
      <c r="D894" s="195">
        <v>39036</v>
      </c>
      <c r="E894" s="196">
        <v>44847</v>
      </c>
      <c r="F894" s="195">
        <v>39036</v>
      </c>
      <c r="G894" s="197">
        <f>Tabla110[[#This Row],[Importe]]-Tabla110[[#This Row],[Pagado]]</f>
        <v>0</v>
      </c>
      <c r="H894" s="194" t="s">
        <v>10</v>
      </c>
    </row>
    <row r="895" spans="1:8" x14ac:dyDescent="0.25">
      <c r="A895" s="127">
        <v>44812</v>
      </c>
      <c r="B895" s="128" t="s">
        <v>28939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28940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28941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28942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28943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28944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28945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28946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28947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28948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28949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28950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28951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28952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28953</v>
      </c>
      <c r="C909" s="194" t="s">
        <v>28954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28955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28956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28957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28958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28959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28960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28961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28962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28963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28964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28965</v>
      </c>
      <c r="C920" s="194" t="s">
        <v>39</v>
      </c>
      <c r="D920" s="195">
        <v>6223</v>
      </c>
      <c r="E920" s="198" t="s">
        <v>28966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28967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28968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28969</v>
      </c>
    </row>
    <row r="923" spans="1:8" x14ac:dyDescent="0.25">
      <c r="A923" s="127">
        <v>44813</v>
      </c>
      <c r="B923" s="128" t="s">
        <v>28970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28971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28972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28973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28974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28975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28976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28977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28978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28979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28980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28981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28982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28983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28984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28985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28986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28987</v>
      </c>
    </row>
    <row r="940" spans="1:8" x14ac:dyDescent="0.25">
      <c r="A940" s="127">
        <v>44813</v>
      </c>
      <c r="B940" s="128" t="s">
        <v>28988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28989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28990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28991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28992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28993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28994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28995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28996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28997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28998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28999</v>
      </c>
      <c r="C951" s="194" t="s">
        <v>29000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29001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29002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29003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29004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29005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29006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29007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29008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29009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29010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29011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29012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29013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29014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29015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29016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29017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29018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29019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29020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29021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29022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29023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29024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29025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29026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29027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29028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29029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29030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29031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29032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29033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29034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29035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29036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29037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29038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29039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29040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29041</v>
      </c>
      <c r="C992" s="194" t="s">
        <v>29042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29043</v>
      </c>
      <c r="C993" s="194" t="s">
        <v>29044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29045</v>
      </c>
    </row>
    <row r="994" spans="1:8" x14ac:dyDescent="0.25">
      <c r="A994" s="127">
        <v>44813</v>
      </c>
      <c r="B994" s="128" t="s">
        <v>29046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29047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29048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29049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29050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29051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29052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29053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29054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29055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29056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29057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29058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29059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29060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29061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29062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29063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29064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29065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29066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29067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29068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29069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29070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29071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29072</v>
      </c>
      <c r="C1020" s="194" t="s">
        <v>28087</v>
      </c>
      <c r="D1020" s="195">
        <v>135258.9</v>
      </c>
      <c r="E1020" s="196" t="s">
        <v>4813</v>
      </c>
      <c r="F1020" s="195">
        <v>0</v>
      </c>
      <c r="G1020" s="197">
        <f>Tabla110[[#This Row],[Importe]]-Tabla110[[#This Row],[Pagado]]</f>
        <v>135258.9</v>
      </c>
      <c r="H1020" s="194" t="s">
        <v>4814</v>
      </c>
    </row>
    <row r="1021" spans="1:8" x14ac:dyDescent="0.25">
      <c r="A1021" s="127">
        <v>44813</v>
      </c>
      <c r="B1021" s="128" t="s">
        <v>29073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29074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29075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29076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29077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29078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29079</v>
      </c>
      <c r="C1027" s="194" t="s">
        <v>142</v>
      </c>
      <c r="D1027" s="195">
        <v>45856.7</v>
      </c>
      <c r="E1027" s="196">
        <v>44847</v>
      </c>
      <c r="F1027" s="195">
        <v>45856.7</v>
      </c>
      <c r="G1027" s="197">
        <f>Tabla110[[#This Row],[Importe]]-Tabla110[[#This Row],[Pagado]]</f>
        <v>0</v>
      </c>
      <c r="H1027" s="194" t="s">
        <v>10</v>
      </c>
    </row>
    <row r="1028" spans="1:8" x14ac:dyDescent="0.25">
      <c r="A1028" s="127">
        <v>44813</v>
      </c>
      <c r="B1028" s="128" t="s">
        <v>29080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29081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29082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29083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29084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29085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29086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29087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29088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29089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29090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29091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29092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29093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29094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29095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29096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29097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29098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29099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29100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29101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29102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29103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29104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29105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29106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29107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29108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29109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29110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29111</v>
      </c>
      <c r="C1059" s="194" t="s">
        <v>99</v>
      </c>
      <c r="D1059" s="195">
        <v>12551.9</v>
      </c>
      <c r="E1059" s="198" t="s">
        <v>29112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29113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29114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29115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29116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29117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29118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29119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29120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29121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29122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29123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29124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29125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29126</v>
      </c>
      <c r="C1073" s="194" t="s">
        <v>10586</v>
      </c>
      <c r="D1073" s="195">
        <v>7359.3</v>
      </c>
      <c r="E1073" s="198" t="s">
        <v>29127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29128</v>
      </c>
      <c r="C1074" s="194" t="s">
        <v>60</v>
      </c>
      <c r="D1074" s="195">
        <v>7425</v>
      </c>
      <c r="E1074" s="198" t="s">
        <v>29127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29129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29130</v>
      </c>
      <c r="C1076" s="194" t="s">
        <v>93</v>
      </c>
      <c r="D1076" s="195">
        <v>18618.8</v>
      </c>
      <c r="E1076" s="198" t="s">
        <v>29112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29131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29132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29133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29134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29135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29136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29137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29138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29139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29140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29141</v>
      </c>
      <c r="C1087" s="194" t="s">
        <v>29142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29143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29144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29145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29146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29147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29148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29149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29150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29151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29152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29153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29154</v>
      </c>
      <c r="C1099" s="194" t="s">
        <v>29155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29156</v>
      </c>
    </row>
    <row r="1100" spans="1:8" x14ac:dyDescent="0.25">
      <c r="A1100" s="127">
        <v>44814</v>
      </c>
      <c r="B1100" s="128" t="s">
        <v>29157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29158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29159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29160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29161</v>
      </c>
      <c r="C1104" s="194" t="s">
        <v>142</v>
      </c>
      <c r="D1104" s="195">
        <v>90919.73</v>
      </c>
      <c r="E1104" s="196">
        <v>44847</v>
      </c>
      <c r="F1104" s="195">
        <v>90919.73</v>
      </c>
      <c r="G1104" s="197">
        <f>Tabla110[[#This Row],[Importe]]-Tabla110[[#This Row],[Pagado]]</f>
        <v>0</v>
      </c>
      <c r="H1104" s="194" t="s">
        <v>10</v>
      </c>
    </row>
    <row r="1105" spans="1:8" x14ac:dyDescent="0.25">
      <c r="A1105" s="127">
        <v>44814</v>
      </c>
      <c r="B1105" s="128" t="s">
        <v>29162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29163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29164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29165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29166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29167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29168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29169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29170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29171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29172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29173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29174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29175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29176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29177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29178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29179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29180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29181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29182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29183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29184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29185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29186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29187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29188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29189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29190</v>
      </c>
      <c r="C1133" s="194" t="s">
        <v>142</v>
      </c>
      <c r="D1133" s="195">
        <v>4788</v>
      </c>
      <c r="E1133" s="196">
        <v>44847</v>
      </c>
      <c r="F1133" s="195">
        <v>4788</v>
      </c>
      <c r="G1133" s="197">
        <f>Tabla110[[#This Row],[Importe]]-Tabla110[[#This Row],[Pagado]]</f>
        <v>0</v>
      </c>
      <c r="H1133" s="194" t="s">
        <v>10</v>
      </c>
    </row>
    <row r="1134" spans="1:8" x14ac:dyDescent="0.25">
      <c r="A1134" s="127">
        <v>44814</v>
      </c>
      <c r="B1134" s="128" t="s">
        <v>29191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29192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29193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29194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29195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29196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29197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29198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29199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29200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29201</v>
      </c>
      <c r="C1144" s="194" t="s">
        <v>421</v>
      </c>
      <c r="D1144" s="195">
        <v>14441.9</v>
      </c>
      <c r="E1144" s="198" t="s">
        <v>29202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29203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29204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29205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29206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29207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29208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29209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29210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29211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29212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29213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29214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29215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29216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29217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29218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29219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29220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29221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29222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29223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29224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29225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29226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29227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29228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29229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29230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29231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29232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29233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29234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29235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29236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29237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29238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29239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29240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29241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29242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29243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29244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29245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29246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29247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29248</v>
      </c>
      <c r="C1190" s="194" t="s">
        <v>28087</v>
      </c>
      <c r="D1190" s="195">
        <v>104966.64</v>
      </c>
      <c r="E1190" s="196" t="s">
        <v>4813</v>
      </c>
      <c r="F1190" s="195">
        <v>0</v>
      </c>
      <c r="G1190" s="197">
        <f>Tabla110[[#This Row],[Importe]]-Tabla110[[#This Row],[Pagado]]</f>
        <v>104966.64</v>
      </c>
      <c r="H1190" s="194" t="s">
        <v>4814</v>
      </c>
    </row>
    <row r="1191" spans="1:8" x14ac:dyDescent="0.25">
      <c r="A1191" s="127">
        <v>44814</v>
      </c>
      <c r="B1191" s="128" t="s">
        <v>29249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29250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29251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29252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29253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29254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29255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29256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29257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29258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29259</v>
      </c>
    </row>
    <row r="1201" spans="1:8" x14ac:dyDescent="0.25">
      <c r="A1201" s="127">
        <v>44815</v>
      </c>
      <c r="B1201" s="128" t="s">
        <v>29260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29261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29262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29263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29264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29265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29266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29267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29268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29269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29270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29271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29272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29273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29274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29275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29276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29277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29278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29279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29280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29281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29282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29283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29284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29285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29286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29287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29288</v>
      </c>
      <c r="C1229" s="194" t="s">
        <v>28087</v>
      </c>
      <c r="D1229" s="195">
        <v>51248.4</v>
      </c>
      <c r="E1229" s="196" t="s">
        <v>4813</v>
      </c>
      <c r="F1229" s="195">
        <v>0</v>
      </c>
      <c r="G1229" s="197">
        <f>Tabla110[[#This Row],[Importe]]-Tabla110[[#This Row],[Pagado]]</f>
        <v>51248.4</v>
      </c>
      <c r="H1229" s="194" t="s">
        <v>4814</v>
      </c>
    </row>
    <row r="1230" spans="1:8" x14ac:dyDescent="0.25">
      <c r="A1230" s="127">
        <v>44815</v>
      </c>
      <c r="B1230" s="128" t="s">
        <v>29289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29290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29291</v>
      </c>
      <c r="C1232" s="194" t="s">
        <v>29292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29293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29294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29295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29296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29297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29298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29299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29300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29301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29302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29303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29304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29305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29306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29307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29308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29309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29310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29311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29312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29313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29314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29315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29316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29317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29318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29319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29320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29321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29322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29323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29324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29325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29326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29327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29328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29329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29330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29331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29332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29333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29334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29335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29336</v>
      </c>
      <c r="C1276" s="194" t="s">
        <v>39</v>
      </c>
      <c r="D1276" s="195">
        <v>6409</v>
      </c>
      <c r="E1276" s="198" t="s">
        <v>29127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29337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29338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29339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29340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29341</v>
      </c>
      <c r="C1281" s="194" t="s">
        <v>29342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29343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29344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29345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29346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29347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29348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29349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29350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29351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29352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29353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29354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29355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29356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29357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29358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29359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29360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29361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29362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29363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29364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29365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29366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29367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29368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29369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29370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29371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29372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29373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29374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29375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29376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29377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29378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29379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29380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29381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ht="31.5" x14ac:dyDescent="0.25">
      <c r="A1321" s="127">
        <v>44816</v>
      </c>
      <c r="B1321" s="128" t="s">
        <v>29382</v>
      </c>
      <c r="C1321" s="194" t="s">
        <v>142</v>
      </c>
      <c r="D1321" s="195">
        <v>132050.23999999999</v>
      </c>
      <c r="E1321" s="198" t="s">
        <v>31551</v>
      </c>
      <c r="F1321" s="195">
        <f>123269.63+8780.61</f>
        <v>132050.23999999999</v>
      </c>
      <c r="G1321" s="197">
        <f>Tabla110[[#This Row],[Importe]]-Tabla110[[#This Row],[Pagado]]</f>
        <v>0</v>
      </c>
      <c r="H1321" s="194" t="s">
        <v>10</v>
      </c>
    </row>
    <row r="1322" spans="1:8" x14ac:dyDescent="0.25">
      <c r="A1322" s="127">
        <v>44816</v>
      </c>
      <c r="B1322" s="128" t="s">
        <v>29383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29384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29385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29386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29387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29388</v>
      </c>
      <c r="C1327" s="194" t="s">
        <v>29389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29390</v>
      </c>
    </row>
    <row r="1328" spans="1:8" x14ac:dyDescent="0.25">
      <c r="A1328" s="127">
        <v>44816</v>
      </c>
      <c r="B1328" s="128" t="s">
        <v>29391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29392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29393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29394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29395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29396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29397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29398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29399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29400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29401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29402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29403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29404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29405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29406</v>
      </c>
      <c r="C1343" s="194" t="s">
        <v>142</v>
      </c>
      <c r="D1343" s="195">
        <v>6858</v>
      </c>
      <c r="E1343" s="196">
        <v>44848</v>
      </c>
      <c r="F1343" s="195">
        <v>6858</v>
      </c>
      <c r="G1343" s="197">
        <f>Tabla110[[#This Row],[Importe]]-Tabla110[[#This Row],[Pagado]]</f>
        <v>0</v>
      </c>
      <c r="H1343" s="194" t="s">
        <v>10</v>
      </c>
    </row>
    <row r="1344" spans="1:8" x14ac:dyDescent="0.25">
      <c r="A1344" s="127">
        <v>44816</v>
      </c>
      <c r="B1344" s="128" t="s">
        <v>29407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29408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29409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29410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29411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29412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29413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29414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29415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29416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29417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29418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29419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29420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29421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29422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29423</v>
      </c>
      <c r="C1360" s="194" t="s">
        <v>28087</v>
      </c>
      <c r="D1360" s="195">
        <v>182984.22</v>
      </c>
      <c r="E1360" s="196" t="s">
        <v>4813</v>
      </c>
      <c r="F1360" s="195">
        <v>0</v>
      </c>
      <c r="G1360" s="197">
        <f>Tabla110[[#This Row],[Importe]]-Tabla110[[#This Row],[Pagado]]</f>
        <v>182984.22</v>
      </c>
      <c r="H1360" s="194" t="s">
        <v>4814</v>
      </c>
    </row>
    <row r="1361" spans="1:8" x14ac:dyDescent="0.25">
      <c r="A1361" s="127">
        <v>44816</v>
      </c>
      <c r="B1361" s="128" t="s">
        <v>29424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29425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29426</v>
      </c>
      <c r="C1363" s="194" t="s">
        <v>29427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29428</v>
      </c>
    </row>
    <row r="1364" spans="1:8" x14ac:dyDescent="0.25">
      <c r="A1364" s="127">
        <v>44816</v>
      </c>
      <c r="B1364" s="128" t="s">
        <v>29429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29430</v>
      </c>
      <c r="C1365" s="194" t="s">
        <v>29431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29432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29433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29434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29435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29436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29437</v>
      </c>
      <c r="C1371" s="194" t="s">
        <v>28087</v>
      </c>
      <c r="D1371" s="195">
        <v>37341.25</v>
      </c>
      <c r="E1371" s="196" t="s">
        <v>4813</v>
      </c>
      <c r="F1371" s="195">
        <v>0</v>
      </c>
      <c r="G1371" s="197">
        <f>Tabla110[[#This Row],[Importe]]-Tabla110[[#This Row],[Pagado]]</f>
        <v>37341.25</v>
      </c>
      <c r="H1371" s="194" t="s">
        <v>4814</v>
      </c>
    </row>
    <row r="1372" spans="1:8" x14ac:dyDescent="0.25">
      <c r="A1372" s="127">
        <v>44816</v>
      </c>
      <c r="B1372" s="128" t="s">
        <v>29438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29439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29440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29441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29442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29443</v>
      </c>
      <c r="C1377" s="194" t="s">
        <v>10840</v>
      </c>
      <c r="D1377" s="195">
        <v>47540.7</v>
      </c>
      <c r="E1377" s="198" t="s">
        <v>31541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29444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29445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29446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29447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29448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29449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29450</v>
      </c>
      <c r="C1384" s="194" t="s">
        <v>12</v>
      </c>
      <c r="D1384" s="195">
        <v>32497.1</v>
      </c>
      <c r="E1384" s="198" t="s">
        <v>29112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29451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29452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29453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29454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29455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29456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29457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29458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29459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29460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29461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29462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29463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29464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29465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29466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29467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29468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29469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29470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29471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29472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29473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29474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29475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29476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29477</v>
      </c>
      <c r="C1411" s="194" t="s">
        <v>99</v>
      </c>
      <c r="D1411" s="195">
        <v>10878.1</v>
      </c>
      <c r="E1411" s="201" t="s">
        <v>29478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29479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29480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29481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29482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29483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29484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29485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29486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29487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29488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29489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29490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29491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29492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29493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29494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29495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29496</v>
      </c>
      <c r="C1429" s="194" t="s">
        <v>29497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29498</v>
      </c>
    </row>
    <row r="1430" spans="1:8" x14ac:dyDescent="0.25">
      <c r="A1430" s="127">
        <v>44817</v>
      </c>
      <c r="B1430" s="128" t="s">
        <v>29499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29500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29501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29502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29503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29504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29505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29506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29507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29508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29509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29510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29511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29512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29513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29514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29515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29516</v>
      </c>
    </row>
    <row r="1447" spans="1:8" x14ac:dyDescent="0.25">
      <c r="A1447" s="127">
        <v>44817</v>
      </c>
      <c r="B1447" s="128" t="s">
        <v>29517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29518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29519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29520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29521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29522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29523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29524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29525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29526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29527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29528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29529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29530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29531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29532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29533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29534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29535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29536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29537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29538</v>
      </c>
      <c r="C1468" s="194" t="s">
        <v>28087</v>
      </c>
      <c r="D1468" s="195">
        <v>115019</v>
      </c>
      <c r="E1468" s="196" t="s">
        <v>4813</v>
      </c>
      <c r="F1468" s="195">
        <v>0</v>
      </c>
      <c r="G1468" s="197">
        <f>Tabla110[[#This Row],[Importe]]-Tabla110[[#This Row],[Pagado]]</f>
        <v>115019</v>
      </c>
      <c r="H1468" s="194" t="s">
        <v>4814</v>
      </c>
    </row>
    <row r="1469" spans="1:8" x14ac:dyDescent="0.25">
      <c r="A1469" s="127">
        <v>44817</v>
      </c>
      <c r="B1469" s="128" t="s">
        <v>29539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29540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29541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29542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29543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29544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29545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29546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29547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29548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29549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29550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29551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29552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29553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29554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29555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29556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29557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29558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29559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29560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29561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29562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29563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29564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29565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29566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29567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29568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29569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29570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29571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29572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29573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29574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29575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29576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29577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29578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29579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29580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29581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29582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29583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29584</v>
      </c>
      <c r="C1514" s="194" t="s">
        <v>142</v>
      </c>
      <c r="D1514" s="195">
        <v>93240.65</v>
      </c>
      <c r="E1514" s="196">
        <v>44848</v>
      </c>
      <c r="F1514" s="195">
        <v>93240.65</v>
      </c>
      <c r="G1514" s="197">
        <f>Tabla110[[#This Row],[Importe]]-Tabla110[[#This Row],[Pagado]]</f>
        <v>0</v>
      </c>
      <c r="H1514" s="194" t="s">
        <v>10</v>
      </c>
    </row>
    <row r="1515" spans="1:8" x14ac:dyDescent="0.25">
      <c r="A1515" s="127">
        <v>44817</v>
      </c>
      <c r="B1515" s="128" t="s">
        <v>29585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29586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29587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29588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29589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29590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29591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29592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29593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29594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29595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29596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29597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29598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29599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29600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29601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29602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29603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29604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29605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29606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29607</v>
      </c>
    </row>
    <row r="1537" spans="1:8" x14ac:dyDescent="0.25">
      <c r="A1537" s="127">
        <v>44817</v>
      </c>
      <c r="B1537" s="128" t="s">
        <v>29608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29609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29610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29611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29612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29613</v>
      </c>
      <c r="C1542" s="194" t="s">
        <v>887</v>
      </c>
      <c r="D1542" s="195">
        <v>48820.800000000003</v>
      </c>
      <c r="E1542" s="198" t="s">
        <v>29614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29615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29616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29617</v>
      </c>
      <c r="C1545" s="194" t="s">
        <v>475</v>
      </c>
      <c r="D1545" s="195">
        <v>1800</v>
      </c>
      <c r="E1545" s="198" t="s">
        <v>29618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29619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29620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29621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29622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29623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29624</v>
      </c>
      <c r="C1551" s="194" t="s">
        <v>28087</v>
      </c>
      <c r="D1551" s="195">
        <v>149424.31</v>
      </c>
      <c r="E1551" s="196" t="s">
        <v>4813</v>
      </c>
      <c r="F1551" s="195">
        <v>0</v>
      </c>
      <c r="G1551" s="197">
        <f>Tabla110[[#This Row],[Importe]]-Tabla110[[#This Row],[Pagado]]</f>
        <v>149424.31</v>
      </c>
      <c r="H1551" s="194" t="s">
        <v>4814</v>
      </c>
    </row>
    <row r="1552" spans="1:8" x14ac:dyDescent="0.25">
      <c r="A1552" s="127">
        <v>44818</v>
      </c>
      <c r="B1552" s="128" t="s">
        <v>29625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29626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29627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29628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29629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29630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29631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29632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29633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29634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29635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29636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29637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29638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29639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29640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29641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29642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29643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29644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29645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29646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29647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29648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29649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29650</v>
      </c>
      <c r="C1577" s="194" t="s">
        <v>99</v>
      </c>
      <c r="D1577" s="195">
        <v>8924.7000000000007</v>
      </c>
      <c r="E1577" s="212" t="s">
        <v>31545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29651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29652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29653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29654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29655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29656</v>
      </c>
      <c r="C1583" s="194" t="s">
        <v>93</v>
      </c>
      <c r="D1583" s="195">
        <v>15863</v>
      </c>
      <c r="E1583" s="198" t="s">
        <v>29657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29658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29659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29660</v>
      </c>
      <c r="C1586" s="194" t="s">
        <v>29342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29661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29662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29663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29664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29665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29666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29667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29668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29669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29670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29671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29672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29673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29674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29675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29676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29677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29678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29679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29680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29681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29682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29683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29684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29685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29686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29687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29688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29689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29690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29691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29692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29693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29694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29695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29696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29697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29698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29699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29700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29701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29702</v>
      </c>
      <c r="C1628" s="194" t="s">
        <v>29703</v>
      </c>
      <c r="D1628" s="195">
        <v>42912.6</v>
      </c>
      <c r="E1628" s="196">
        <v>44858</v>
      </c>
      <c r="F1628" s="195">
        <v>42912.6</v>
      </c>
      <c r="G1628" s="197">
        <f>Tabla110[[#This Row],[Importe]]-Tabla110[[#This Row],[Pagado]]</f>
        <v>0</v>
      </c>
      <c r="H1628" s="194" t="s">
        <v>10</v>
      </c>
    </row>
    <row r="1629" spans="1:8" x14ac:dyDescent="0.25">
      <c r="A1629" s="127">
        <v>44818</v>
      </c>
      <c r="B1629" s="128" t="s">
        <v>29704</v>
      </c>
      <c r="C1629" s="194" t="s">
        <v>142</v>
      </c>
      <c r="D1629" s="195">
        <v>38351.199999999997</v>
      </c>
      <c r="E1629" s="196">
        <v>44848</v>
      </c>
      <c r="F1629" s="195">
        <v>38351.199999999997</v>
      </c>
      <c r="G1629" s="197">
        <f>Tabla110[[#This Row],[Importe]]-Tabla110[[#This Row],[Pagado]]</f>
        <v>0</v>
      </c>
      <c r="H1629" s="194" t="s">
        <v>10</v>
      </c>
    </row>
    <row r="1630" spans="1:8" x14ac:dyDescent="0.25">
      <c r="A1630" s="127">
        <v>44818</v>
      </c>
      <c r="B1630" s="128" t="s">
        <v>29705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29706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29707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29708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29709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29710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29711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29712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29713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29714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29715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29716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29717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29718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29719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29720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29721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29722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29723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29724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29725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29726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29727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29728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29729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29730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29731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29732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29733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29734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29735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29736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29737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29738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29739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29740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29741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29742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29743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29744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29745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29746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29747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29748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29749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29750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29751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29752</v>
      </c>
      <c r="C1677" s="194" t="s">
        <v>28087</v>
      </c>
      <c r="D1677" s="195">
        <v>27605</v>
      </c>
      <c r="E1677" s="196" t="s">
        <v>4813</v>
      </c>
      <c r="F1677" s="195">
        <v>0</v>
      </c>
      <c r="G1677" s="197">
        <f>Tabla110[[#This Row],[Importe]]-Tabla110[[#This Row],[Pagado]]</f>
        <v>27605</v>
      </c>
      <c r="H1677" s="194" t="s">
        <v>4814</v>
      </c>
    </row>
    <row r="1678" spans="1:8" x14ac:dyDescent="0.25">
      <c r="A1678" s="127">
        <v>44818</v>
      </c>
      <c r="B1678" s="128" t="s">
        <v>29753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29754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29755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29756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29757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29758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29759</v>
      </c>
      <c r="C1684" s="194" t="s">
        <v>28087</v>
      </c>
      <c r="D1684" s="195">
        <v>113542.14</v>
      </c>
      <c r="E1684" s="196" t="s">
        <v>4813</v>
      </c>
      <c r="F1684" s="195">
        <v>0</v>
      </c>
      <c r="G1684" s="197">
        <f>Tabla110[[#This Row],[Importe]]-Tabla110[[#This Row],[Pagado]]</f>
        <v>113542.14</v>
      </c>
      <c r="H1684" s="194" t="s">
        <v>4814</v>
      </c>
    </row>
    <row r="1685" spans="1:8" x14ac:dyDescent="0.25">
      <c r="A1685" s="127">
        <v>44818</v>
      </c>
      <c r="B1685" s="128" t="s">
        <v>29760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29761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29762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29763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29764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29765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29766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29767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29768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29769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29770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29771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29772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29773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29774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ht="47.25" x14ac:dyDescent="0.25">
      <c r="A1700" s="127">
        <v>44819</v>
      </c>
      <c r="B1700" s="128" t="s">
        <v>29775</v>
      </c>
      <c r="C1700" s="194" t="s">
        <v>99</v>
      </c>
      <c r="D1700" s="195">
        <v>8452</v>
      </c>
      <c r="E1700" s="198" t="s">
        <v>31554</v>
      </c>
      <c r="F1700" s="195">
        <f>2000+1000+5452</f>
        <v>8452</v>
      </c>
      <c r="G1700" s="197">
        <f>Tabla110[[#This Row],[Importe]]-Tabla110[[#This Row],[Pagado]]</f>
        <v>0</v>
      </c>
      <c r="H1700" s="194" t="s">
        <v>10</v>
      </c>
    </row>
    <row r="1701" spans="1:8" x14ac:dyDescent="0.25">
      <c r="A1701" s="127">
        <v>44819</v>
      </c>
      <c r="B1701" s="128" t="s">
        <v>29776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29777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29778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29779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29780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29781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29782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29783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29784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29785</v>
      </c>
      <c r="C1710" s="194" t="s">
        <v>29786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29787</v>
      </c>
    </row>
    <row r="1711" spans="1:8" x14ac:dyDescent="0.25">
      <c r="A1711" s="127">
        <v>44819</v>
      </c>
      <c r="B1711" s="128" t="s">
        <v>29788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29789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29790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29791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29792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29793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29794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29795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29796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29797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29798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29799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29800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29801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29802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29803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29804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29805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29806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29807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29808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29809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29810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29811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29812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29813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29814</v>
      </c>
      <c r="C1737" s="194" t="s">
        <v>29815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29816</v>
      </c>
    </row>
    <row r="1738" spans="1:8" x14ac:dyDescent="0.25">
      <c r="A1738" s="127">
        <v>44819</v>
      </c>
      <c r="B1738" s="128" t="s">
        <v>29817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29818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29819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29820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29821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29822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29823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29824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29825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ht="31.5" x14ac:dyDescent="0.25">
      <c r="A1747" s="127">
        <v>44819</v>
      </c>
      <c r="B1747" s="128" t="s">
        <v>29826</v>
      </c>
      <c r="C1747" s="194" t="s">
        <v>142</v>
      </c>
      <c r="D1747" s="195">
        <v>48115.16</v>
      </c>
      <c r="E1747" s="198" t="s">
        <v>31552</v>
      </c>
      <c r="F1747" s="195">
        <f>13836.04+34279.12</f>
        <v>48115.16</v>
      </c>
      <c r="G1747" s="197">
        <f>Tabla110[[#This Row],[Importe]]-Tabla110[[#This Row],[Pagado]]</f>
        <v>0</v>
      </c>
      <c r="H1747" s="194" t="s">
        <v>10</v>
      </c>
    </row>
    <row r="1748" spans="1:8" x14ac:dyDescent="0.25">
      <c r="A1748" s="127">
        <v>44819</v>
      </c>
      <c r="B1748" s="128" t="s">
        <v>29827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29828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29829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29830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29831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29832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29833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29834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29835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29836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29837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29838</v>
      </c>
    </row>
    <row r="1759" spans="1:8" x14ac:dyDescent="0.25">
      <c r="A1759" s="127">
        <v>44819</v>
      </c>
      <c r="B1759" s="128" t="s">
        <v>29839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29840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29841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29842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29843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29844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29845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29846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29847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29848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29849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29850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29851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29852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29853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29854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29855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29856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29857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29858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29859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29860</v>
      </c>
    </row>
    <row r="1780" spans="1:8" x14ac:dyDescent="0.25">
      <c r="A1780" s="127">
        <v>44819</v>
      </c>
      <c r="B1780" s="128" t="s">
        <v>29861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29862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29863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29864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29865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29866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29867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29868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29869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29870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29871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29872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29873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29874</v>
      </c>
      <c r="C1793" s="194" t="s">
        <v>28087</v>
      </c>
      <c r="D1793" s="195">
        <v>13096</v>
      </c>
      <c r="E1793" s="196" t="s">
        <v>4813</v>
      </c>
      <c r="F1793" s="195">
        <v>0</v>
      </c>
      <c r="G1793" s="197">
        <f>Tabla110[[#This Row],[Importe]]-Tabla110[[#This Row],[Pagado]]</f>
        <v>13096</v>
      </c>
      <c r="H1793" s="194" t="s">
        <v>4814</v>
      </c>
    </row>
    <row r="1794" spans="1:8" x14ac:dyDescent="0.25">
      <c r="A1794" s="127">
        <v>44819</v>
      </c>
      <c r="B1794" s="128" t="s">
        <v>29875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29876</v>
      </c>
    </row>
    <row r="1795" spans="1:8" x14ac:dyDescent="0.25">
      <c r="A1795" s="127">
        <v>44819</v>
      </c>
      <c r="B1795" s="128" t="s">
        <v>29877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29878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29879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29880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29881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29882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29883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29884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29885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29886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29887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29888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29889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29890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29891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29892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29893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29894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29895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29896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29897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29898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29899</v>
      </c>
      <c r="C1817" s="194" t="s">
        <v>142</v>
      </c>
      <c r="D1817" s="195">
        <v>53088</v>
      </c>
      <c r="E1817" s="196">
        <v>44851</v>
      </c>
      <c r="F1817" s="195">
        <v>53088</v>
      </c>
      <c r="G1817" s="197">
        <f>Tabla110[[#This Row],[Importe]]-Tabla110[[#This Row],[Pagado]]</f>
        <v>0</v>
      </c>
      <c r="H1817" s="194" t="s">
        <v>10</v>
      </c>
    </row>
    <row r="1818" spans="1:8" x14ac:dyDescent="0.25">
      <c r="A1818" s="127">
        <v>44819</v>
      </c>
      <c r="B1818" s="128" t="s">
        <v>29900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29901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29902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29903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29904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29905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29906</v>
      </c>
    </row>
    <row r="1824" spans="1:8" x14ac:dyDescent="0.25">
      <c r="A1824" s="127">
        <v>44819</v>
      </c>
      <c r="B1824" s="128" t="s">
        <v>29907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29908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29909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29910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29911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29912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29913</v>
      </c>
      <c r="C1830" s="194" t="s">
        <v>28087</v>
      </c>
      <c r="D1830" s="195">
        <v>98112.92</v>
      </c>
      <c r="E1830" s="196" t="s">
        <v>4813</v>
      </c>
      <c r="F1830" s="195">
        <v>0</v>
      </c>
      <c r="G1830" s="197">
        <f>Tabla110[[#This Row],[Importe]]-Tabla110[[#This Row],[Pagado]]</f>
        <v>98112.92</v>
      </c>
      <c r="H1830" s="194" t="s">
        <v>4814</v>
      </c>
    </row>
    <row r="1831" spans="1:8" x14ac:dyDescent="0.25">
      <c r="A1831" s="127">
        <v>44819</v>
      </c>
      <c r="B1831" s="128" t="s">
        <v>29914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29915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29916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29917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29918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29919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29920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29921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29922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29923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29924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29925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29926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29927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29928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29929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29930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29931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29932</v>
      </c>
      <c r="C1849" s="194" t="s">
        <v>29933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29934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29935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29936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29937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29938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29939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29940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29941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29942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29943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29944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29945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29946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29947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29948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29949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29950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29951</v>
      </c>
      <c r="C1867" s="194" t="s">
        <v>29952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29953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29954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29955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29956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29957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29958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29959</v>
      </c>
      <c r="C1874" s="194" t="s">
        <v>29952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29960</v>
      </c>
      <c r="C1875" s="194" t="s">
        <v>29961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29962</v>
      </c>
    </row>
    <row r="1876" spans="1:8" x14ac:dyDescent="0.25">
      <c r="A1876" s="127">
        <v>44820</v>
      </c>
      <c r="B1876" s="128" t="s">
        <v>29963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29964</v>
      </c>
      <c r="C1877" s="194" t="s">
        <v>28087</v>
      </c>
      <c r="D1877" s="195">
        <v>19144.41</v>
      </c>
      <c r="E1877" s="196" t="s">
        <v>4813</v>
      </c>
      <c r="F1877" s="195">
        <v>0</v>
      </c>
      <c r="G1877" s="197">
        <f>Tabla110[[#This Row],[Importe]]-Tabla110[[#This Row],[Pagado]]</f>
        <v>19144.41</v>
      </c>
      <c r="H1877" s="194" t="s">
        <v>4814</v>
      </c>
    </row>
    <row r="1878" spans="1:8" x14ac:dyDescent="0.25">
      <c r="A1878" s="127">
        <v>44820</v>
      </c>
      <c r="B1878" s="128" t="s">
        <v>29965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29966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29967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29968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29969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29970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29971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29972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29973</v>
      </c>
      <c r="C1886" s="194" t="s">
        <v>142</v>
      </c>
      <c r="D1886" s="195">
        <v>71394.820000000007</v>
      </c>
      <c r="E1886" s="196">
        <v>44851</v>
      </c>
      <c r="F1886" s="195">
        <v>71394.820000000007</v>
      </c>
      <c r="G1886" s="197">
        <f>Tabla110[[#This Row],[Importe]]-Tabla110[[#This Row],[Pagado]]</f>
        <v>0</v>
      </c>
      <c r="H1886" s="194" t="s">
        <v>10</v>
      </c>
    </row>
    <row r="1887" spans="1:8" x14ac:dyDescent="0.25">
      <c r="A1887" s="127">
        <v>44820</v>
      </c>
      <c r="B1887" s="128" t="s">
        <v>29974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29975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29976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29977</v>
      </c>
      <c r="C1890" s="194" t="s">
        <v>142</v>
      </c>
      <c r="D1890" s="195">
        <v>7659</v>
      </c>
      <c r="E1890" s="196">
        <v>44851</v>
      </c>
      <c r="F1890" s="195">
        <v>7659</v>
      </c>
      <c r="G1890" s="197">
        <f>Tabla110[[#This Row],[Importe]]-Tabla110[[#This Row],[Pagado]]</f>
        <v>0</v>
      </c>
      <c r="H1890" s="194" t="s">
        <v>10</v>
      </c>
    </row>
    <row r="1891" spans="1:8" x14ac:dyDescent="0.25">
      <c r="A1891" s="127">
        <v>44820</v>
      </c>
      <c r="B1891" s="128" t="s">
        <v>29978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29979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29980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29981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29982</v>
      </c>
      <c r="C1895" s="194" t="s">
        <v>29952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29983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29984</v>
      </c>
      <c r="C1897" s="194" t="s">
        <v>28087</v>
      </c>
      <c r="D1897" s="195">
        <v>134388.25</v>
      </c>
      <c r="E1897" s="196" t="s">
        <v>4813</v>
      </c>
      <c r="F1897" s="195">
        <v>0</v>
      </c>
      <c r="G1897" s="197">
        <f>Tabla110[[#This Row],[Importe]]-Tabla110[[#This Row],[Pagado]]</f>
        <v>134388.25</v>
      </c>
      <c r="H1897" s="194" t="s">
        <v>4814</v>
      </c>
    </row>
    <row r="1898" spans="1:8" x14ac:dyDescent="0.25">
      <c r="A1898" s="127">
        <v>44820</v>
      </c>
      <c r="B1898" s="128" t="s">
        <v>29985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29986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29987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29988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29989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29990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29991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29992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29993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29994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29995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29996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29997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29998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29999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30000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30001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30002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30003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30004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30005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30006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30007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30008</v>
      </c>
      <c r="C1921" s="194" t="s">
        <v>60</v>
      </c>
      <c r="D1921" s="195">
        <v>5248.8</v>
      </c>
      <c r="E1921" s="198" t="s">
        <v>30009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30010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30011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30012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30013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30014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30015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30016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30017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30018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30019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30020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30021</v>
      </c>
      <c r="C1933" s="194" t="s">
        <v>99</v>
      </c>
      <c r="D1933" s="195">
        <v>7410</v>
      </c>
      <c r="E1933" s="198" t="s">
        <v>30022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30023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30024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30025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30026</v>
      </c>
      <c r="C1937" s="194" t="s">
        <v>93</v>
      </c>
      <c r="D1937" s="195">
        <v>18706.5</v>
      </c>
      <c r="E1937" s="198" t="s">
        <v>30027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30028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30029</v>
      </c>
      <c r="C1939" s="194" t="s">
        <v>30030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30031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30032</v>
      </c>
      <c r="C1941" s="194" t="s">
        <v>22</v>
      </c>
      <c r="D1941" s="195">
        <v>74454.3</v>
      </c>
      <c r="E1941" s="198" t="s">
        <v>30033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30034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30035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30036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30037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30038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30039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30040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30041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30042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30043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30044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30045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30046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30047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30048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30049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30050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30051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30052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30053</v>
      </c>
      <c r="C1961" s="194" t="s">
        <v>30054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30055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30056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30057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30058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30059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30060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30061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30062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30063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30064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30065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30066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30067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30068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30069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30070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30071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30072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30073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30074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30075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30076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30077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30078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30079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30080</v>
      </c>
      <c r="C1987" s="194" t="s">
        <v>142</v>
      </c>
      <c r="D1987" s="195">
        <v>78067.399999999994</v>
      </c>
      <c r="E1987" s="196">
        <v>44851</v>
      </c>
      <c r="F1987" s="195">
        <v>78067.399999999994</v>
      </c>
      <c r="G1987" s="197">
        <f>Tabla110[[#This Row],[Importe]]-Tabla110[[#This Row],[Pagado]]</f>
        <v>0</v>
      </c>
      <c r="H1987" s="194" t="s">
        <v>10</v>
      </c>
    </row>
    <row r="1988" spans="1:8" x14ac:dyDescent="0.25">
      <c r="A1988" s="127">
        <v>44821</v>
      </c>
      <c r="B1988" s="128" t="s">
        <v>30081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30082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30083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30084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30085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30086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30087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30088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30089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30090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30091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30092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30093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30094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30095</v>
      </c>
      <c r="C2002" s="194" t="s">
        <v>28087</v>
      </c>
      <c r="D2002" s="195">
        <v>160644.29999999999</v>
      </c>
      <c r="E2002" s="196" t="s">
        <v>4813</v>
      </c>
      <c r="F2002" s="195">
        <v>0</v>
      </c>
      <c r="G2002" s="197">
        <f>Tabla110[[#This Row],[Importe]]-Tabla110[[#This Row],[Pagado]]</f>
        <v>160644.29999999999</v>
      </c>
      <c r="H2002" s="194" t="s">
        <v>4814</v>
      </c>
    </row>
    <row r="2003" spans="1:8" x14ac:dyDescent="0.25">
      <c r="A2003" s="127">
        <v>44821</v>
      </c>
      <c r="B2003" s="128" t="s">
        <v>30096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30097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30098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30099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30100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30101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30102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30103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30104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30105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30106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30107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30108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30109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30110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30111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30112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30113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30114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30115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30116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30117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30118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30119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30120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30121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30122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30123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30124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30125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30126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30127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30128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30129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30130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30131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30132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30133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30134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30135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30136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30137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30138</v>
      </c>
      <c r="C2045" s="194" t="s">
        <v>461</v>
      </c>
      <c r="D2045" s="195">
        <v>394</v>
      </c>
      <c r="E2045" s="198" t="s">
        <v>30009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30139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30140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30141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30142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30143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30144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30145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30146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30147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30148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30149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30150</v>
      </c>
      <c r="C2057" s="194" t="s">
        <v>28295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30151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30152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30153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30154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30155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30156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30157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30158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30159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30160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30161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30162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30163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30164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30165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30166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30167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30168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30169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30170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30171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30172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30173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30174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30175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30176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30177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30178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30179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30180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30181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30182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30183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30184</v>
      </c>
      <c r="C2091" s="194" t="s">
        <v>30185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30186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30187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30188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30189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30190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30191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30192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30193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30194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30195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30196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30197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30198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30199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30200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30201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30202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30203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30204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30205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30206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30207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30208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30209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30210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30211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30212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30213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30214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30215</v>
      </c>
      <c r="C2121" s="194" t="s">
        <v>89</v>
      </c>
      <c r="D2121" s="195">
        <v>14322</v>
      </c>
      <c r="E2121" s="198" t="s">
        <v>30009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30216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30217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30218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30219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30220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30221</v>
      </c>
      <c r="C2127" s="194" t="s">
        <v>93</v>
      </c>
      <c r="D2127" s="195">
        <v>10648</v>
      </c>
      <c r="E2127" s="198" t="s">
        <v>30222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30223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30224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30225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30226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30227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30228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30229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30230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30231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30232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30233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30234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30235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30236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30237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30238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30239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30240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30241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30242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30243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30244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30245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30246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30247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30248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30249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30250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30251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30252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30253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30254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30255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30256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30257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30258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30259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30260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30261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30262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30263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30264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30265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30266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30267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30268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30269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30270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30271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30272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30273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30274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30275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30276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30277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30278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30279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30280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30281</v>
      </c>
      <c r="C2186" s="194" t="s">
        <v>142</v>
      </c>
      <c r="D2186" s="195">
        <v>4317.6000000000004</v>
      </c>
      <c r="E2186" s="196">
        <v>44851</v>
      </c>
      <c r="F2186" s="195">
        <v>4317.6000000000004</v>
      </c>
      <c r="G2186" s="197">
        <f>Tabla110[[#This Row],[Importe]]-Tabla110[[#This Row],[Pagado]]</f>
        <v>0</v>
      </c>
      <c r="H2186" s="194" t="s">
        <v>10</v>
      </c>
    </row>
    <row r="2187" spans="1:8" x14ac:dyDescent="0.25">
      <c r="A2187" s="127">
        <v>44823</v>
      </c>
      <c r="B2187" s="128" t="s">
        <v>30282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30283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30284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30285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30286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30287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30288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30289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30290</v>
      </c>
    </row>
    <row r="2195" spans="1:8" x14ac:dyDescent="0.25">
      <c r="A2195" s="127">
        <v>44823</v>
      </c>
      <c r="B2195" s="128" t="s">
        <v>30291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30292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30293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30294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30295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30296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30297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30298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30299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30300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30301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30302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30303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30304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30305</v>
      </c>
      <c r="C2209" s="194" t="s">
        <v>10840</v>
      </c>
      <c r="D2209" s="195">
        <v>49944</v>
      </c>
      <c r="E2209" s="198" t="s">
        <v>30306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30307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30308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30309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30310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30311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30312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30313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30314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30315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30316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30317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30318</v>
      </c>
      <c r="C2221" s="194" t="s">
        <v>93</v>
      </c>
      <c r="D2221" s="195">
        <v>11670.2</v>
      </c>
      <c r="E2221" s="198" t="s">
        <v>30319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30320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30321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30322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30323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30324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30325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30326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30327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30328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30329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30330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30331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30332</v>
      </c>
      <c r="C2234" s="194" t="s">
        <v>64</v>
      </c>
      <c r="D2234" s="195">
        <v>5762</v>
      </c>
      <c r="E2234" s="198" t="s">
        <v>30222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30333</v>
      </c>
      <c r="C2235" s="194" t="s">
        <v>39</v>
      </c>
      <c r="D2235" s="195">
        <v>13349.9</v>
      </c>
      <c r="E2235" s="198" t="s">
        <v>30222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30334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30335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30336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30337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30338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30339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30340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30341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30342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30343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30344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30345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30346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30347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30348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30349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30350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30351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30352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30353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30354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30355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30356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30357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30358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30359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30360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30361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30362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30363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30364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30365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30366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30367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30368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30369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30370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30371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30372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30373</v>
      </c>
      <c r="C2275" s="194" t="s">
        <v>30374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30375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30376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ht="31.5" x14ac:dyDescent="0.25">
      <c r="A2278" s="127">
        <v>44824</v>
      </c>
      <c r="B2278" s="128" t="s">
        <v>30377</v>
      </c>
      <c r="C2278" s="194" t="s">
        <v>142</v>
      </c>
      <c r="D2278" s="195">
        <v>64961.4</v>
      </c>
      <c r="E2278" s="198" t="s">
        <v>31553</v>
      </c>
      <c r="F2278" s="195">
        <f>3144.56+61816.84</f>
        <v>64961.399999999994</v>
      </c>
      <c r="G2278" s="197">
        <f>Tabla110[[#This Row],[Importe]]-Tabla110[[#This Row],[Pagado]]</f>
        <v>0</v>
      </c>
      <c r="H2278" s="194" t="s">
        <v>10</v>
      </c>
    </row>
    <row r="2279" spans="1:8" x14ac:dyDescent="0.25">
      <c r="A2279" s="127">
        <v>44824</v>
      </c>
      <c r="B2279" s="128" t="s">
        <v>30378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30379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30380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30381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30382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30383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30384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30385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30386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30387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30388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30389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30390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30391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30392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30393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30394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30395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30396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30397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30398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30399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30400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30401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30402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30403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30404</v>
      </c>
      <c r="C2305" s="194" t="s">
        <v>30405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30406</v>
      </c>
    </row>
    <row r="2306" spans="1:8" x14ac:dyDescent="0.25">
      <c r="A2306" s="127">
        <v>44824</v>
      </c>
      <c r="B2306" s="128" t="s">
        <v>30407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30408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30409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30410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30411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30412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30413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30414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30415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30416</v>
      </c>
      <c r="C2315" s="194" t="s">
        <v>30417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30418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30419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30420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30421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30422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30423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30424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30425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30426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30427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30428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30429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30430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30431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30432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30433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30434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30435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30436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30437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30438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30439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30440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30441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30442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30443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30444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30445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30446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30447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30448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30449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30450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30451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30452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30453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30454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30455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30456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30457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30458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30459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30460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30461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30462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30463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30464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30465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30466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30467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30468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30469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30470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30471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30472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30473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30474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30475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30476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30477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30478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30479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30480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30481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30482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30483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30484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30485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30486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30487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30488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30489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30490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30491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30492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30493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30494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30495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30496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30497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30498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30499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30500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30501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30502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30503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30504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30505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30506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30507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30508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30509</v>
      </c>
      <c r="C2407" s="194" t="s">
        <v>142</v>
      </c>
      <c r="D2407" s="195">
        <v>8619.2000000000007</v>
      </c>
      <c r="E2407" s="196">
        <v>44855</v>
      </c>
      <c r="F2407" s="195">
        <v>8619.2000000000007</v>
      </c>
      <c r="G2407" s="197">
        <f>Tabla110[[#This Row],[Importe]]-Tabla110[[#This Row],[Pagado]]</f>
        <v>0</v>
      </c>
      <c r="H2407" s="194" t="s">
        <v>10</v>
      </c>
    </row>
    <row r="2408" spans="1:8" x14ac:dyDescent="0.25">
      <c r="A2408" s="127">
        <v>44825</v>
      </c>
      <c r="B2408" s="128" t="s">
        <v>30510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30511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30512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30513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30514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30515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30516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30517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30518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30519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30520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30521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30522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30523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30524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30525</v>
      </c>
      <c r="C2423" s="194" t="s">
        <v>887</v>
      </c>
      <c r="D2423" s="195">
        <v>16207.3</v>
      </c>
      <c r="E2423" s="198" t="s">
        <v>30526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30527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30528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30529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30530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30531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30532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30533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30534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30535</v>
      </c>
      <c r="C2432" s="194" t="s">
        <v>29342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30536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30537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30538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30539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30540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30541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30542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30543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30544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30545</v>
      </c>
      <c r="C2442" s="194" t="s">
        <v>30546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30547</v>
      </c>
    </row>
    <row r="2443" spans="1:8" x14ac:dyDescent="0.25">
      <c r="A2443" s="127">
        <v>44826</v>
      </c>
      <c r="B2443" s="128" t="s">
        <v>30548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30549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30550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30551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30552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30553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30554</v>
      </c>
      <c r="C2449" s="194" t="s">
        <v>12</v>
      </c>
      <c r="D2449" s="195">
        <v>6895.05</v>
      </c>
      <c r="E2449" s="196" t="s">
        <v>30555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30556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30557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30558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30559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30560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30561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30562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30563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30564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30565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30566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30567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30568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30569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30570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30571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30572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30573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30574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30575</v>
      </c>
    </row>
    <row r="2469" spans="1:8" x14ac:dyDescent="0.25">
      <c r="A2469" s="127">
        <v>44826</v>
      </c>
      <c r="B2469" s="128" t="s">
        <v>30576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30577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30578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30579</v>
      </c>
      <c r="C2472" s="194" t="s">
        <v>142</v>
      </c>
      <c r="D2472" s="195">
        <v>26763.09</v>
      </c>
      <c r="E2472" s="196">
        <v>44855</v>
      </c>
      <c r="F2472" s="195">
        <v>26763.09</v>
      </c>
      <c r="G2472" s="197">
        <f>Tabla110[[#This Row],[Importe]]-Tabla110[[#This Row],[Pagado]]</f>
        <v>0</v>
      </c>
      <c r="H2472" s="194" t="s">
        <v>10</v>
      </c>
    </row>
    <row r="2473" spans="1:8" x14ac:dyDescent="0.25">
      <c r="A2473" s="127">
        <v>44826</v>
      </c>
      <c r="B2473" s="128" t="s">
        <v>30580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30581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30582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30583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30584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30585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30586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30587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30588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30589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30590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30591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30592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30593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30594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30595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30596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30597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30598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30599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30600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30601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30602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30603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30604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30605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30606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30607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30608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30609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30610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30611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30612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30613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30614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30615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30616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30617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30618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30619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30620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30621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30622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30623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30624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30625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30626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30627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30628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30629</v>
      </c>
    </row>
    <row r="2522" spans="1:8" x14ac:dyDescent="0.25">
      <c r="A2522" s="127">
        <v>44826</v>
      </c>
      <c r="B2522" s="128" t="s">
        <v>30630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30631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30632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30633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30634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30635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30636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30637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30638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30639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30640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30641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30642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30643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30644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30645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30646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30647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30648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30649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30650</v>
      </c>
      <c r="C2542" s="194" t="s">
        <v>654</v>
      </c>
      <c r="D2542" s="195">
        <v>10561.6</v>
      </c>
      <c r="E2542" s="198" t="s">
        <v>30651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30652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30653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30654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30655</v>
      </c>
      <c r="C2546" s="194" t="s">
        <v>475</v>
      </c>
      <c r="D2546" s="195">
        <v>72684.600000000006</v>
      </c>
      <c r="E2546" s="198" t="s">
        <v>30656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30657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30658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30659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30660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30661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30662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30663</v>
      </c>
      <c r="C2553" s="194" t="s">
        <v>30664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30665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30666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30667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30668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30669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30670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30671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30672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30673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30674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30675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30676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30677</v>
      </c>
      <c r="C2566" s="194" t="s">
        <v>10586</v>
      </c>
      <c r="D2566" s="195">
        <v>5596.5</v>
      </c>
      <c r="E2566" s="198" t="s">
        <v>30678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30679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30680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30681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30682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30683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30684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30685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30686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30687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30688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30689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30690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ht="47.25" x14ac:dyDescent="0.25">
      <c r="A2579" s="127">
        <v>44827</v>
      </c>
      <c r="B2579" s="128" t="s">
        <v>30691</v>
      </c>
      <c r="C2579" s="194" t="s">
        <v>142</v>
      </c>
      <c r="D2579" s="195">
        <v>449824.82</v>
      </c>
      <c r="E2579" s="198" t="s">
        <v>31555</v>
      </c>
      <c r="F2579" s="195">
        <f>4151.47+118953.29</f>
        <v>123104.76</v>
      </c>
      <c r="G2579" s="197">
        <f>Tabla110[[#This Row],[Importe]]-Tabla110[[#This Row],[Pagado]]</f>
        <v>326720.06</v>
      </c>
      <c r="H2579" s="194" t="s">
        <v>4814</v>
      </c>
    </row>
    <row r="2580" spans="1:8" x14ac:dyDescent="0.25">
      <c r="A2580" s="127">
        <v>44827</v>
      </c>
      <c r="B2580" s="128" t="s">
        <v>30692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30693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30694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30695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30696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30697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30698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30699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30700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30701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30702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30703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30704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30705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30706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30707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30708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30709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30710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30711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30712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30713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30714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30715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30716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30717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30718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30719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30720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47.25" x14ac:dyDescent="0.25">
      <c r="A2609" s="127">
        <v>44827</v>
      </c>
      <c r="B2609" s="128" t="s">
        <v>30721</v>
      </c>
      <c r="C2609" s="194" t="s">
        <v>592</v>
      </c>
      <c r="D2609" s="195">
        <v>52910</v>
      </c>
      <c r="E2609" s="198" t="s">
        <v>31549</v>
      </c>
      <c r="F2609" s="195">
        <f>5000+42910+5000</f>
        <v>52910</v>
      </c>
      <c r="G2609" s="197">
        <f>Tabla110[[#This Row],[Importe]]-Tabla110[[#This Row],[Pagado]]</f>
        <v>0</v>
      </c>
      <c r="H2609" s="194" t="s">
        <v>10</v>
      </c>
    </row>
    <row r="2610" spans="1:8" x14ac:dyDescent="0.25">
      <c r="A2610" s="127">
        <v>44827</v>
      </c>
      <c r="B2610" s="128" t="s">
        <v>30722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30723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30724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30725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30726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30727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30728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30729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30730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30731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30732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30733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30734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30735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30736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30737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30738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30739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30740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30741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30742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30743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30744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30745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30746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30747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30748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30749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30750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30751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30752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30753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30754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30755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30756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30757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30758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30759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30760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30761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30762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30763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30764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30765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30766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30767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30768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30769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30770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30771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30772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30773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30774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30775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30776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30777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30778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30779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30780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30781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30782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30783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30784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30785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30786</v>
      </c>
      <c r="C2674" s="194" t="s">
        <v>30030</v>
      </c>
      <c r="D2674" s="195">
        <v>3798</v>
      </c>
      <c r="E2674" s="198" t="s">
        <v>30787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30788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30789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30790</v>
      </c>
      <c r="C2677" s="194" t="s">
        <v>93</v>
      </c>
      <c r="D2677" s="195">
        <v>28068.1</v>
      </c>
      <c r="E2677" s="198" t="s">
        <v>30791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30792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30793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30794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30795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30796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30797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30798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30799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30800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30801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30802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30803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30804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30805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30806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30807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30808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30809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30810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30811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30812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30813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30814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30815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30816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30817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30818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30819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30820</v>
      </c>
      <c r="C2706" s="194" t="s">
        <v>30821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30822</v>
      </c>
    </row>
    <row r="2707" spans="1:8" x14ac:dyDescent="0.25">
      <c r="A2707" s="127">
        <v>44828</v>
      </c>
      <c r="B2707" s="128" t="s">
        <v>30823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30824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30825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30826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30827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30828</v>
      </c>
      <c r="C2712" s="194" t="s">
        <v>29342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30829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30830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30831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30832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30833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30834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30835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30836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30837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30838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30839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30840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30841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30842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30843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30844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30845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30846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30847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30848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30849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30850</v>
      </c>
      <c r="C2734" s="194" t="s">
        <v>142</v>
      </c>
      <c r="D2734" s="195">
        <v>75805.399999999994</v>
      </c>
      <c r="E2734" s="196">
        <v>44855</v>
      </c>
      <c r="F2734" s="195">
        <v>75805.399999999994</v>
      </c>
      <c r="G2734" s="197">
        <f>Tabla110[[#This Row],[Importe]]-Tabla110[[#This Row],[Pagado]]</f>
        <v>0</v>
      </c>
      <c r="H2734" s="194" t="s">
        <v>10</v>
      </c>
    </row>
    <row r="2735" spans="1:8" x14ac:dyDescent="0.25">
      <c r="A2735" s="127">
        <v>44828</v>
      </c>
      <c r="B2735" s="128" t="s">
        <v>30851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30852</v>
      </c>
      <c r="C2736" s="194" t="s">
        <v>142</v>
      </c>
      <c r="D2736" s="195">
        <v>10260</v>
      </c>
      <c r="E2736" s="196">
        <v>44855</v>
      </c>
      <c r="F2736" s="195">
        <v>10260</v>
      </c>
      <c r="G2736" s="197">
        <f>Tabla110[[#This Row],[Importe]]-Tabla110[[#This Row],[Pagado]]</f>
        <v>0</v>
      </c>
      <c r="H2736" s="194" t="s">
        <v>10</v>
      </c>
    </row>
    <row r="2737" spans="1:8" x14ac:dyDescent="0.25">
      <c r="A2737" s="127">
        <v>44828</v>
      </c>
      <c r="B2737" s="128" t="s">
        <v>30853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30854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30855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30856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30857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30858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30859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30860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30861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30862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30863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30864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30865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30866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30867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30868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30869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30870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30871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30872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30873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30874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30875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30876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30877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30878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30879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30880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30881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30882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30883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30884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30885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30886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30887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30888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30889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30890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30891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30892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30893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30894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30895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30896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30897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30898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30899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30900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30901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30902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30903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30904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30905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30906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30907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30908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30909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30910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30911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30912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30913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30914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30915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30916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30917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30918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30919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30920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30921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30922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30923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30924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30925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30926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30927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30928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30929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30930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30931</v>
      </c>
    </row>
    <row r="2815" spans="1:8" x14ac:dyDescent="0.25">
      <c r="A2815" s="127">
        <v>44829</v>
      </c>
      <c r="B2815" s="128" t="s">
        <v>30932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30933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30934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30935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30936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30937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30938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30939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30940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30941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30942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30943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30944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30945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30946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30947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30948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30949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30950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30951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30952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30953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30954</v>
      </c>
      <c r="C2837" s="194" t="s">
        <v>30955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30956</v>
      </c>
    </row>
    <row r="2838" spans="1:8" ht="31.5" x14ac:dyDescent="0.25">
      <c r="A2838" s="127">
        <v>44830</v>
      </c>
      <c r="B2838" s="128" t="s">
        <v>30957</v>
      </c>
      <c r="C2838" s="194" t="s">
        <v>475</v>
      </c>
      <c r="D2838" s="195">
        <v>86730.8</v>
      </c>
      <c r="E2838" s="198" t="s">
        <v>30022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30958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30959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30960</v>
      </c>
      <c r="C2841" s="194" t="s">
        <v>29342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30961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30962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30963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30964</v>
      </c>
      <c r="C2845" s="194" t="s">
        <v>30030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30965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30966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30967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30968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30969</v>
      </c>
      <c r="C2850" s="194" t="s">
        <v>93</v>
      </c>
      <c r="D2850" s="195">
        <v>9993.6</v>
      </c>
      <c r="E2850" s="198" t="s">
        <v>30970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30971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30972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30973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30974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30975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30976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30977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30978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30979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30980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30981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30982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30983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30984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30985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30986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30987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30988</v>
      </c>
      <c r="C2868" s="194" t="s">
        <v>142</v>
      </c>
      <c r="D2868" s="195">
        <v>66227.5</v>
      </c>
      <c r="E2868" s="196">
        <v>44860</v>
      </c>
      <c r="F2868" s="195">
        <v>66227.5</v>
      </c>
      <c r="G2868" s="197">
        <f>Tabla110[[#This Row],[Importe]]-Tabla110[[#This Row],[Pagado]]</f>
        <v>0</v>
      </c>
      <c r="H2868" s="194" t="s">
        <v>10</v>
      </c>
    </row>
    <row r="2869" spans="1:8" x14ac:dyDescent="0.25">
      <c r="A2869" s="127">
        <v>44830</v>
      </c>
      <c r="B2869" s="128" t="s">
        <v>30989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30990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30991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30992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30993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30994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30995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30996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30997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30998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30999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31000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31001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31002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31003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31004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31005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31006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31007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31008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31009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31010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31011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31012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31013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31014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31015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31016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31017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31018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31019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31020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31021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31022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31023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31024</v>
      </c>
      <c r="C2904" s="194" t="s">
        <v>31025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31026</v>
      </c>
    </row>
    <row r="2905" spans="1:8" x14ac:dyDescent="0.25">
      <c r="A2905" s="127">
        <v>44830</v>
      </c>
      <c r="B2905" s="128" t="s">
        <v>31027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31028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31029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31030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31031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31032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31033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31034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31035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31036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31037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31038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31039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31040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31041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31042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31043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31044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31045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31046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31047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31048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31049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31050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31051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31052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31053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31054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31055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31056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31057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31058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31059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31060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31061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31062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31063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31064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31065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31066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31067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31068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31069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31070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31071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31072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31073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31074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31075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31076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31077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31078</v>
      </c>
      <c r="C2956" s="194" t="s">
        <v>10840</v>
      </c>
      <c r="D2956" s="195">
        <v>48926.400000000001</v>
      </c>
      <c r="E2956" s="198" t="s">
        <v>31547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31079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31080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31081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31082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31083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31084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31085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31086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31087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31088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31089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31090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31091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31092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31093</v>
      </c>
      <c r="C2971" s="194" t="s">
        <v>30030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31094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31095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31096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31097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31098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31099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31100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31101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31102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31103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31104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31105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31106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31107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31108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31109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31110</v>
      </c>
      <c r="C2988" s="194" t="s">
        <v>142</v>
      </c>
      <c r="D2988" s="195">
        <v>61159.199999999997</v>
      </c>
      <c r="E2988" s="196">
        <v>44860</v>
      </c>
      <c r="F2988" s="195">
        <v>61159.199999999997</v>
      </c>
      <c r="G2988" s="197">
        <f>Tabla110[[#This Row],[Importe]]-Tabla110[[#This Row],[Pagado]]</f>
        <v>0</v>
      </c>
      <c r="H2988" s="194" t="s">
        <v>10</v>
      </c>
    </row>
    <row r="2989" spans="1:8" x14ac:dyDescent="0.25">
      <c r="A2989" s="127">
        <v>44831</v>
      </c>
      <c r="B2989" s="128" t="s">
        <v>31111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31112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31113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31114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31115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31116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31117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31118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31119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31120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31121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31122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31123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31124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31125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31126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31127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31128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31129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31130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31131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31132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31133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31134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31135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31136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31137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31138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31139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31140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31141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31142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31143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31144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31145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31146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31147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31148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31149</v>
      </c>
      <c r="C3027" s="194" t="s">
        <v>654</v>
      </c>
      <c r="D3027" s="195">
        <v>4453.6000000000004</v>
      </c>
      <c r="E3027" s="196">
        <v>44848</v>
      </c>
      <c r="F3027" s="195">
        <v>4453.6000000000004</v>
      </c>
      <c r="G3027" s="197">
        <f>Tabla110[[#This Row],[Importe]]-Tabla110[[#This Row],[Pagado]]</f>
        <v>0</v>
      </c>
      <c r="H3027" s="194" t="s">
        <v>10</v>
      </c>
    </row>
    <row r="3028" spans="1:8" x14ac:dyDescent="0.25">
      <c r="A3028" s="127">
        <v>44831</v>
      </c>
      <c r="B3028" s="128" t="s">
        <v>31150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31151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31152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31153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31154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31155</v>
      </c>
      <c r="C3033" s="194" t="s">
        <v>407</v>
      </c>
      <c r="D3033" s="195">
        <v>3300</v>
      </c>
      <c r="E3033" s="196">
        <v>44865</v>
      </c>
      <c r="F3033" s="195">
        <v>3300</v>
      </c>
      <c r="G3033" s="197">
        <f>Tabla110[[#This Row],[Importe]]-Tabla110[[#This Row],[Pagado]]</f>
        <v>0</v>
      </c>
      <c r="H3033" s="194" t="s">
        <v>10</v>
      </c>
    </row>
    <row r="3034" spans="1:8" x14ac:dyDescent="0.25">
      <c r="A3034" s="127">
        <v>44831</v>
      </c>
      <c r="B3034" s="128" t="s">
        <v>31156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31157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31158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31159</v>
      </c>
    </row>
    <row r="3037" spans="1:8" x14ac:dyDescent="0.25">
      <c r="A3037" s="127">
        <v>44831</v>
      </c>
      <c r="B3037" s="128" t="s">
        <v>31160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31161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31162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31163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31164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31165</v>
      </c>
      <c r="C3042" s="194" t="s">
        <v>6405</v>
      </c>
      <c r="D3042" s="195">
        <v>4.0199999999999996</v>
      </c>
      <c r="E3042" s="196">
        <v>44845</v>
      </c>
      <c r="F3042" s="195">
        <v>4.0199999999999996</v>
      </c>
      <c r="G3042" s="197">
        <f>Tabla110[[#This Row],[Importe]]-Tabla110[[#This Row],[Pagado]]</f>
        <v>0</v>
      </c>
      <c r="H3042" s="194" t="s">
        <v>10</v>
      </c>
    </row>
    <row r="3043" spans="1:8" x14ac:dyDescent="0.25">
      <c r="A3043" s="127">
        <v>44831</v>
      </c>
      <c r="B3043" s="128" t="s">
        <v>31166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31167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31168</v>
      </c>
      <c r="C3045" s="194" t="s">
        <v>31169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31170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31171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31172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31173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31174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31175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31176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31177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31178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31179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31180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31181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31182</v>
      </c>
      <c r="C3058" s="194" t="s">
        <v>30417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31183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31184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31185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31186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31187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31188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31189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31190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31191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31192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31193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31194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31195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31196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31197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31198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31199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31200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31201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31202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31203</v>
      </c>
      <c r="C3079" s="194" t="s">
        <v>39</v>
      </c>
      <c r="D3079" s="195">
        <v>6821.1</v>
      </c>
      <c r="E3079" s="198" t="s">
        <v>30022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31204</v>
      </c>
      <c r="C3080" s="194" t="s">
        <v>30030</v>
      </c>
      <c r="D3080" s="195">
        <v>6921.5</v>
      </c>
      <c r="E3080" s="198" t="s">
        <v>30970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31205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31206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31207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31208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31209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31210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31211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31212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31213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31214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31215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31216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31217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31218</v>
      </c>
      <c r="C3094" s="194" t="s">
        <v>142</v>
      </c>
      <c r="D3094" s="195">
        <v>90739.06</v>
      </c>
      <c r="E3094" s="196">
        <v>44860</v>
      </c>
      <c r="F3094" s="195">
        <v>90739.06</v>
      </c>
      <c r="G3094" s="197">
        <f>Tabla110[[#This Row],[Importe]]-Tabla110[[#This Row],[Pagado]]</f>
        <v>0</v>
      </c>
      <c r="H3094" s="194" t="s">
        <v>10</v>
      </c>
    </row>
    <row r="3095" spans="1:8" x14ac:dyDescent="0.25">
      <c r="A3095" s="127">
        <v>44832</v>
      </c>
      <c r="B3095" s="128" t="s">
        <v>31219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31220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31221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31222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31223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31224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31225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31226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31227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31228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31229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31230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31231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31232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31233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31234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31235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31236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31237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31238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31239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31240</v>
      </c>
      <c r="C3116" s="194" t="s">
        <v>29427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31241</v>
      </c>
    </row>
    <row r="3117" spans="1:8" x14ac:dyDescent="0.25">
      <c r="A3117" s="127">
        <v>44832</v>
      </c>
      <c r="B3117" s="128" t="s">
        <v>31242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31243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31244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31245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31246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31247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31248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31249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31250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31251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31252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31253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31254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31255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31256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31257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31258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31259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31260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31261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31262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31263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31264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31265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31266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31267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31268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31269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31270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31271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31272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31273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31274</v>
      </c>
      <c r="C3149" s="194" t="s">
        <v>475</v>
      </c>
      <c r="D3149" s="195">
        <v>31331.1</v>
      </c>
      <c r="E3149" s="198" t="s">
        <v>30970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31275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31276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31277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31278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31279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31280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31281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31282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31283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31284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31285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31286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31287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31288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31289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31290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31291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31292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31293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31294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31295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31296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31297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31298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31299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31300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31301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31302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31303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31304</v>
      </c>
      <c r="C3179" s="194" t="s">
        <v>30030</v>
      </c>
      <c r="D3179" s="195">
        <v>6508.5</v>
      </c>
      <c r="E3179" s="198" t="s">
        <v>31540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31305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31306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31307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31308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31309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31310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31311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31312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31313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31314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31315</v>
      </c>
      <c r="C3190" s="194" t="s">
        <v>31316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31317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31318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31319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31320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31321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31322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31323</v>
      </c>
      <c r="C3197" s="194" t="s">
        <v>31324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31325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31326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31327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31328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31329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31330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31331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31332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31333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31334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31335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31336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31337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31338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31339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31340</v>
      </c>
      <c r="C3213" s="194" t="s">
        <v>31341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31342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31343</v>
      </c>
      <c r="C3215" s="120" t="s">
        <v>31344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31345</v>
      </c>
    </row>
    <row r="3216" spans="1:8" x14ac:dyDescent="0.25">
      <c r="A3216" s="127">
        <v>44833</v>
      </c>
      <c r="B3216" s="128" t="s">
        <v>31346</v>
      </c>
      <c r="C3216" s="194" t="s">
        <v>142</v>
      </c>
      <c r="D3216" s="195">
        <v>27945.95</v>
      </c>
      <c r="E3216" s="196">
        <v>44860</v>
      </c>
      <c r="F3216" s="195">
        <v>27945.95</v>
      </c>
      <c r="G3216" s="197">
        <f>Tabla110[[#This Row],[Importe]]-Tabla110[[#This Row],[Pagado]]</f>
        <v>0</v>
      </c>
      <c r="H3216" s="194" t="s">
        <v>10</v>
      </c>
    </row>
    <row r="3217" spans="1:8" x14ac:dyDescent="0.25">
      <c r="A3217" s="127">
        <v>44833</v>
      </c>
      <c r="B3217" s="128" t="s">
        <v>31347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31348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31349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31350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31351</v>
      </c>
    </row>
    <row r="3221" spans="1:8" x14ac:dyDescent="0.25">
      <c r="A3221" s="127">
        <v>44833</v>
      </c>
      <c r="B3221" s="128" t="s">
        <v>31352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31353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31354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31355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31356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31357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31358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31359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31360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31361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31362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31363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31364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31365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31366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31367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31368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31369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31370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31371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31372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31373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31374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31375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31376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31377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31378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31379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31380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31381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31382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31383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31384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31385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31386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31387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31388</v>
      </c>
      <c r="C3257" s="194" t="s">
        <v>28087</v>
      </c>
      <c r="D3257" s="195">
        <v>115254.6</v>
      </c>
      <c r="E3257" s="198" t="s">
        <v>31540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31389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31390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31391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31392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31393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31394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31395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31396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31397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31398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31399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31400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31401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31402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31403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31404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31405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31406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31407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31408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31409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31410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31411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31412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31413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31414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31415</v>
      </c>
      <c r="C3284" s="194" t="s">
        <v>31341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31416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31417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31418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31419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31420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31421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31422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31423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31424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31425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31426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31427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31428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31429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31430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31431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31432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31433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31434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31435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31436</v>
      </c>
      <c r="C3305" s="194" t="s">
        <v>30030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31437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31438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31439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31440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31441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31442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31443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31444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31445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31446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31447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31448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31449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31450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31451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31452</v>
      </c>
      <c r="C3321" s="194" t="s">
        <v>142</v>
      </c>
      <c r="D3321" s="195">
        <v>101737.82</v>
      </c>
      <c r="E3321" s="196" t="s">
        <v>4813</v>
      </c>
      <c r="F3321" s="195">
        <v>0</v>
      </c>
      <c r="G3321" s="197">
        <f>Tabla110[[#This Row],[Importe]]-Tabla110[[#This Row],[Pagado]]</f>
        <v>101737.82</v>
      </c>
      <c r="H3321" s="194" t="s">
        <v>4814</v>
      </c>
    </row>
    <row r="3322" spans="1:8" x14ac:dyDescent="0.25">
      <c r="A3322" s="127">
        <v>44834</v>
      </c>
      <c r="B3322" s="128" t="s">
        <v>31453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31454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31455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31456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31457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31458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31459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31460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31461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31462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31463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31464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31465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31466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31467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31468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31469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31470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31471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31472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31473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31474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31475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31476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31477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31478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31479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31480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31481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31482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31483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31484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31485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31486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31487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31488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31489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31490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31491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31492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31493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31494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31495</v>
      </c>
      <c r="C3364" s="194" t="s">
        <v>592</v>
      </c>
      <c r="D3364" s="195">
        <v>26701.5</v>
      </c>
      <c r="E3364" s="198" t="s">
        <v>31542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31496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31497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31498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31499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31500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31501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31502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31503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31504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31505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31506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31507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31508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31509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31510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31511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31512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31513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31514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31515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31516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31517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31518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31519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31520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31521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31522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31523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31524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31525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31526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31527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31528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31529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31530</v>
      </c>
      <c r="C3399" s="194" t="s">
        <v>31531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31532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31533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31534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31535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31536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31537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31538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31539</v>
      </c>
      <c r="C3407" s="194" t="s">
        <v>142</v>
      </c>
      <c r="D3407" s="195">
        <v>5241.6000000000004</v>
      </c>
      <c r="E3407" s="196" t="s">
        <v>4813</v>
      </c>
      <c r="F3407" s="195">
        <v>0</v>
      </c>
      <c r="G3407" s="197">
        <f>Tabla110[[#This Row],[Importe]]-Tabla110[[#This Row],[Pagado]]</f>
        <v>5241.6000000000004</v>
      </c>
      <c r="H3407" s="194" t="s">
        <v>4814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36622606.769999936</v>
      </c>
      <c r="G3409" s="208">
        <f>SUBTOTAL(109,Tabla110[Saldo])</f>
        <v>2605293.9399999995</v>
      </c>
      <c r="H3409" s="20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2023-01-11T14:50:29Z</dcterms:modified>
</cp:coreProperties>
</file>