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F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<sst xmlns="http://schemas.openxmlformats.org/spreadsheetml/2006/main" count="3083" uniqueCount="1656">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</sst>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9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FFCCFF"/>
      <color rgb="FF00FF99"/>
      <color rgb="FFFF00FF"/>
      <color rgb="FF99CCFF"/>
      <color rgb="FFCCFF66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03"/>
      <c r="C1" s="905" t="s">
        <v>25</v>
      </c>
      <c r="D1" s="906"/>
      <c r="E1" s="906"/>
      <c r="F1" s="906"/>
      <c r="G1" s="906"/>
      <c r="H1" s="906"/>
      <c r="I1" s="906"/>
      <c r="J1" s="906"/>
      <c r="K1" s="906"/>
      <c r="L1" s="906"/>
      <c r="M1" s="906"/>
    </row>
    <row r="2" spans="1:19" ht="16.5" thickBot="1" x14ac:dyDescent="0.3">
      <c r="B2" s="904"/>
      <c r="C2" s="3"/>
      <c r="H2" s="5"/>
      <c r="I2" s="6"/>
      <c r="J2" s="7"/>
      <c r="L2" s="8"/>
      <c r="M2" s="6"/>
      <c r="N2" s="9"/>
    </row>
    <row r="3" spans="1:19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19" t="s">
        <v>6</v>
      </c>
      <c r="Q4" s="92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21">
        <f>SUM(M5:M38)</f>
        <v>247061</v>
      </c>
      <c r="N39" s="92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22"/>
      <c r="N40" s="92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25" t="s">
        <v>11</v>
      </c>
      <c r="I52" s="926"/>
      <c r="J52" s="100"/>
      <c r="K52" s="927">
        <f>I50+L50</f>
        <v>53873.49</v>
      </c>
      <c r="L52" s="928"/>
      <c r="M52" s="929">
        <f>N39+M39</f>
        <v>419924</v>
      </c>
      <c r="N52" s="930"/>
      <c r="P52" s="34"/>
      <c r="Q52" s="9"/>
    </row>
    <row r="53" spans="1:17" ht="15.75" x14ac:dyDescent="0.25">
      <c r="D53" s="931" t="s">
        <v>12</v>
      </c>
      <c r="E53" s="93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31" t="s">
        <v>95</v>
      </c>
      <c r="E54" s="931"/>
      <c r="F54" s="96">
        <v>-549976.4</v>
      </c>
      <c r="I54" s="932" t="s">
        <v>13</v>
      </c>
      <c r="J54" s="933"/>
      <c r="K54" s="934">
        <f>F56+F57+F58</f>
        <v>-24577.400000000023</v>
      </c>
      <c r="L54" s="93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36">
        <f>-C4</f>
        <v>0</v>
      </c>
      <c r="L56" s="93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14" t="s">
        <v>18</v>
      </c>
      <c r="E58" s="915"/>
      <c r="F58" s="113">
        <v>567389.35</v>
      </c>
      <c r="I58" s="916" t="s">
        <v>97</v>
      </c>
      <c r="J58" s="917"/>
      <c r="K58" s="918">
        <f>K54+K56</f>
        <v>-24577.400000000023</v>
      </c>
      <c r="L58" s="91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99" t="s">
        <v>597</v>
      </c>
      <c r="J76" s="1000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01"/>
      <c r="J77" s="1002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65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66"/>
      <c r="K81" s="1"/>
      <c r="L81" s="97"/>
      <c r="M81" s="3"/>
      <c r="N81" s="1"/>
    </row>
    <row r="82" spans="1:14" ht="18.75" x14ac:dyDescent="0.3">
      <c r="A82" s="435"/>
      <c r="B82" s="998" t="s">
        <v>595</v>
      </c>
      <c r="C82" s="998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69" t="s">
        <v>451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68"/>
      <c r="W4" s="956" t="s">
        <v>124</v>
      </c>
      <c r="X4" s="95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56"/>
      <c r="X5" s="95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6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6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62"/>
      <c r="X21" s="96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63"/>
      <c r="X23" s="96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63"/>
      <c r="X24" s="96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64"/>
      <c r="X25" s="96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64"/>
      <c r="X26" s="96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57"/>
      <c r="X27" s="958"/>
      <c r="Y27" s="95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58"/>
      <c r="X28" s="958"/>
      <c r="Y28" s="95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48">
        <f>SUM(M5:M35)</f>
        <v>2220612.02</v>
      </c>
      <c r="N36" s="950">
        <f>SUM(N5:N35)</f>
        <v>833865</v>
      </c>
      <c r="O36" s="276"/>
      <c r="P36" s="277">
        <v>0</v>
      </c>
      <c r="Q36" s="994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49"/>
      <c r="N37" s="951"/>
      <c r="O37" s="276"/>
      <c r="P37" s="277">
        <v>0</v>
      </c>
      <c r="Q37" s="995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96">
        <f>M36+N36</f>
        <v>3054477.02</v>
      </c>
      <c r="N39" s="997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25" t="s">
        <v>11</v>
      </c>
      <c r="I68" s="926"/>
      <c r="J68" s="100"/>
      <c r="K68" s="927">
        <f>I66+L66</f>
        <v>314868.39999999997</v>
      </c>
      <c r="L68" s="954"/>
      <c r="M68" s="272"/>
      <c r="N68" s="272"/>
      <c r="P68" s="34"/>
      <c r="Q68" s="13"/>
    </row>
    <row r="69" spans="1:17" x14ac:dyDescent="0.25">
      <c r="D69" s="931" t="s">
        <v>12</v>
      </c>
      <c r="E69" s="931"/>
      <c r="F69" s="312">
        <f>F66-K68-C66</f>
        <v>1594593.8500000003</v>
      </c>
      <c r="I69" s="102"/>
      <c r="J69" s="103"/>
    </row>
    <row r="70" spans="1:17" ht="18.75" x14ac:dyDescent="0.3">
      <c r="D70" s="955" t="s">
        <v>95</v>
      </c>
      <c r="E70" s="955"/>
      <c r="F70" s="111">
        <v>-1360260.32</v>
      </c>
      <c r="I70" s="932" t="s">
        <v>13</v>
      </c>
      <c r="J70" s="933"/>
      <c r="K70" s="934">
        <f>F72+F73+F74</f>
        <v>1938640.11</v>
      </c>
      <c r="L70" s="934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36">
        <f>-C4</f>
        <v>-1266568.45</v>
      </c>
      <c r="L72" s="937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14" t="s">
        <v>18</v>
      </c>
      <c r="E74" s="915"/>
      <c r="F74" s="113">
        <v>1792817.68</v>
      </c>
      <c r="I74" s="916" t="s">
        <v>198</v>
      </c>
      <c r="J74" s="917"/>
      <c r="K74" s="918">
        <f>K70+K72</f>
        <v>672071.66000000015</v>
      </c>
      <c r="L74" s="918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07" t="s">
        <v>594</v>
      </c>
      <c r="J44" s="1008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09"/>
      <c r="J45" s="1010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11"/>
      <c r="J46" s="1012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65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66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03" t="s">
        <v>594</v>
      </c>
      <c r="J83" s="1004"/>
    </row>
    <row r="84" spans="1:14" ht="19.5" thickBot="1" x14ac:dyDescent="0.35">
      <c r="A84" s="513" t="s">
        <v>598</v>
      </c>
      <c r="B84" s="514"/>
      <c r="C84" s="515"/>
      <c r="D84" s="491"/>
      <c r="I84" s="1005"/>
      <c r="J84" s="1006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69" t="s">
        <v>620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68"/>
      <c r="W4" s="956" t="s">
        <v>124</v>
      </c>
      <c r="X4" s="95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56"/>
      <c r="X5" s="95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6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6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62"/>
      <c r="X21" s="96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63"/>
      <c r="X23" s="96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63"/>
      <c r="X24" s="96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64"/>
      <c r="X25" s="96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64"/>
      <c r="X26" s="96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57"/>
      <c r="X27" s="958"/>
      <c r="Y27" s="95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58"/>
      <c r="X28" s="958"/>
      <c r="Y28" s="95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48">
        <f>SUM(M5:M40)</f>
        <v>2479367.6100000003</v>
      </c>
      <c r="N41" s="948">
        <f>SUM(N5:N40)</f>
        <v>1195667</v>
      </c>
      <c r="P41" s="505">
        <f>SUM(P5:P40)</f>
        <v>4355326.74</v>
      </c>
      <c r="Q41" s="1013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49"/>
      <c r="N42" s="949"/>
      <c r="P42" s="34"/>
      <c r="Q42" s="1014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15">
        <f>M41+N41</f>
        <v>3675034.6100000003</v>
      </c>
      <c r="N45" s="1016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25" t="s">
        <v>11</v>
      </c>
      <c r="I70" s="926"/>
      <c r="J70" s="100"/>
      <c r="K70" s="927">
        <f>I68+L68</f>
        <v>428155.54000000004</v>
      </c>
      <c r="L70" s="954"/>
      <c r="M70" s="272"/>
      <c r="N70" s="272"/>
      <c r="P70" s="34"/>
      <c r="Q70" s="13"/>
    </row>
    <row r="71" spans="1:17" x14ac:dyDescent="0.25">
      <c r="D71" s="931" t="s">
        <v>12</v>
      </c>
      <c r="E71" s="931"/>
      <c r="F71" s="312">
        <f>F68-K70-C68</f>
        <v>1631087.67</v>
      </c>
      <c r="I71" s="102"/>
      <c r="J71" s="103"/>
      <c r="P71" s="34"/>
    </row>
    <row r="72" spans="1:17" ht="18.75" x14ac:dyDescent="0.3">
      <c r="D72" s="955" t="s">
        <v>95</v>
      </c>
      <c r="E72" s="955"/>
      <c r="F72" s="111">
        <v>-1884975.46</v>
      </c>
      <c r="I72" s="932" t="s">
        <v>13</v>
      </c>
      <c r="J72" s="933"/>
      <c r="K72" s="934">
        <f>F74+F75+F76</f>
        <v>1777829.89</v>
      </c>
      <c r="L72" s="934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36">
        <f>-C4</f>
        <v>-1792817.68</v>
      </c>
      <c r="L74" s="937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14" t="s">
        <v>18</v>
      </c>
      <c r="E76" s="915"/>
      <c r="F76" s="113">
        <v>2112071.92</v>
      </c>
      <c r="I76" s="916" t="s">
        <v>852</v>
      </c>
      <c r="J76" s="917"/>
      <c r="K76" s="918">
        <f>K72+K74</f>
        <v>-14987.790000000037</v>
      </c>
      <c r="L76" s="918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07" t="s">
        <v>594</v>
      </c>
      <c r="J54" s="1008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09"/>
      <c r="J55" s="1010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11"/>
      <c r="J56" s="1012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65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66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03" t="s">
        <v>594</v>
      </c>
      <c r="J93" s="1004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05"/>
      <c r="J94" s="1006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17">
        <f>SUM(D106:D129)</f>
        <v>759581.99999999988</v>
      </c>
      <c r="D130" s="1018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32" t="s">
        <v>1242</v>
      </c>
      <c r="C2" s="1033"/>
      <c r="D2" s="1034"/>
      <c r="F2" s="1020" t="s">
        <v>1241</v>
      </c>
      <c r="G2" s="1021"/>
      <c r="H2" s="1022"/>
    </row>
    <row r="3" spans="2:8" ht="27.75" customHeight="1" thickBot="1" x14ac:dyDescent="0.3">
      <c r="B3" s="1035"/>
      <c r="C3" s="1036"/>
      <c r="D3" s="1037"/>
      <c r="F3" s="1023"/>
      <c r="G3" s="1024"/>
      <c r="H3" s="1025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26">
        <f>SUM(H5:H10)</f>
        <v>334337</v>
      </c>
      <c r="H11" s="1027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30" t="s">
        <v>749</v>
      </c>
      <c r="D15" s="1028">
        <f>D11-D13</f>
        <v>-69877</v>
      </c>
      <c r="E15" s="1038" t="s">
        <v>1243</v>
      </c>
      <c r="F15" s="1039"/>
      <c r="G15" s="1039"/>
      <c r="H15" s="1040"/>
    </row>
    <row r="16" spans="2:8" ht="18.75" customHeight="1" thickBot="1" x14ac:dyDescent="0.3">
      <c r="C16" s="1031"/>
      <c r="D16" s="1029"/>
      <c r="E16" s="1041"/>
      <c r="F16" s="1042"/>
      <c r="G16" s="1042"/>
      <c r="H16" s="1043"/>
    </row>
    <row r="17" spans="3:4" ht="18.75" x14ac:dyDescent="0.3">
      <c r="C17" s="1019" t="s">
        <v>751</v>
      </c>
      <c r="D17" s="1019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69" t="s">
        <v>752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  <c r="U4" s="34"/>
      <c r="V4" s="128"/>
      <c r="W4" s="1044"/>
      <c r="X4" s="104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44"/>
      <c r="X5" s="104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45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4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62"/>
      <c r="X21" s="96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63"/>
      <c r="X23" s="96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63"/>
      <c r="X24" s="96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64"/>
      <c r="X25" s="96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64"/>
      <c r="X26" s="96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57"/>
      <c r="X27" s="958"/>
      <c r="Y27" s="95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58"/>
      <c r="X28" s="958"/>
      <c r="Y28" s="95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48">
        <f>SUM(M5:M40)</f>
        <v>1509924.1</v>
      </c>
      <c r="N41" s="948">
        <f>SUM(N5:N40)</f>
        <v>1012291</v>
      </c>
      <c r="P41" s="505">
        <f>SUM(P5:P40)</f>
        <v>3152648.1</v>
      </c>
      <c r="Q41" s="1013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49"/>
      <c r="N42" s="949"/>
      <c r="P42" s="34"/>
      <c r="Q42" s="1014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15">
        <f>M41+N41</f>
        <v>2522215.1</v>
      </c>
      <c r="N45" s="1016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25" t="s">
        <v>11</v>
      </c>
      <c r="I63" s="926"/>
      <c r="J63" s="559"/>
      <c r="K63" s="1050">
        <f>I61+L61</f>
        <v>340912.75</v>
      </c>
      <c r="L63" s="1051"/>
      <c r="M63" s="272"/>
      <c r="N63" s="272"/>
      <c r="P63" s="34"/>
      <c r="Q63" s="13"/>
    </row>
    <row r="64" spans="1:17" x14ac:dyDescent="0.25">
      <c r="D64" s="931" t="s">
        <v>12</v>
      </c>
      <c r="E64" s="931"/>
      <c r="F64" s="312">
        <f>F61-K63-C61</f>
        <v>1458827.53</v>
      </c>
      <c r="I64" s="102"/>
      <c r="J64" s="560"/>
    </row>
    <row r="65" spans="2:17" ht="18.75" x14ac:dyDescent="0.3">
      <c r="D65" s="955" t="s">
        <v>95</v>
      </c>
      <c r="E65" s="955"/>
      <c r="F65" s="111">
        <v>-1572197.3</v>
      </c>
      <c r="I65" s="932" t="s">
        <v>13</v>
      </c>
      <c r="J65" s="933"/>
      <c r="K65" s="934">
        <f>F67+F68+F69</f>
        <v>2392765.5300000003</v>
      </c>
      <c r="L65" s="934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46">
        <f>-C4</f>
        <v>-2112071.92</v>
      </c>
      <c r="L67" s="934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14" t="s">
        <v>18</v>
      </c>
      <c r="E69" s="915"/>
      <c r="F69" s="113">
        <v>2546982.16</v>
      </c>
      <c r="I69" s="1047" t="s">
        <v>198</v>
      </c>
      <c r="J69" s="1048"/>
      <c r="K69" s="1049">
        <f>K65+K67</f>
        <v>280693.61000000034</v>
      </c>
      <c r="L69" s="104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07" t="s">
        <v>594</v>
      </c>
      <c r="J38" s="1008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09"/>
      <c r="J39" s="1010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11"/>
      <c r="J40" s="1012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65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66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03" t="s">
        <v>594</v>
      </c>
      <c r="J74" s="1004"/>
    </row>
    <row r="75" spans="1:14" ht="19.5" thickBot="1" x14ac:dyDescent="0.35">
      <c r="A75" s="456"/>
      <c r="B75" s="649"/>
      <c r="C75" s="233"/>
      <c r="D75" s="650"/>
      <c r="E75" s="519"/>
      <c r="F75" s="111"/>
      <c r="I75" s="1005"/>
      <c r="J75" s="1006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54" t="s">
        <v>804</v>
      </c>
      <c r="B89" s="1055"/>
      <c r="C89" s="1055"/>
      <c r="E89"/>
      <c r="F89" s="111"/>
      <c r="I89"/>
      <c r="J89" s="194"/>
      <c r="M89"/>
      <c r="N89"/>
    </row>
    <row r="90" spans="1:14" ht="18.75" x14ac:dyDescent="0.3">
      <c r="A90" s="454"/>
      <c r="B90" s="1056" t="s">
        <v>805</v>
      </c>
      <c r="C90" s="1057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52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53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3"/>
      <c r="C1" s="969" t="s">
        <v>882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0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48">
        <f>SUM(M5:M40)</f>
        <v>1737024</v>
      </c>
      <c r="N41" s="948">
        <f>SUM(N5:N40)</f>
        <v>1314313</v>
      </c>
      <c r="P41" s="505">
        <f>SUM(P5:P40)</f>
        <v>3810957.55</v>
      </c>
      <c r="Q41" s="1013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49"/>
      <c r="N42" s="949"/>
      <c r="P42" s="34"/>
      <c r="Q42" s="1014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15">
        <f>M41+N41</f>
        <v>3051337</v>
      </c>
      <c r="N45" s="1016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5" t="s">
        <v>11</v>
      </c>
      <c r="I69" s="926"/>
      <c r="J69" s="559"/>
      <c r="K69" s="1050">
        <f>I67+L67</f>
        <v>534683.29</v>
      </c>
      <c r="L69" s="1051"/>
      <c r="M69" s="272"/>
      <c r="N69" s="272"/>
      <c r="P69" s="34"/>
      <c r="Q69" s="13"/>
    </row>
    <row r="70" spans="1:17" x14ac:dyDescent="0.25">
      <c r="D70" s="931" t="s">
        <v>12</v>
      </c>
      <c r="E70" s="931"/>
      <c r="F70" s="312">
        <f>F67-K69-C67</f>
        <v>1883028.8699999999</v>
      </c>
      <c r="I70" s="102"/>
      <c r="J70" s="560"/>
    </row>
    <row r="71" spans="1:17" ht="18.75" x14ac:dyDescent="0.3">
      <c r="D71" s="955" t="s">
        <v>95</v>
      </c>
      <c r="E71" s="955"/>
      <c r="F71" s="111">
        <v>-2122394.9</v>
      </c>
      <c r="I71" s="932" t="s">
        <v>13</v>
      </c>
      <c r="J71" s="933"/>
      <c r="K71" s="934">
        <f>F73+F74+F75</f>
        <v>2367293.46</v>
      </c>
      <c r="L71" s="93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46">
        <f>-C4</f>
        <v>-2546982.16</v>
      </c>
      <c r="L73" s="934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14" t="s">
        <v>18</v>
      </c>
      <c r="E75" s="915"/>
      <c r="F75" s="113">
        <v>2355426.54</v>
      </c>
      <c r="I75" s="916" t="s">
        <v>97</v>
      </c>
      <c r="J75" s="917"/>
      <c r="K75" s="918">
        <f>K71+K73</f>
        <v>-179688.70000000019</v>
      </c>
      <c r="L75" s="91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07" t="s">
        <v>594</v>
      </c>
      <c r="I43" s="1008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09"/>
      <c r="I44" s="1010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11"/>
      <c r="I45" s="1012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03" t="s">
        <v>594</v>
      </c>
      <c r="I67" s="1004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5" t="s">
        <v>207</v>
      </c>
      <c r="H68" s="1005"/>
      <c r="I68" s="100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38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39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3"/>
      <c r="C1" s="969" t="s">
        <v>1025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0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48">
        <f>SUM(M5:M40)</f>
        <v>2180659.5</v>
      </c>
      <c r="N41" s="948">
        <f>SUM(N5:N40)</f>
        <v>1072718</v>
      </c>
      <c r="P41" s="505">
        <f>SUM(P5:P40)</f>
        <v>4807723.83</v>
      </c>
      <c r="Q41" s="1013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49"/>
      <c r="N42" s="949"/>
      <c r="P42" s="34"/>
      <c r="Q42" s="1014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15">
        <f>M41+N41</f>
        <v>3253377.5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5" t="s">
        <v>11</v>
      </c>
      <c r="I69" s="926"/>
      <c r="J69" s="559"/>
      <c r="K69" s="1050">
        <f>I67+L67</f>
        <v>515778.65000000026</v>
      </c>
      <c r="L69" s="1051"/>
      <c r="M69" s="272"/>
      <c r="N69" s="272"/>
      <c r="P69" s="34"/>
      <c r="Q69" s="13"/>
    </row>
    <row r="70" spans="1:17" x14ac:dyDescent="0.25">
      <c r="D70" s="931" t="s">
        <v>12</v>
      </c>
      <c r="E70" s="931"/>
      <c r="F70" s="312">
        <f>F67-K69-C67</f>
        <v>1573910.5599999998</v>
      </c>
      <c r="I70" s="102"/>
      <c r="J70" s="560"/>
    </row>
    <row r="71" spans="1:17" ht="18.75" x14ac:dyDescent="0.3">
      <c r="D71" s="955" t="s">
        <v>95</v>
      </c>
      <c r="E71" s="955"/>
      <c r="F71" s="111">
        <v>-1727771.26</v>
      </c>
      <c r="I71" s="932" t="s">
        <v>13</v>
      </c>
      <c r="J71" s="933"/>
      <c r="K71" s="934">
        <f>F73+F74+F75</f>
        <v>2141254.8899999997</v>
      </c>
      <c r="L71" s="93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46">
        <f>-C4</f>
        <v>-2355426.54</v>
      </c>
      <c r="L73" s="934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14" t="s">
        <v>18</v>
      </c>
      <c r="E75" s="915"/>
      <c r="F75" s="113">
        <v>2274653.09</v>
      </c>
      <c r="I75" s="1047" t="s">
        <v>97</v>
      </c>
      <c r="J75" s="1048"/>
      <c r="K75" s="1049">
        <f>K71+K73</f>
        <v>-214171.65000000037</v>
      </c>
      <c r="L75" s="104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58" t="s">
        <v>1450</v>
      </c>
      <c r="I33" s="1059"/>
      <c r="J33" s="1059"/>
      <c r="K33" s="1060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58"/>
      <c r="I34" s="1059"/>
      <c r="J34" s="1059"/>
      <c r="K34" s="1060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7" t="s">
        <v>594</v>
      </c>
      <c r="I40" s="100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9"/>
      <c r="I41" s="101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1"/>
      <c r="I42" s="101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03" t="s">
        <v>594</v>
      </c>
      <c r="I67" s="1004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5" t="s">
        <v>207</v>
      </c>
      <c r="H68" s="1005"/>
      <c r="I68" s="100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03"/>
      <c r="C1" s="969" t="s">
        <v>1142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9" ht="16.5" thickBot="1" x14ac:dyDescent="0.3">
      <c r="B2" s="904"/>
      <c r="C2" s="3"/>
      <c r="H2" s="5"/>
      <c r="I2" s="6"/>
      <c r="J2" s="7"/>
      <c r="L2" s="8"/>
      <c r="M2" s="6"/>
      <c r="N2" s="9"/>
    </row>
    <row r="3" spans="1:19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48">
        <f>SUM(M5:M40)</f>
        <v>1553743.1800000002</v>
      </c>
      <c r="N41" s="948">
        <f>SUM(N5:N40)</f>
        <v>1198132</v>
      </c>
      <c r="P41" s="505">
        <f>SUM(P5:P40)</f>
        <v>3384938.6799999997</v>
      </c>
      <c r="Q41" s="1013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49"/>
      <c r="N42" s="949"/>
      <c r="P42" s="34"/>
      <c r="Q42" s="1014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15">
        <f>M41+N41</f>
        <v>2751875.18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5" t="s">
        <v>11</v>
      </c>
      <c r="I69" s="926"/>
      <c r="J69" s="559"/>
      <c r="K69" s="1050">
        <f>I67+L67</f>
        <v>573073.52</v>
      </c>
      <c r="L69" s="1051"/>
      <c r="M69" s="272"/>
      <c r="N69" s="272"/>
      <c r="P69" s="34"/>
      <c r="Q69" s="13"/>
    </row>
    <row r="70" spans="1:17" x14ac:dyDescent="0.25">
      <c r="D70" s="931" t="s">
        <v>12</v>
      </c>
      <c r="E70" s="931"/>
      <c r="F70" s="312">
        <f>F67-K69-C67</f>
        <v>1262114.75</v>
      </c>
      <c r="I70" s="102"/>
      <c r="J70" s="560"/>
    </row>
    <row r="71" spans="1:17" ht="18.75" x14ac:dyDescent="0.3">
      <c r="D71" s="955" t="s">
        <v>95</v>
      </c>
      <c r="E71" s="955"/>
      <c r="F71" s="111">
        <v>-1715125.23</v>
      </c>
      <c r="I71" s="932" t="s">
        <v>13</v>
      </c>
      <c r="J71" s="933"/>
      <c r="K71" s="934">
        <f>F73+F74+F75</f>
        <v>2249865.5500000003</v>
      </c>
      <c r="L71" s="93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46">
        <f>-C4</f>
        <v>-2274653.09</v>
      </c>
      <c r="L73" s="934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14" t="s">
        <v>18</v>
      </c>
      <c r="E75" s="915"/>
      <c r="F75" s="113">
        <v>2672555.9900000002</v>
      </c>
      <c r="I75" s="916" t="s">
        <v>97</v>
      </c>
      <c r="J75" s="917"/>
      <c r="K75" s="918">
        <f>K71+K73</f>
        <v>-24787.539999999572</v>
      </c>
      <c r="L75" s="91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58" t="s">
        <v>1450</v>
      </c>
      <c r="I37" s="1059"/>
      <c r="J37" s="1059"/>
      <c r="K37" s="1060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58"/>
      <c r="I38" s="1059"/>
      <c r="J38" s="1059"/>
      <c r="K38" s="1060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7" t="s">
        <v>594</v>
      </c>
      <c r="I40" s="1008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9"/>
      <c r="I41" s="1010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1"/>
      <c r="I42" s="1012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03" t="s">
        <v>594</v>
      </c>
      <c r="I67" s="1004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5" t="s">
        <v>207</v>
      </c>
      <c r="H68" s="1005"/>
      <c r="I68" s="1006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6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67" t="s">
        <v>1376</v>
      </c>
      <c r="I73" s="1068"/>
      <c r="J73" s="1069"/>
      <c r="L73"/>
      <c r="M73"/>
    </row>
    <row r="74" spans="1:13" ht="18.75" customHeight="1" thickBot="1" x14ac:dyDescent="0.3">
      <c r="A74" s="98"/>
      <c r="B74" s="799"/>
      <c r="C74" s="129"/>
      <c r="D74" s="800"/>
      <c r="E74" s="1073" t="s">
        <v>1375</v>
      </c>
      <c r="F74" s="1074"/>
      <c r="H74" s="1070"/>
      <c r="I74" s="1071"/>
      <c r="J74" s="1072"/>
      <c r="L74"/>
      <c r="M74"/>
    </row>
    <row r="75" spans="1:13" ht="17.25" thickTop="1" thickBot="1" x14ac:dyDescent="0.3">
      <c r="A75" s="98"/>
      <c r="B75" s="799"/>
      <c r="C75" s="233"/>
      <c r="D75" s="800"/>
      <c r="E75" s="1075"/>
      <c r="F75" s="1076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62">
        <v>642271.04</v>
      </c>
      <c r="F77" s="1063"/>
      <c r="H77" s="1064">
        <v>584997.29</v>
      </c>
      <c r="I77" s="1065"/>
      <c r="J77" s="1066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61" t="s">
        <v>1377</v>
      </c>
      <c r="G80" s="1061"/>
      <c r="H80" s="1061"/>
      <c r="I80" s="1061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61"/>
      <c r="G81" s="1061"/>
      <c r="H81" s="1061"/>
      <c r="I81" s="1061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03"/>
      <c r="C1" s="969" t="s">
        <v>1244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2" ht="16.5" thickBot="1" x14ac:dyDescent="0.3">
      <c r="B2" s="904"/>
      <c r="C2" s="3"/>
      <c r="H2" s="5"/>
      <c r="I2" s="6"/>
      <c r="J2" s="7"/>
      <c r="L2" s="8"/>
      <c r="M2" s="6"/>
      <c r="N2" s="9"/>
    </row>
    <row r="3" spans="1:22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48">
        <f>SUM(M5:M40)</f>
        <v>2172487.6799999997</v>
      </c>
      <c r="N41" s="948">
        <f>SUM(N5:N40)</f>
        <v>1625219</v>
      </c>
      <c r="P41" s="505">
        <f>SUM(P5:P40)</f>
        <v>4566318.68</v>
      </c>
      <c r="Q41" s="1013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49"/>
      <c r="N42" s="949"/>
      <c r="P42" s="34"/>
      <c r="Q42" s="1014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15">
        <f>M41+N41</f>
        <v>3797706.6799999997</v>
      </c>
      <c r="N45" s="1016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5" t="s">
        <v>11</v>
      </c>
      <c r="I69" s="926"/>
      <c r="J69" s="559"/>
      <c r="K69" s="1050">
        <f>I67+L67</f>
        <v>401450.39</v>
      </c>
      <c r="L69" s="1051"/>
      <c r="M69" s="272"/>
      <c r="N69" s="272"/>
      <c r="P69" s="34"/>
      <c r="Q69" s="13"/>
    </row>
    <row r="70" spans="1:17" x14ac:dyDescent="0.25">
      <c r="D70" s="931" t="s">
        <v>12</v>
      </c>
      <c r="E70" s="931"/>
      <c r="F70" s="312">
        <f>F67-K69-C67</f>
        <v>1484547.7999999998</v>
      </c>
      <c r="I70" s="102"/>
      <c r="J70" s="560"/>
    </row>
    <row r="71" spans="1:17" ht="18.75" x14ac:dyDescent="0.3">
      <c r="D71" s="955" t="s">
        <v>95</v>
      </c>
      <c r="E71" s="955"/>
      <c r="F71" s="111">
        <v>-2600214.79</v>
      </c>
      <c r="I71" s="932" t="s">
        <v>13</v>
      </c>
      <c r="J71" s="933"/>
      <c r="K71" s="934">
        <f>F73+F74+F75</f>
        <v>2724761.13</v>
      </c>
      <c r="L71" s="934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46">
        <f>-C4</f>
        <v>-2672555.9900000002</v>
      </c>
      <c r="L73" s="934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14" t="s">
        <v>18</v>
      </c>
      <c r="E75" s="915"/>
      <c r="F75" s="113">
        <v>3773503.4</v>
      </c>
      <c r="I75" s="1077" t="s">
        <v>198</v>
      </c>
      <c r="J75" s="1078"/>
      <c r="K75" s="1079">
        <f>K71+K73</f>
        <v>52205.139999999665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07" t="s">
        <v>594</v>
      </c>
      <c r="J40" s="1008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58" t="s">
        <v>1450</v>
      </c>
      <c r="J45" s="1059"/>
      <c r="K45" s="1059"/>
      <c r="L45" s="1060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58"/>
      <c r="J46" s="1059"/>
      <c r="K46" s="1059"/>
      <c r="L46" s="1060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03" t="s">
        <v>594</v>
      </c>
      <c r="J67" s="1004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3"/>
      <c r="C1" s="969" t="s">
        <v>1378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0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48">
        <f>SUM(M5:M40)</f>
        <v>2247959.2000000002</v>
      </c>
      <c r="N41" s="948">
        <f>SUM(N5:N40)</f>
        <v>1207891</v>
      </c>
      <c r="P41" s="505">
        <f>SUM(P5:P40)</f>
        <v>4224165.1999999993</v>
      </c>
      <c r="Q41" s="1080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49"/>
      <c r="N42" s="949"/>
      <c r="P42" s="34"/>
      <c r="Q42" s="1081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15">
        <f>M41+N41</f>
        <v>3455850.2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5" t="s">
        <v>11</v>
      </c>
      <c r="I69" s="926"/>
      <c r="J69" s="559"/>
      <c r="K69" s="1050">
        <f>I67+L67</f>
        <v>436784.42000000004</v>
      </c>
      <c r="L69" s="1051"/>
      <c r="M69" s="272"/>
      <c r="N69" s="272"/>
      <c r="P69" s="34"/>
      <c r="Q69" s="13"/>
    </row>
    <row r="70" spans="1:17" x14ac:dyDescent="0.25">
      <c r="D70" s="931" t="s">
        <v>12</v>
      </c>
      <c r="E70" s="931"/>
      <c r="F70" s="312">
        <f>F67-K69-C67</f>
        <v>3197994.58</v>
      </c>
      <c r="I70" s="102"/>
      <c r="J70" s="560"/>
    </row>
    <row r="71" spans="1:17" ht="18.75" x14ac:dyDescent="0.3">
      <c r="D71" s="955" t="s">
        <v>95</v>
      </c>
      <c r="E71" s="955"/>
      <c r="F71" s="111">
        <v>-2010648.49</v>
      </c>
      <c r="I71" s="932" t="s">
        <v>13</v>
      </c>
      <c r="J71" s="933"/>
      <c r="K71" s="934">
        <f>F73+F74+F75</f>
        <v>4262125.54</v>
      </c>
      <c r="L71" s="934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46">
        <f>-C4</f>
        <v>-3773503.4</v>
      </c>
      <c r="L73" s="934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14" t="s">
        <v>18</v>
      </c>
      <c r="E75" s="915"/>
      <c r="F75" s="113">
        <v>3176585.65</v>
      </c>
      <c r="I75" s="1077" t="s">
        <v>198</v>
      </c>
      <c r="J75" s="1078"/>
      <c r="K75" s="1079">
        <f>K71+K73</f>
        <v>488622.14000000013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58" t="s">
        <v>1474</v>
      </c>
      <c r="J36" s="1059"/>
      <c r="K36" s="1059"/>
      <c r="L36" s="1060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58"/>
      <c r="J37" s="1059"/>
      <c r="K37" s="1059"/>
      <c r="L37" s="1060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7" t="s">
        <v>594</v>
      </c>
      <c r="J40" s="1008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1003" t="s">
        <v>594</v>
      </c>
      <c r="J67" s="1004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3"/>
      <c r="C1" s="969" t="s">
        <v>1475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0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48">
        <f>SUM(M5:M40)</f>
        <v>1976342.9200000002</v>
      </c>
      <c r="N41" s="948">
        <f>SUM(N5:N40)</f>
        <v>1174373</v>
      </c>
      <c r="P41" s="505">
        <f>SUM(P5:P40)</f>
        <v>3702973.3</v>
      </c>
      <c r="Q41" s="1080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49"/>
      <c r="N42" s="949"/>
      <c r="P42" s="34"/>
      <c r="Q42" s="1081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15">
        <f>M41+N41</f>
        <v>3150715.92</v>
      </c>
      <c r="N45" s="1016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5" t="s">
        <v>11</v>
      </c>
      <c r="I69" s="926"/>
      <c r="J69" s="559"/>
      <c r="K69" s="1050">
        <f>I67+L67</f>
        <v>279093.21999999997</v>
      </c>
      <c r="L69" s="1051"/>
      <c r="M69" s="272"/>
      <c r="N69" s="272"/>
      <c r="P69" s="34"/>
      <c r="Q69" s="13"/>
    </row>
    <row r="70" spans="1:17" x14ac:dyDescent="0.25">
      <c r="D70" s="931" t="s">
        <v>12</v>
      </c>
      <c r="E70" s="931"/>
      <c r="F70" s="312">
        <f>F67-K69-C67</f>
        <v>2410905.75</v>
      </c>
      <c r="I70" s="102"/>
      <c r="J70" s="560"/>
    </row>
    <row r="71" spans="1:17" ht="18.75" x14ac:dyDescent="0.3">
      <c r="D71" s="955" t="s">
        <v>95</v>
      </c>
      <c r="E71" s="955"/>
      <c r="F71" s="111">
        <v>-1884182.28</v>
      </c>
      <c r="I71" s="932" t="s">
        <v>13</v>
      </c>
      <c r="J71" s="933"/>
      <c r="K71" s="934">
        <f>F73+F74+F75</f>
        <v>4251710.88</v>
      </c>
      <c r="L71" s="934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46">
        <f>-C4</f>
        <v>-3176585.65</v>
      </c>
      <c r="L73" s="934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14" t="s">
        <v>18</v>
      </c>
      <c r="E75" s="915"/>
      <c r="F75" s="113">
        <v>3445405.07</v>
      </c>
      <c r="I75" s="1077" t="s">
        <v>198</v>
      </c>
      <c r="J75" s="1078"/>
      <c r="K75" s="1079">
        <f>K71+K73</f>
        <v>1075125.23</v>
      </c>
      <c r="L75" s="10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82"/>
      <c r="J36" s="1083"/>
      <c r="K36" s="1083"/>
      <c r="L36" s="1084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82"/>
      <c r="J37" s="1083"/>
      <c r="K37" s="1083"/>
      <c r="L37" s="1084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7" t="s">
        <v>594</v>
      </c>
      <c r="J40" s="1008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1003" t="s">
        <v>594</v>
      </c>
      <c r="J67" s="1004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05" t="s">
        <v>208</v>
      </c>
      <c r="D1" s="906"/>
      <c r="E1" s="906"/>
      <c r="F1" s="906"/>
      <c r="G1" s="906"/>
      <c r="H1" s="906"/>
      <c r="I1" s="906"/>
      <c r="J1" s="906"/>
      <c r="K1" s="906"/>
      <c r="L1" s="906"/>
      <c r="M1" s="906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  <c r="P3" s="94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47"/>
      <c r="Q4" s="286" t="s">
        <v>209</v>
      </c>
      <c r="W4" s="956" t="s">
        <v>124</v>
      </c>
      <c r="X4" s="95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56"/>
      <c r="X5" s="95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6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6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62"/>
      <c r="X21" s="96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63"/>
      <c r="X23" s="96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63"/>
      <c r="X24" s="96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64"/>
      <c r="X25" s="96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64"/>
      <c r="X26" s="96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57"/>
      <c r="X27" s="958"/>
      <c r="Y27" s="95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58"/>
      <c r="X28" s="958"/>
      <c r="Y28" s="95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48">
        <f>SUM(M5:M35)</f>
        <v>321168.83</v>
      </c>
      <c r="N36" s="950">
        <f>SUM(N5:N35)</f>
        <v>467016</v>
      </c>
      <c r="O36" s="276"/>
      <c r="P36" s="277">
        <v>0</v>
      </c>
      <c r="Q36" s="95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49"/>
      <c r="N37" s="951"/>
      <c r="O37" s="276"/>
      <c r="P37" s="277">
        <v>0</v>
      </c>
      <c r="Q37" s="95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5" t="s">
        <v>11</v>
      </c>
      <c r="I52" s="926"/>
      <c r="J52" s="100"/>
      <c r="K52" s="927">
        <f>I50+L50</f>
        <v>71911.59</v>
      </c>
      <c r="L52" s="954"/>
      <c r="M52" s="272"/>
      <c r="N52" s="272"/>
      <c r="P52" s="34"/>
      <c r="Q52" s="13"/>
    </row>
    <row r="53" spans="1:17" ht="16.5" thickBot="1" x14ac:dyDescent="0.3">
      <c r="D53" s="931" t="s">
        <v>12</v>
      </c>
      <c r="E53" s="931"/>
      <c r="F53" s="312">
        <f>F50-K52-C50</f>
        <v>-25952.549999999814</v>
      </c>
      <c r="I53" s="102"/>
      <c r="J53" s="103"/>
    </row>
    <row r="54" spans="1:17" ht="18.75" x14ac:dyDescent="0.3">
      <c r="D54" s="955" t="s">
        <v>95</v>
      </c>
      <c r="E54" s="955"/>
      <c r="F54" s="111">
        <v>-706888.38</v>
      </c>
      <c r="I54" s="932" t="s">
        <v>13</v>
      </c>
      <c r="J54" s="933"/>
      <c r="K54" s="934">
        <f>F56+F57+F58</f>
        <v>1308778.3500000003</v>
      </c>
      <c r="L54" s="934"/>
      <c r="M54" s="940" t="s">
        <v>211</v>
      </c>
      <c r="N54" s="941"/>
      <c r="O54" s="941"/>
      <c r="P54" s="941"/>
      <c r="Q54" s="94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43"/>
      <c r="N55" s="944"/>
      <c r="O55" s="944"/>
      <c r="P55" s="944"/>
      <c r="Q55" s="94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36">
        <f>-C4</f>
        <v>-567389.35</v>
      </c>
      <c r="L56" s="93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14" t="s">
        <v>18</v>
      </c>
      <c r="E58" s="915"/>
      <c r="F58" s="113">
        <v>2142307.62</v>
      </c>
      <c r="I58" s="916" t="s">
        <v>198</v>
      </c>
      <c r="J58" s="917"/>
      <c r="K58" s="918">
        <f>K54+K56</f>
        <v>741389.00000000035</v>
      </c>
      <c r="L58" s="9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topLeftCell="E1" workbookViewId="0">
      <pane ySplit="4" topLeftCell="A35" activePane="bottomLeft" state="frozen"/>
      <selection pane="bottomLeft" activeCell="M46" sqref="M4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3"/>
      <c r="C1" s="969" t="s">
        <v>1570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18" ht="16.5" thickBot="1" x14ac:dyDescent="0.3">
      <c r="B2" s="90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7" t="s">
        <v>0</v>
      </c>
      <c r="C3" s="908"/>
      <c r="D3" s="10"/>
      <c r="E3" s="553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10" t="s">
        <v>2</v>
      </c>
      <c r="F4" s="911"/>
      <c r="H4" s="912" t="s">
        <v>3</v>
      </c>
      <c r="I4" s="913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68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1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1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3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2" t="s">
        <v>1620</v>
      </c>
      <c r="L13" s="181">
        <v>12500</v>
      </c>
      <c r="M13" s="32">
        <f>9078+49829.5</f>
        <v>58907.5</v>
      </c>
      <c r="N13" s="33">
        <v>39097</v>
      </c>
      <c r="O13" s="893" t="s">
        <v>1621</v>
      </c>
      <c r="P13" s="39">
        <f>N13+M13+L13+I13+C13</f>
        <v>134000</v>
      </c>
      <c r="Q13" s="325">
        <v>0</v>
      </c>
      <c r="R13" s="891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5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4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6">
        <f t="shared" si="1"/>
        <v>-253</v>
      </c>
      <c r="R22" s="379">
        <v>0</v>
      </c>
      <c r="S22" s="1092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1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1089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1090" t="s">
        <v>236</v>
      </c>
      <c r="K32" s="38"/>
      <c r="L32" s="39"/>
      <c r="M32" s="334">
        <v>0</v>
      </c>
      <c r="N32" s="335">
        <v>0</v>
      </c>
      <c r="O32" s="176">
        <v>0</v>
      </c>
      <c r="P32" s="902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1087"/>
      <c r="D39" s="1088" t="s">
        <v>236</v>
      </c>
      <c r="E39" s="27">
        <v>44927</v>
      </c>
      <c r="F39" s="1086"/>
      <c r="G39" s="662"/>
      <c r="H39" s="29">
        <v>44927</v>
      </c>
      <c r="I39" s="1085"/>
      <c r="J39" s="1090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2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9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7" t="s">
        <v>334</v>
      </c>
      <c r="E41" s="27">
        <v>44929</v>
      </c>
      <c r="F41" s="899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7" t="s">
        <v>1651</v>
      </c>
      <c r="E42" s="27">
        <v>44930</v>
      </c>
      <c r="F42" s="899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7" t="s">
        <v>1653</v>
      </c>
      <c r="E43" s="27">
        <v>44931</v>
      </c>
      <c r="F43" s="899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7" t="s">
        <v>1654</v>
      </c>
      <c r="E44" s="27">
        <v>44932</v>
      </c>
      <c r="F44" s="899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7" t="s">
        <v>1655</v>
      </c>
      <c r="E45" s="27">
        <v>44933</v>
      </c>
      <c r="F45" s="899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7"/>
      <c r="E46" s="27">
        <v>44934</v>
      </c>
      <c r="F46" s="899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7"/>
      <c r="E47" s="74"/>
      <c r="F47" s="1091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/>
      <c r="C48" s="692"/>
      <c r="D48" s="897"/>
      <c r="E48" s="74"/>
      <c r="F48" s="1091"/>
      <c r="G48" s="572"/>
      <c r="H48" s="76"/>
      <c r="I48" s="77"/>
      <c r="J48" s="56"/>
      <c r="K48" s="38"/>
      <c r="L48" s="39"/>
      <c r="M48" s="898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/>
      <c r="C49" s="692"/>
      <c r="D49" s="697"/>
      <c r="E49" s="74"/>
      <c r="F49" s="900"/>
      <c r="G49" s="572"/>
      <c r="H49" s="76"/>
      <c r="I49" s="77"/>
      <c r="J49" s="56"/>
      <c r="K49" s="751"/>
      <c r="L49" s="39"/>
      <c r="M49" s="948">
        <f>SUM(M5:M40)</f>
        <v>2846990.3299999996</v>
      </c>
      <c r="N49" s="948">
        <f>SUM(N5:N40)</f>
        <v>1995988</v>
      </c>
      <c r="P49" s="505">
        <f>SUM(P5:P40)</f>
        <v>5742772.8300000001</v>
      </c>
      <c r="Q49" s="1080">
        <f>SUM(Q5:Q40)</f>
        <v>-248.06999999999243</v>
      </c>
      <c r="R49" s="379">
        <v>0</v>
      </c>
    </row>
    <row r="50" spans="1:18" ht="18" thickBot="1" x14ac:dyDescent="0.35">
      <c r="A50" s="23"/>
      <c r="B50" s="24"/>
      <c r="C50" s="692"/>
      <c r="D50" s="697"/>
      <c r="E50" s="74"/>
      <c r="F50" s="900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49"/>
      <c r="N50" s="949"/>
      <c r="P50" s="34"/>
      <c r="Q50" s="1081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900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900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900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15">
        <f>M49+N49</f>
        <v>4842978.33</v>
      </c>
      <c r="N53" s="1016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900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900"/>
      <c r="G55" s="572"/>
      <c r="H55" s="76"/>
      <c r="I55" s="77"/>
      <c r="J55" s="622">
        <v>44926</v>
      </c>
      <c r="K55" s="804" t="s">
        <v>245</v>
      </c>
      <c r="L55" s="624">
        <v>21746</v>
      </c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900"/>
      <c r="G56" s="572"/>
      <c r="H56" s="76"/>
      <c r="I56" s="77"/>
      <c r="J56" s="466">
        <v>44933</v>
      </c>
      <c r="K56" s="805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900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900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900"/>
      <c r="G59" s="572"/>
      <c r="H59" s="76"/>
      <c r="I59" s="77"/>
      <c r="J59" s="601"/>
      <c r="K59" s="803"/>
      <c r="L59" s="69"/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900"/>
      <c r="G60" s="572"/>
      <c r="H60" s="76"/>
      <c r="I60" s="77"/>
      <c r="J60" s="601"/>
      <c r="K60" s="803"/>
      <c r="L60" s="69"/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900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900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900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900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900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900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900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1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679818</v>
      </c>
      <c r="D75" s="88"/>
      <c r="E75" s="91" t="s">
        <v>8</v>
      </c>
      <c r="F75" s="90">
        <f>SUM(F5:F68)</f>
        <v>6318079</v>
      </c>
      <c r="G75" s="573"/>
      <c r="H75" s="91" t="s">
        <v>9</v>
      </c>
      <c r="I75" s="92">
        <f>SUM(I5:I68)</f>
        <v>131980.5</v>
      </c>
      <c r="J75" s="93"/>
      <c r="K75" s="94" t="s">
        <v>10</v>
      </c>
      <c r="L75" s="95">
        <f>SUM(L5:L73)-L26</f>
        <v>332479.27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25" t="s">
        <v>11</v>
      </c>
      <c r="I77" s="926"/>
      <c r="J77" s="559"/>
      <c r="K77" s="1050">
        <f>I75+L75</f>
        <v>464459.77</v>
      </c>
      <c r="L77" s="1051"/>
      <c r="M77" s="272"/>
      <c r="N77" s="272"/>
      <c r="P77" s="34"/>
      <c r="Q77" s="13"/>
    </row>
    <row r="78" spans="1:17" x14ac:dyDescent="0.25">
      <c r="D78" s="931" t="s">
        <v>12</v>
      </c>
      <c r="E78" s="931"/>
      <c r="F78" s="312">
        <f>F75-K77-C75</f>
        <v>5173801.2300000004</v>
      </c>
      <c r="I78" s="102"/>
      <c r="J78" s="560"/>
    </row>
    <row r="79" spans="1:17" ht="18.75" x14ac:dyDescent="0.3">
      <c r="D79" s="955" t="s">
        <v>95</v>
      </c>
      <c r="E79" s="955"/>
      <c r="F79" s="111">
        <v>0</v>
      </c>
      <c r="I79" s="932" t="s">
        <v>13</v>
      </c>
      <c r="J79" s="933"/>
      <c r="K79" s="934">
        <f>F81+F82+F83</f>
        <v>5173801.2300000004</v>
      </c>
      <c r="L79" s="934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0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5173801.2300000004</v>
      </c>
      <c r="H81" s="555"/>
      <c r="I81" s="108" t="s">
        <v>15</v>
      </c>
      <c r="J81" s="109"/>
      <c r="K81" s="1046">
        <f>-C4</f>
        <v>-3445405.07</v>
      </c>
      <c r="L81" s="934"/>
    </row>
    <row r="82" spans="2:14" ht="16.5" thickBot="1" x14ac:dyDescent="0.3">
      <c r="D82" s="110" t="s">
        <v>16</v>
      </c>
      <c r="E82" s="98" t="s">
        <v>17</v>
      </c>
      <c r="F82" s="111">
        <v>0</v>
      </c>
    </row>
    <row r="83" spans="2:14" ht="20.25" thickTop="1" thickBot="1" x14ac:dyDescent="0.35">
      <c r="C83" s="112"/>
      <c r="D83" s="914" t="s">
        <v>18</v>
      </c>
      <c r="E83" s="915"/>
      <c r="F83" s="113">
        <v>0</v>
      </c>
      <c r="I83" s="1077" t="s">
        <v>198</v>
      </c>
      <c r="J83" s="1078"/>
      <c r="K83" s="1079">
        <f>K79+K81</f>
        <v>1728396.1600000006</v>
      </c>
      <c r="L83" s="1079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82"/>
      <c r="J36" s="1083"/>
      <c r="K36" s="1083"/>
      <c r="L36" s="1084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82"/>
      <c r="J37" s="1083"/>
      <c r="K37" s="1083"/>
      <c r="L37" s="1084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1007" t="s">
        <v>594</v>
      </c>
      <c r="J40" s="1008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9"/>
      <c r="J41" s="1010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1"/>
      <c r="J42" s="1012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1003" t="s">
        <v>594</v>
      </c>
      <c r="J67" s="1004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5" t="s">
        <v>207</v>
      </c>
      <c r="I68" s="1005"/>
      <c r="J68" s="1006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6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65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66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05" t="s">
        <v>208</v>
      </c>
      <c r="D1" s="906"/>
      <c r="E1" s="906"/>
      <c r="F1" s="906"/>
      <c r="G1" s="906"/>
      <c r="H1" s="906"/>
      <c r="I1" s="906"/>
      <c r="J1" s="906"/>
      <c r="K1" s="906"/>
      <c r="L1" s="906"/>
      <c r="M1" s="906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68"/>
      <c r="W4" s="956" t="s">
        <v>124</v>
      </c>
      <c r="X4" s="95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56"/>
      <c r="X5" s="95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6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6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62"/>
      <c r="X21" s="96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63"/>
      <c r="X23" s="96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63"/>
      <c r="X24" s="96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64"/>
      <c r="X25" s="96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64"/>
      <c r="X26" s="96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57"/>
      <c r="X27" s="958"/>
      <c r="Y27" s="95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58"/>
      <c r="X28" s="958"/>
      <c r="Y28" s="95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48">
        <f>SUM(M5:M35)</f>
        <v>1077791.3</v>
      </c>
      <c r="N36" s="950">
        <f>SUM(N5:N35)</f>
        <v>936398</v>
      </c>
      <c r="O36" s="276"/>
      <c r="P36" s="277">
        <v>0</v>
      </c>
      <c r="Q36" s="95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49"/>
      <c r="N37" s="951"/>
      <c r="O37" s="276"/>
      <c r="P37" s="277">
        <v>0</v>
      </c>
      <c r="Q37" s="95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5" t="s">
        <v>11</v>
      </c>
      <c r="I52" s="926"/>
      <c r="J52" s="100"/>
      <c r="K52" s="927">
        <f>I50+L50</f>
        <v>90750.75</v>
      </c>
      <c r="L52" s="954"/>
      <c r="M52" s="272"/>
      <c r="N52" s="272"/>
      <c r="P52" s="34"/>
      <c r="Q52" s="13"/>
    </row>
    <row r="53" spans="1:17" ht="16.5" thickBot="1" x14ac:dyDescent="0.3">
      <c r="D53" s="931" t="s">
        <v>12</v>
      </c>
      <c r="E53" s="931"/>
      <c r="F53" s="312">
        <f>F50-K52-C50</f>
        <v>1739855.03</v>
      </c>
      <c r="I53" s="102"/>
      <c r="J53" s="103"/>
    </row>
    <row r="54" spans="1:17" ht="18.75" x14ac:dyDescent="0.3">
      <c r="D54" s="955" t="s">
        <v>95</v>
      </c>
      <c r="E54" s="955"/>
      <c r="F54" s="111">
        <v>-1567070.66</v>
      </c>
      <c r="I54" s="932" t="s">
        <v>13</v>
      </c>
      <c r="J54" s="933"/>
      <c r="K54" s="934">
        <f>F56+F57+F58</f>
        <v>703192.8600000001</v>
      </c>
      <c r="L54" s="934"/>
      <c r="M54" s="940" t="s">
        <v>211</v>
      </c>
      <c r="N54" s="941"/>
      <c r="O54" s="941"/>
      <c r="P54" s="941"/>
      <c r="Q54" s="94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43"/>
      <c r="N55" s="944"/>
      <c r="O55" s="944"/>
      <c r="P55" s="944"/>
      <c r="Q55" s="94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36">
        <f>-C4</f>
        <v>-567389.35</v>
      </c>
      <c r="L56" s="93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14" t="s">
        <v>18</v>
      </c>
      <c r="E58" s="915"/>
      <c r="F58" s="113">
        <v>754143.23</v>
      </c>
      <c r="I58" s="916" t="s">
        <v>198</v>
      </c>
      <c r="J58" s="917"/>
      <c r="K58" s="918">
        <f>K54+K56</f>
        <v>135803.51000000013</v>
      </c>
      <c r="L58" s="9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65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66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69" t="s">
        <v>316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68"/>
      <c r="W4" s="956" t="s">
        <v>124</v>
      </c>
      <c r="X4" s="95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56"/>
      <c r="X5" s="95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6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6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62"/>
      <c r="X21" s="96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63"/>
      <c r="X23" s="96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63"/>
      <c r="X24" s="96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64"/>
      <c r="X25" s="96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64"/>
      <c r="X26" s="96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57"/>
      <c r="X27" s="958"/>
      <c r="Y27" s="95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58"/>
      <c r="X28" s="958"/>
      <c r="Y28" s="95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48">
        <f>SUM(M5:M35)</f>
        <v>1818445.73</v>
      </c>
      <c r="N36" s="950">
        <f>SUM(N5:N35)</f>
        <v>739014</v>
      </c>
      <c r="O36" s="276"/>
      <c r="P36" s="277">
        <v>0</v>
      </c>
      <c r="Q36" s="95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49"/>
      <c r="N37" s="951"/>
      <c r="O37" s="276"/>
      <c r="P37" s="277">
        <v>0</v>
      </c>
      <c r="Q37" s="95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5" t="s">
        <v>11</v>
      </c>
      <c r="I52" s="926"/>
      <c r="J52" s="100"/>
      <c r="K52" s="927">
        <f>I50+L50</f>
        <v>158798.12</v>
      </c>
      <c r="L52" s="954"/>
      <c r="M52" s="272"/>
      <c r="N52" s="272"/>
      <c r="P52" s="34"/>
      <c r="Q52" s="13"/>
    </row>
    <row r="53" spans="1:17" x14ac:dyDescent="0.25">
      <c r="D53" s="931" t="s">
        <v>12</v>
      </c>
      <c r="E53" s="931"/>
      <c r="F53" s="312">
        <f>F50-K52-C50</f>
        <v>2078470.75</v>
      </c>
      <c r="I53" s="102"/>
      <c r="J53" s="103"/>
    </row>
    <row r="54" spans="1:17" ht="18.75" x14ac:dyDescent="0.3">
      <c r="D54" s="955" t="s">
        <v>95</v>
      </c>
      <c r="E54" s="955"/>
      <c r="F54" s="111">
        <v>-1448401.2</v>
      </c>
      <c r="I54" s="932" t="s">
        <v>13</v>
      </c>
      <c r="J54" s="933"/>
      <c r="K54" s="934">
        <f>F56+F57+F58</f>
        <v>1025960.7</v>
      </c>
      <c r="L54" s="93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36">
        <f>-C4</f>
        <v>-754143.23</v>
      </c>
      <c r="L56" s="93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14" t="s">
        <v>18</v>
      </c>
      <c r="E58" s="915"/>
      <c r="F58" s="113">
        <v>1149740.4099999999</v>
      </c>
      <c r="I58" s="916" t="s">
        <v>198</v>
      </c>
      <c r="J58" s="917"/>
      <c r="K58" s="918">
        <f>K54+K56</f>
        <v>271817.46999999997</v>
      </c>
      <c r="L58" s="9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71" t="s">
        <v>413</v>
      </c>
      <c r="C43" s="972"/>
      <c r="D43" s="972"/>
      <c r="E43" s="973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74"/>
      <c r="C44" s="975"/>
      <c r="D44" s="975"/>
      <c r="E44" s="976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77"/>
      <c r="C45" s="978"/>
      <c r="D45" s="978"/>
      <c r="E45" s="979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86" t="s">
        <v>593</v>
      </c>
      <c r="C47" s="987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88"/>
      <c r="C48" s="989"/>
      <c r="D48" s="253"/>
      <c r="E48" s="69"/>
      <c r="F48" s="137">
        <f t="shared" si="2"/>
        <v>0</v>
      </c>
      <c r="I48" s="348"/>
      <c r="J48" s="980" t="s">
        <v>414</v>
      </c>
      <c r="K48" s="981"/>
      <c r="L48" s="982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83"/>
      <c r="K49" s="984"/>
      <c r="L49" s="985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90" t="s">
        <v>594</v>
      </c>
      <c r="J50" s="991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90"/>
      <c r="J51" s="991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90"/>
      <c r="J52" s="991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90"/>
      <c r="J53" s="991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90"/>
      <c r="J54" s="991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90"/>
      <c r="J55" s="991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90"/>
      <c r="J56" s="991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90"/>
      <c r="J57" s="991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90"/>
      <c r="J58" s="991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90"/>
      <c r="J59" s="991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90"/>
      <c r="J60" s="991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90"/>
      <c r="J61" s="991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90"/>
      <c r="J62" s="991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90"/>
      <c r="J63" s="991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90"/>
      <c r="J64" s="991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90"/>
      <c r="J65" s="991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90"/>
      <c r="J66" s="991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90"/>
      <c r="J67" s="991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90"/>
      <c r="J68" s="991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90"/>
      <c r="J69" s="991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90"/>
      <c r="J70" s="991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90"/>
      <c r="J71" s="991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90"/>
      <c r="J72" s="991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90"/>
      <c r="J73" s="991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90"/>
      <c r="J74" s="991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90"/>
      <c r="J75" s="991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90"/>
      <c r="J76" s="991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90"/>
      <c r="J77" s="991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92"/>
      <c r="J78" s="993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65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66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3"/>
      <c r="C1" s="969" t="s">
        <v>646</v>
      </c>
      <c r="D1" s="970"/>
      <c r="E1" s="970"/>
      <c r="F1" s="970"/>
      <c r="G1" s="970"/>
      <c r="H1" s="970"/>
      <c r="I1" s="970"/>
      <c r="J1" s="970"/>
      <c r="K1" s="970"/>
      <c r="L1" s="970"/>
      <c r="M1" s="970"/>
    </row>
    <row r="2" spans="1:25" ht="16.5" thickBot="1" x14ac:dyDescent="0.3">
      <c r="B2" s="90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7" t="s">
        <v>0</v>
      </c>
      <c r="C3" s="908"/>
      <c r="D3" s="10"/>
      <c r="E3" s="11"/>
      <c r="F3" s="11"/>
      <c r="H3" s="909" t="s">
        <v>26</v>
      </c>
      <c r="I3" s="909"/>
      <c r="K3" s="165"/>
      <c r="L3" s="13"/>
      <c r="M3" s="14"/>
      <c r="P3" s="946" t="s">
        <v>6</v>
      </c>
      <c r="R3" s="967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10" t="s">
        <v>2</v>
      </c>
      <c r="F4" s="911"/>
      <c r="H4" s="912" t="s">
        <v>3</v>
      </c>
      <c r="I4" s="913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68"/>
      <c r="W4" s="956" t="s">
        <v>124</v>
      </c>
      <c r="X4" s="95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56"/>
      <c r="X5" s="95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6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6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62"/>
      <c r="X21" s="96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63"/>
      <c r="X23" s="96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63"/>
      <c r="X24" s="96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64"/>
      <c r="X25" s="96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64"/>
      <c r="X26" s="96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57"/>
      <c r="X27" s="958"/>
      <c r="Y27" s="95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58"/>
      <c r="X28" s="958"/>
      <c r="Y28" s="95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48">
        <f>SUM(M5:M35)</f>
        <v>2143864.4900000002</v>
      </c>
      <c r="N36" s="950">
        <f>SUM(N5:N35)</f>
        <v>791108</v>
      </c>
      <c r="O36" s="276"/>
      <c r="P36" s="277">
        <v>0</v>
      </c>
      <c r="Q36" s="994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49"/>
      <c r="N37" s="951"/>
      <c r="O37" s="276"/>
      <c r="P37" s="277">
        <v>0</v>
      </c>
      <c r="Q37" s="995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96">
        <f>M36+N36</f>
        <v>2934972.49</v>
      </c>
      <c r="N39" s="997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5" t="s">
        <v>11</v>
      </c>
      <c r="I52" s="926"/>
      <c r="J52" s="100"/>
      <c r="K52" s="927">
        <f>I50+L50</f>
        <v>197471.8</v>
      </c>
      <c r="L52" s="954"/>
      <c r="M52" s="272"/>
      <c r="N52" s="272"/>
      <c r="P52" s="34"/>
      <c r="Q52" s="13"/>
    </row>
    <row r="53" spans="1:17" x14ac:dyDescent="0.25">
      <c r="D53" s="931" t="s">
        <v>12</v>
      </c>
      <c r="E53" s="931"/>
      <c r="F53" s="312">
        <f>F50-K52-C50</f>
        <v>2057786.11</v>
      </c>
      <c r="I53" s="102"/>
      <c r="J53" s="103"/>
    </row>
    <row r="54" spans="1:17" ht="18.75" x14ac:dyDescent="0.3">
      <c r="D54" s="955" t="s">
        <v>95</v>
      </c>
      <c r="E54" s="955"/>
      <c r="F54" s="111">
        <v>-1702928.14</v>
      </c>
      <c r="I54" s="932" t="s">
        <v>13</v>
      </c>
      <c r="J54" s="933"/>
      <c r="K54" s="934">
        <f>F56+F57+F58</f>
        <v>1147965.3400000003</v>
      </c>
      <c r="L54" s="934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36">
        <f>-C4</f>
        <v>-1149740.4099999999</v>
      </c>
      <c r="L56" s="937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14" t="s">
        <v>18</v>
      </c>
      <c r="E58" s="915"/>
      <c r="F58" s="113">
        <v>1266568.45</v>
      </c>
      <c r="I58" s="916" t="s">
        <v>97</v>
      </c>
      <c r="J58" s="917"/>
      <c r="K58" s="918">
        <f>K54+K56</f>
        <v>-1775.0699999995995</v>
      </c>
      <c r="L58" s="9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2023-01-18T21:52:01Z</dcterms:modified>
</cp:coreProperties>
</file>