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V6" i="188"/>
  <c r="AF9" i="188"/>
  <c r="AL6" i="188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S81" i="188"/>
  <c r="AR78" i="188"/>
  <c r="AQ78" i="188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T78" i="188" s="1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70" i="65"/>
  <c r="P72" i="65" s="1"/>
  <c r="R69" i="65"/>
  <c r="P69" i="65"/>
  <c r="P68" i="65"/>
  <c r="R68" i="65" s="1"/>
  <c r="W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W24" i="65"/>
  <c r="P24" i="65"/>
  <c r="R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W16" i="65"/>
  <c r="P16" i="65"/>
  <c r="R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P7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BD78" i="188" l="1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S83" i="188"/>
  <c r="AU6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P40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E8" i="180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I58" i="129"/>
  <c r="I59" i="129"/>
  <c r="I60" i="129" s="1"/>
  <c r="I61" i="129" s="1"/>
  <c r="I62" i="129" s="1"/>
  <c r="U1" i="57"/>
  <c r="Q8" i="38"/>
  <c r="Q7" i="38"/>
  <c r="Q6" i="38"/>
  <c r="Q5" i="38"/>
  <c r="Q4" i="38"/>
  <c r="AT33" i="1"/>
  <c r="Z33" i="1"/>
  <c r="BD32" i="1"/>
  <c r="BD34" i="1" s="1"/>
  <c r="BB32" i="1"/>
  <c r="AT32" i="1"/>
  <c r="AR32" i="1"/>
  <c r="AJ32" i="1"/>
  <c r="AJ33" i="1" s="1"/>
  <c r="AH32" i="1"/>
  <c r="Z32" i="1"/>
  <c r="X32" i="1"/>
  <c r="BG30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W30" i="1" s="1"/>
  <c r="AM8" i="1"/>
  <c r="AM30" i="1" s="1"/>
  <c r="AC8" i="1"/>
  <c r="AC29" i="1" s="1"/>
  <c r="BF5" i="1"/>
  <c r="AV5" i="1"/>
  <c r="AL5" i="1"/>
  <c r="AB5" i="1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BC83" i="188" l="1"/>
  <c r="BE6" i="188"/>
  <c r="BF6" i="188" s="1"/>
  <c r="Q5" i="54"/>
  <c r="R5" i="54" s="1"/>
  <c r="AI83" i="188"/>
  <c r="AK6" i="188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Q73" i="65"/>
  <c r="S5" i="65"/>
  <c r="T5" i="65" s="1"/>
  <c r="B9" i="8"/>
  <c r="F10" i="130" l="1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2" i="177" l="1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1" i="38"/>
  <c r="T131" i="38" s="1"/>
  <c r="S132" i="38"/>
  <c r="T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70" i="65"/>
  <c r="D72" i="65" s="1"/>
  <c r="D69" i="65"/>
  <c r="F69" i="65" s="1"/>
  <c r="F68" i="65"/>
  <c r="K68" i="65" s="1"/>
  <c r="D68" i="65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1" i="188"/>
  <c r="U1" i="1"/>
  <c r="K54" i="65" l="1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B9" i="57"/>
  <c r="G6" i="8" l="1"/>
  <c r="H6" i="8" s="1"/>
  <c r="E73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1" i="38"/>
  <c r="T111" i="38" s="1"/>
  <c r="S112" i="38"/>
  <c r="T112" i="38" s="1"/>
  <c r="S113" i="38"/>
  <c r="T113" i="38" s="1"/>
  <c r="S114" i="38"/>
  <c r="T114" i="38" s="1"/>
  <c r="I111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I8" i="180"/>
  <c r="I9" i="180" s="1"/>
  <c r="I10" i="180" s="1"/>
  <c r="I11" i="180" s="1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I6" i="1"/>
  <c r="I112" i="38" l="1"/>
  <c r="I115" i="38"/>
  <c r="I127" i="38"/>
  <c r="I128" i="38"/>
  <c r="I130" i="38"/>
  <c r="I136" i="38"/>
  <c r="I137" i="38"/>
  <c r="I13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<sst xmlns="http://schemas.openxmlformats.org/spreadsheetml/2006/main" count="2741" uniqueCount="297">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</sst>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64" fontId="46" fillId="0" borderId="33" xfId="0" applyNumberFormat="1" applyFont="1" applyFill="1" applyBorder="1" applyAlignment="1">
      <alignment vertical="center" wrapText="1"/>
    </xf>
    <xf numFmtId="1" fontId="17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CC99FF"/>
      <color rgb="FF66FF99"/>
      <color rgb="FF0000FF"/>
      <color rgb="FFFF3399"/>
      <color rgb="FF66FFFF"/>
      <color rgb="FF00FFCC"/>
      <color rgb="FF00FF00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14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F96" activePane="bottomRight" state="frozen"/>
      <selection pane="topRight" activeCell="B1" sqref="B1"/>
      <selection pane="bottomLeft" activeCell="A3" sqref="A3"/>
      <selection pane="bottomRight" activeCell="R111" sqref="R11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1" customWidth="1"/>
    <col min="13" max="13" width="14.140625" bestFit="1" customWidth="1"/>
    <col min="14" max="14" width="16" style="185" customWidth="1"/>
    <col min="15" max="15" width="16.28515625" style="560" customWidth="1"/>
    <col min="16" max="16" width="12.140625" style="95" customWidth="1"/>
    <col min="17" max="17" width="18.28515625" style="575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51" t="s">
        <v>236</v>
      </c>
      <c r="C1" s="852"/>
      <c r="D1" s="853"/>
      <c r="E1" s="854"/>
      <c r="F1" s="855"/>
      <c r="G1" s="856"/>
      <c r="H1" s="855"/>
      <c r="I1" s="857"/>
      <c r="J1" s="858"/>
      <c r="K1" s="1085" t="s">
        <v>26</v>
      </c>
      <c r="L1" s="615"/>
      <c r="M1" s="1087" t="s">
        <v>27</v>
      </c>
      <c r="N1" s="442"/>
      <c r="P1" s="97" t="s">
        <v>38</v>
      </c>
      <c r="Q1" s="1057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7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086"/>
      <c r="L2" s="616" t="s">
        <v>29</v>
      </c>
      <c r="M2" s="1088"/>
      <c r="N2" s="443" t="s">
        <v>29</v>
      </c>
      <c r="O2" s="561" t="s">
        <v>30</v>
      </c>
      <c r="P2" s="98" t="s">
        <v>39</v>
      </c>
      <c r="Q2" s="1058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8">
        <f>PIERNA!E3</f>
        <v>0</v>
      </c>
      <c r="F3" s="670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7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9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70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8" t="s">
        <v>144</v>
      </c>
      <c r="K4" s="545">
        <v>12161</v>
      </c>
      <c r="L4" s="546" t="s">
        <v>155</v>
      </c>
      <c r="M4" s="545">
        <v>33640</v>
      </c>
      <c r="N4" s="557" t="s">
        <v>155</v>
      </c>
      <c r="O4" s="982">
        <v>2021308</v>
      </c>
      <c r="P4" s="548"/>
      <c r="Q4" s="881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8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70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8" t="s">
        <v>145</v>
      </c>
      <c r="K5" s="551">
        <v>12001</v>
      </c>
      <c r="L5" s="546" t="s">
        <v>155</v>
      </c>
      <c r="M5" s="545">
        <v>30160</v>
      </c>
      <c r="N5" s="557" t="s">
        <v>155</v>
      </c>
      <c r="O5" s="982">
        <v>2021309</v>
      </c>
      <c r="P5" s="600"/>
      <c r="Q5" s="881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2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70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8" t="s">
        <v>146</v>
      </c>
      <c r="K6" s="545">
        <v>11151</v>
      </c>
      <c r="L6" s="546" t="s">
        <v>155</v>
      </c>
      <c r="M6" s="545">
        <v>30160</v>
      </c>
      <c r="N6" s="557" t="s">
        <v>155</v>
      </c>
      <c r="O6" s="983">
        <v>852660</v>
      </c>
      <c r="P6" s="548"/>
      <c r="Q6" s="882">
        <f>30377.45*19.98</f>
        <v>606941.451</v>
      </c>
      <c r="R6" s="602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70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8" t="s">
        <v>149</v>
      </c>
      <c r="K7" s="545">
        <v>12151</v>
      </c>
      <c r="L7" s="546" t="s">
        <v>156</v>
      </c>
      <c r="M7" s="545">
        <v>33640</v>
      </c>
      <c r="N7" s="557" t="s">
        <v>157</v>
      </c>
      <c r="O7" s="983">
        <v>853742</v>
      </c>
      <c r="P7" s="600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70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8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83">
        <v>2022023</v>
      </c>
      <c r="P8" s="600"/>
      <c r="Q8" s="551">
        <f>31533.61*20.546</f>
        <v>647889.55105999997</v>
      </c>
      <c r="R8" s="557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8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70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545"/>
      <c r="L9" s="546"/>
      <c r="M9" s="545"/>
      <c r="N9" s="547"/>
      <c r="O9" s="550"/>
      <c r="P9" s="506"/>
      <c r="Q9" s="955"/>
      <c r="R9" s="956"/>
      <c r="S9" s="65">
        <f>Q9+M9+K9</f>
        <v>0</v>
      </c>
      <c r="T9" s="65">
        <f>S9/H9</f>
        <v>0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70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5" t="s">
        <v>274</v>
      </c>
      <c r="K10" s="545"/>
      <c r="L10" s="546"/>
      <c r="M10" s="545"/>
      <c r="N10" s="547"/>
      <c r="O10" s="550"/>
      <c r="P10" s="525"/>
      <c r="Q10" s="881"/>
      <c r="R10" s="549"/>
      <c r="S10" s="65">
        <f>Q10+M10+K10</f>
        <v>0</v>
      </c>
      <c r="T10" s="65">
        <f>S10/H10+0.1</f>
        <v>0.1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70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/>
      <c r="L11" s="546"/>
      <c r="M11" s="545"/>
      <c r="N11" s="547"/>
      <c r="O11" s="563"/>
      <c r="P11" s="656"/>
      <c r="Q11" s="881"/>
      <c r="R11" s="549"/>
      <c r="S11" s="65">
        <f t="shared" si="0"/>
        <v>0</v>
      </c>
      <c r="T11" s="65">
        <f>S11/H11+0.1</f>
        <v>0.1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70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/>
      <c r="L12" s="546"/>
      <c r="M12" s="545"/>
      <c r="N12" s="547"/>
      <c r="O12" s="563"/>
      <c r="P12" s="506"/>
      <c r="Q12" s="955"/>
      <c r="R12" s="956"/>
      <c r="S12" s="65">
        <f>Q12+M12+K12</f>
        <v>0</v>
      </c>
      <c r="T12" s="65">
        <f t="shared" ref="T12:T18" si="5">S12/H12</f>
        <v>0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70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/>
      <c r="L13" s="546"/>
      <c r="M13" s="545"/>
      <c r="N13" s="547"/>
      <c r="O13" s="563"/>
      <c r="P13" s="553"/>
      <c r="Q13" s="957"/>
      <c r="R13" s="956"/>
      <c r="S13" s="65">
        <f t="shared" si="0"/>
        <v>0</v>
      </c>
      <c r="T13" s="65">
        <f t="shared" si="5"/>
        <v>0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70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/>
      <c r="L14" s="546"/>
      <c r="M14" s="545"/>
      <c r="N14" s="547"/>
      <c r="O14" s="550"/>
      <c r="P14" s="506"/>
      <c r="Q14" s="551"/>
      <c r="R14" s="554"/>
      <c r="S14" s="65">
        <f>Q14+M14+K14</f>
        <v>0</v>
      </c>
      <c r="T14" s="65">
        <f t="shared" si="5"/>
        <v>0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9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70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/>
      <c r="L15" s="546"/>
      <c r="M15" s="545"/>
      <c r="N15" s="555"/>
      <c r="O15" s="562"/>
      <c r="P15" s="506"/>
      <c r="Q15" s="551"/>
      <c r="R15" s="556"/>
      <c r="S15" s="65">
        <f>Q15</f>
        <v>0</v>
      </c>
      <c r="T15" s="65">
        <f t="shared" si="5"/>
        <v>0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70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4" t="s">
        <v>286</v>
      </c>
      <c r="K16" s="545"/>
      <c r="L16" s="546"/>
      <c r="M16" s="545"/>
      <c r="N16" s="555"/>
      <c r="O16" s="563"/>
      <c r="P16" s="553"/>
      <c r="Q16" s="881"/>
      <c r="R16" s="549"/>
      <c r="S16" s="65">
        <f t="shared" si="0"/>
        <v>0</v>
      </c>
      <c r="T16" s="65">
        <f t="shared" si="5"/>
        <v>0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8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70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/>
      <c r="L17" s="546"/>
      <c r="M17" s="545"/>
      <c r="N17" s="555"/>
      <c r="O17" s="550"/>
      <c r="P17" s="506"/>
      <c r="Q17" s="881"/>
      <c r="R17" s="554"/>
      <c r="S17" s="65">
        <f>Q17+M17+K17</f>
        <v>0</v>
      </c>
      <c r="T17" s="65">
        <f t="shared" si="5"/>
        <v>0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9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70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4"/>
      <c r="M18" s="545"/>
      <c r="N18" s="547"/>
      <c r="O18" s="564">
        <v>1372</v>
      </c>
      <c r="P18" s="525"/>
      <c r="Q18" s="881"/>
      <c r="R18" s="549"/>
      <c r="S18" s="65">
        <f>Q18+M18+K18</f>
        <v>0</v>
      </c>
      <c r="T18" s="65">
        <f t="shared" si="5"/>
        <v>0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8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70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900">
        <v>35030</v>
      </c>
      <c r="K19" s="545"/>
      <c r="L19" s="546"/>
      <c r="M19" s="545"/>
      <c r="N19" s="547"/>
      <c r="O19" s="550"/>
      <c r="P19" s="506"/>
      <c r="Q19" s="881"/>
      <c r="R19" s="557"/>
      <c r="S19" s="65">
        <f>Q19+M19+K19</f>
        <v>0</v>
      </c>
      <c r="T19" s="65">
        <f>S19/H19+0.1</f>
        <v>0.1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70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/>
      <c r="L20" s="546"/>
      <c r="M20" s="545"/>
      <c r="N20" s="547"/>
      <c r="O20" s="550"/>
      <c r="P20" s="548"/>
      <c r="Q20" s="881"/>
      <c r="R20" s="557"/>
      <c r="S20" s="65">
        <f t="shared" si="0"/>
        <v>0</v>
      </c>
      <c r="T20" s="65">
        <f>S20/H20+0.1</f>
        <v>0.1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70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/>
      <c r="L21" s="546"/>
      <c r="M21" s="545"/>
      <c r="N21" s="547"/>
      <c r="O21" s="563"/>
      <c r="P21" s="548"/>
      <c r="Q21" s="881"/>
      <c r="R21" s="557"/>
      <c r="S21" s="65">
        <f t="shared" si="0"/>
        <v>0</v>
      </c>
      <c r="T21" s="65">
        <f>S21/H21</f>
        <v>0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245">
        <f>PIERNA!B22</f>
        <v>0</v>
      </c>
      <c r="C22" s="75">
        <f>PIERNA!C22</f>
        <v>0</v>
      </c>
      <c r="D22" s="247">
        <f>PIERNA!D22</f>
        <v>0</v>
      </c>
      <c r="E22" s="251">
        <f>PIERNA!E22</f>
        <v>0</v>
      </c>
      <c r="F22" s="673">
        <f>PIERNA!F22</f>
        <v>0</v>
      </c>
      <c r="G22" s="261">
        <f>PIERNA!G22</f>
        <v>0</v>
      </c>
      <c r="H22" s="512">
        <f>PIERNA!H22</f>
        <v>0</v>
      </c>
      <c r="I22" s="278">
        <f>PIERNA!I22</f>
        <v>0</v>
      </c>
      <c r="J22" s="506"/>
      <c r="K22" s="545"/>
      <c r="L22" s="546"/>
      <c r="M22" s="545"/>
      <c r="N22" s="547"/>
      <c r="O22" s="563"/>
      <c r="P22" s="525"/>
      <c r="Q22" s="881"/>
      <c r="R22" s="557"/>
      <c r="S22" s="65">
        <f t="shared" si="0"/>
        <v>0</v>
      </c>
      <c r="T22" s="65" t="e">
        <f t="shared" si="4"/>
        <v>#DIV/0!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>
        <f>PIERNA!B23</f>
        <v>0</v>
      </c>
      <c r="C23" s="75">
        <f>PIERNA!C23</f>
        <v>0</v>
      </c>
      <c r="D23" s="247">
        <f>PIERNA!D23</f>
        <v>0</v>
      </c>
      <c r="E23" s="251">
        <f>PIERNA!E23</f>
        <v>0</v>
      </c>
      <c r="F23" s="673">
        <f>PIERNA!F23</f>
        <v>0</v>
      </c>
      <c r="G23" s="261">
        <f>PIERNA!G23</f>
        <v>0</v>
      </c>
      <c r="H23" s="512">
        <f>PIERNA!H23</f>
        <v>0</v>
      </c>
      <c r="I23" s="278">
        <f>PIERNA!I23</f>
        <v>0</v>
      </c>
      <c r="J23" s="506"/>
      <c r="K23" s="545"/>
      <c r="L23" s="546"/>
      <c r="M23" s="545"/>
      <c r="N23" s="547"/>
      <c r="O23" s="564"/>
      <c r="P23" s="548"/>
      <c r="Q23" s="881"/>
      <c r="R23" s="557"/>
      <c r="S23" s="65">
        <f>Q23+M23+K23</f>
        <v>0</v>
      </c>
      <c r="T23" s="65" t="e">
        <f>S23/H23</f>
        <v>#DIV/0!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8">
        <f>PIERNA!B24</f>
        <v>0</v>
      </c>
      <c r="C24" s="245">
        <f>PIERNA!C24</f>
        <v>0</v>
      </c>
      <c r="D24" s="524">
        <f>PIERNA!D24</f>
        <v>0</v>
      </c>
      <c r="E24" s="251">
        <f>PIERNA!E24</f>
        <v>0</v>
      </c>
      <c r="F24" s="673">
        <f>PIERNA!F24</f>
        <v>0</v>
      </c>
      <c r="G24" s="261">
        <f>PIERNA!G24</f>
        <v>0</v>
      </c>
      <c r="H24" s="512">
        <f>PIERNA!H24</f>
        <v>0</v>
      </c>
      <c r="I24" s="278">
        <f>PIERNA!I24</f>
        <v>0</v>
      </c>
      <c r="J24" s="506"/>
      <c r="K24" s="545"/>
      <c r="L24" s="546"/>
      <c r="M24" s="545"/>
      <c r="N24" s="547"/>
      <c r="O24" s="550"/>
      <c r="P24" s="548"/>
      <c r="Q24" s="881"/>
      <c r="R24" s="557"/>
      <c r="S24" s="65">
        <f t="shared" si="0"/>
        <v>0</v>
      </c>
      <c r="T24" s="65" t="e">
        <f t="shared" si="4"/>
        <v>#DIV/0!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3">
        <f>PIERNA!HM5</f>
        <v>0</v>
      </c>
      <c r="C25" s="269">
        <f>PIERNA!HN5</f>
        <v>0</v>
      </c>
      <c r="D25" s="524">
        <f>PIERNA!HO5</f>
        <v>0</v>
      </c>
      <c r="E25" s="251">
        <f>PIERNA!E25</f>
        <v>0</v>
      </c>
      <c r="F25" s="673">
        <f>PIERNA!HQ5</f>
        <v>0</v>
      </c>
      <c r="G25" s="261">
        <f>PIERNA!HR5</f>
        <v>0</v>
      </c>
      <c r="H25" s="512">
        <f>PIERNA!HS5</f>
        <v>0</v>
      </c>
      <c r="I25" s="278">
        <f>PIERNA!I25</f>
        <v>0</v>
      </c>
      <c r="J25" s="506"/>
      <c r="K25" s="545"/>
      <c r="L25" s="546"/>
      <c r="M25" s="545"/>
      <c r="N25" s="557"/>
      <c r="O25" s="550"/>
      <c r="P25" s="525"/>
      <c r="Q25" s="881"/>
      <c r="R25" s="531"/>
      <c r="S25" s="65">
        <f t="shared" si="0"/>
        <v>0</v>
      </c>
      <c r="T25" s="65" t="e">
        <f>S25/H25</f>
        <v>#DIV/0!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4">
        <f>PIERNA!HW5</f>
        <v>0</v>
      </c>
      <c r="C26" s="245">
        <f>PIERNA!HX5</f>
        <v>0</v>
      </c>
      <c r="D26" s="524">
        <f>PIERNA!HY5</f>
        <v>0</v>
      </c>
      <c r="E26" s="251">
        <f>PIERNA!HZ5</f>
        <v>0</v>
      </c>
      <c r="F26" s="673">
        <f>PIERNA!IA5</f>
        <v>0</v>
      </c>
      <c r="G26" s="258">
        <f>PIERNA!IB5</f>
        <v>0</v>
      </c>
      <c r="H26" s="512">
        <f>PIERNA!IC5</f>
        <v>0</v>
      </c>
      <c r="I26" s="278">
        <f>PIERNA!I26</f>
        <v>0</v>
      </c>
      <c r="J26" s="506"/>
      <c r="K26" s="545"/>
      <c r="L26" s="546"/>
      <c r="M26" s="545"/>
      <c r="N26" s="557"/>
      <c r="O26" s="550"/>
      <c r="P26" s="548"/>
      <c r="Q26" s="881"/>
      <c r="R26" s="557"/>
      <c r="S26" s="65">
        <f t="shared" si="0"/>
        <v>0</v>
      </c>
      <c r="T26" s="65" t="e">
        <f>S26/H26</f>
        <v>#DIV/0!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>
        <f>PIERNA!IG5</f>
        <v>0</v>
      </c>
      <c r="C27" s="245">
        <f>PIERNA!IH5</f>
        <v>0</v>
      </c>
      <c r="D27" s="524">
        <f>PIERNA!II5</f>
        <v>0</v>
      </c>
      <c r="E27" s="251">
        <f>PIERNA!IJ5</f>
        <v>0</v>
      </c>
      <c r="F27" s="673">
        <f>PIERNA!IK5</f>
        <v>0</v>
      </c>
      <c r="G27" s="258">
        <f>PIERNA!IL5</f>
        <v>0</v>
      </c>
      <c r="H27" s="512">
        <f>PIERNA!IM5</f>
        <v>0</v>
      </c>
      <c r="I27" s="278">
        <f>PIERNA!I27</f>
        <v>0</v>
      </c>
      <c r="J27" s="506"/>
      <c r="K27" s="545"/>
      <c r="L27" s="546"/>
      <c r="M27" s="545"/>
      <c r="N27" s="557"/>
      <c r="O27" s="550"/>
      <c r="P27" s="525"/>
      <c r="Q27" s="881"/>
      <c r="R27" s="557"/>
      <c r="S27" s="65">
        <f>Q27+M27+K27+P27</f>
        <v>0</v>
      </c>
      <c r="T27" s="65" t="e">
        <f>S27/H27</f>
        <v>#DIV/0!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>
        <f>PIERNA!IQ5</f>
        <v>0</v>
      </c>
      <c r="C28" s="245">
        <f>PIERNA!IR5</f>
        <v>0</v>
      </c>
      <c r="D28" s="524">
        <f>PIERNA!IS5</f>
        <v>0</v>
      </c>
      <c r="E28" s="251">
        <f>PIERNA!IT5</f>
        <v>0</v>
      </c>
      <c r="F28" s="673">
        <f>PIERNA!IU5</f>
        <v>0</v>
      </c>
      <c r="G28" s="258">
        <f>PIERNA!IV5</f>
        <v>0</v>
      </c>
      <c r="H28" s="512">
        <f>PIERNA!IW5</f>
        <v>0</v>
      </c>
      <c r="I28" s="278">
        <f>PIERNA!I28</f>
        <v>0</v>
      </c>
      <c r="J28" s="506"/>
      <c r="K28" s="545"/>
      <c r="L28" s="546"/>
      <c r="M28" s="545"/>
      <c r="N28" s="557"/>
      <c r="O28" s="550"/>
      <c r="P28" s="548"/>
      <c r="Q28" s="881"/>
      <c r="R28" s="531"/>
      <c r="S28" s="65">
        <f t="shared" si="0"/>
        <v>0</v>
      </c>
      <c r="T28" s="65" t="e">
        <f>S28/H28</f>
        <v>#DIV/0!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>
        <f>PIERNA!JA5</f>
        <v>0</v>
      </c>
      <c r="C29" s="245">
        <f>PIERNA!JB5</f>
        <v>0</v>
      </c>
      <c r="D29" s="524">
        <f>PIERNA!JC5</f>
        <v>0</v>
      </c>
      <c r="E29" s="251">
        <f>PIERNA!JD5</f>
        <v>0</v>
      </c>
      <c r="F29" s="673">
        <f>PIERNA!JE5</f>
        <v>0</v>
      </c>
      <c r="G29" s="258">
        <f>PIERNA!JF5</f>
        <v>0</v>
      </c>
      <c r="H29" s="512">
        <f>PIERNA!JG5</f>
        <v>0</v>
      </c>
      <c r="I29" s="278">
        <f>PIERNA!I29</f>
        <v>0</v>
      </c>
      <c r="J29" s="506"/>
      <c r="K29" s="551"/>
      <c r="L29" s="546"/>
      <c r="M29" s="545"/>
      <c r="N29" s="557"/>
      <c r="O29" s="564"/>
      <c r="P29" s="548"/>
      <c r="Q29" s="881"/>
      <c r="R29" s="531"/>
      <c r="S29" s="65">
        <f t="shared" si="0"/>
        <v>0</v>
      </c>
      <c r="T29" s="65" t="e">
        <f>S29/H29</f>
        <v>#DIV/0!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70">
        <f>PIERNA!JK5</f>
        <v>0</v>
      </c>
      <c r="C30" s="245">
        <f>PIERNA!JL5</f>
        <v>0</v>
      </c>
      <c r="D30" s="524">
        <f>PIERNA!JM5</f>
        <v>0</v>
      </c>
      <c r="E30" s="440">
        <f>PIERNA!JN5</f>
        <v>0</v>
      </c>
      <c r="F30" s="809">
        <f>PIERNA!JO5</f>
        <v>0</v>
      </c>
      <c r="G30" s="810">
        <f>PIERNA!JP5</f>
        <v>0</v>
      </c>
      <c r="H30" s="811">
        <f>PIERNA!JQ5</f>
        <v>0</v>
      </c>
      <c r="I30" s="278">
        <f>PIERNA!I30</f>
        <v>0</v>
      </c>
      <c r="J30" s="506"/>
      <c r="K30" s="545"/>
      <c r="L30" s="546"/>
      <c r="M30" s="545"/>
      <c r="N30" s="557"/>
      <c r="O30" s="564"/>
      <c r="P30" s="548"/>
      <c r="Q30" s="881"/>
      <c r="R30" s="531"/>
      <c r="S30" s="65">
        <f>Q30+M30+K30</f>
        <v>0</v>
      </c>
      <c r="T30" s="65" t="e">
        <f t="shared" si="4"/>
        <v>#DIV/0!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50">
        <f>PIERNA!JV5</f>
        <v>0</v>
      </c>
      <c r="D31" s="524">
        <f>PIERNA!JW5</f>
        <v>0</v>
      </c>
      <c r="E31" s="440">
        <f>PIERNA!JX5</f>
        <v>0</v>
      </c>
      <c r="F31" s="809">
        <f>PIERNA!JY5</f>
        <v>0</v>
      </c>
      <c r="G31" s="810">
        <f>PIERNA!JZ5</f>
        <v>0</v>
      </c>
      <c r="H31" s="811">
        <f>PIERNA!KA5</f>
        <v>0</v>
      </c>
      <c r="I31" s="278">
        <f>PIERNA!I31</f>
        <v>0</v>
      </c>
      <c r="J31" s="506"/>
      <c r="K31" s="545"/>
      <c r="L31" s="546"/>
      <c r="M31" s="545"/>
      <c r="N31" s="557"/>
      <c r="O31" s="564"/>
      <c r="P31" s="548"/>
      <c r="Q31" s="881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9">
        <f>PIERNA!KI5</f>
        <v>0</v>
      </c>
      <c r="G32" s="810">
        <f>PIERNA!KJ5</f>
        <v>0</v>
      </c>
      <c r="H32" s="811">
        <f>PIERNA!KK5</f>
        <v>0</v>
      </c>
      <c r="I32" s="278">
        <f>PIERNA!I32</f>
        <v>0</v>
      </c>
      <c r="J32" s="506"/>
      <c r="K32" s="545"/>
      <c r="L32" s="546"/>
      <c r="M32" s="545"/>
      <c r="N32" s="557"/>
      <c r="O32" s="564"/>
      <c r="P32" s="548"/>
      <c r="Q32" s="881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2">
        <f>PIERNA!KS5</f>
        <v>0</v>
      </c>
      <c r="G33" s="813">
        <f>PIERNA!KT5</f>
        <v>0</v>
      </c>
      <c r="H33" s="811">
        <f>PIERNA!KU5</f>
        <v>0</v>
      </c>
      <c r="I33" s="278">
        <f>PIERNA!I33</f>
        <v>0</v>
      </c>
      <c r="J33" s="506"/>
      <c r="K33" s="551"/>
      <c r="L33" s="546"/>
      <c r="M33" s="545"/>
      <c r="N33" s="557"/>
      <c r="O33" s="564"/>
      <c r="P33" s="600"/>
      <c r="Q33" s="881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2">
        <f>PIERNA!F34</f>
        <v>0</v>
      </c>
      <c r="G34" s="813">
        <f>PIERNA!G34</f>
        <v>0</v>
      </c>
      <c r="H34" s="811">
        <f>PIERNA!H34</f>
        <v>0</v>
      </c>
      <c r="I34" s="278">
        <f>PIERNA!I34</f>
        <v>0</v>
      </c>
      <c r="J34" s="506"/>
      <c r="K34" s="545"/>
      <c r="L34" s="546"/>
      <c r="M34" s="545"/>
      <c r="N34" s="557"/>
      <c r="O34" s="1007"/>
      <c r="P34" s="548"/>
      <c r="Q34" s="882"/>
      <c r="R34" s="602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2">
        <f>PIERNA!F35</f>
        <v>0</v>
      </c>
      <c r="G35" s="814">
        <f>PIERNA!G35</f>
        <v>0</v>
      </c>
      <c r="H35" s="811">
        <f>PIERNA!H35</f>
        <v>0</v>
      </c>
      <c r="I35" s="278">
        <f>PIERNA!I35</f>
        <v>0</v>
      </c>
      <c r="J35" s="506"/>
      <c r="K35" s="545"/>
      <c r="L35" s="546"/>
      <c r="M35" s="545"/>
      <c r="N35" s="557"/>
      <c r="O35" s="1007"/>
      <c r="P35" s="600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30">
        <f>PIERNA!E36</f>
        <v>0</v>
      </c>
      <c r="F36" s="674">
        <f>PIERNA!F36</f>
        <v>0</v>
      </c>
      <c r="G36" s="595">
        <f>PIERNA!G36</f>
        <v>0</v>
      </c>
      <c r="H36" s="594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7"/>
      <c r="P36" s="600"/>
      <c r="Q36" s="551"/>
      <c r="R36" s="557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3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7"/>
      <c r="O37" s="550"/>
      <c r="P37" s="548"/>
      <c r="Q37" s="881"/>
      <c r="R37" s="557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5">
        <f>PIERNA!D38</f>
        <v>0</v>
      </c>
      <c r="E38" s="251">
        <f>PIERNA!E38</f>
        <v>0</v>
      </c>
      <c r="F38" s="816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7"/>
      <c r="O38" s="550"/>
      <c r="P38" s="548"/>
      <c r="Q38" s="881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5">
        <f>PIERNA!D39</f>
        <v>0</v>
      </c>
      <c r="E39" s="251">
        <f>PIERNA!E39</f>
        <v>0</v>
      </c>
      <c r="F39" s="81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9"/>
      <c r="O39" s="564"/>
      <c r="P39" s="590"/>
      <c r="Q39" s="881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5">
        <f>PIERNA!D40</f>
        <v>0</v>
      </c>
      <c r="E40" s="251">
        <f>PIERNA!E40</f>
        <v>0</v>
      </c>
      <c r="F40" s="81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7"/>
      <c r="L40" s="546"/>
      <c r="M40" s="545"/>
      <c r="N40" s="589"/>
      <c r="O40" s="564"/>
      <c r="P40" s="590"/>
      <c r="Q40" s="881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5">
        <f>PIERNA!D41</f>
        <v>0</v>
      </c>
      <c r="E41" s="251">
        <f>PIERNA!E41</f>
        <v>0</v>
      </c>
      <c r="F41" s="81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8"/>
      <c r="L41" s="546"/>
      <c r="M41" s="545"/>
      <c r="N41" s="589"/>
      <c r="O41" s="564"/>
      <c r="P41" s="590"/>
      <c r="Q41" s="881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1">
        <f>PIERNA!C42</f>
        <v>0</v>
      </c>
      <c r="D42" s="859">
        <f>PIERNA!D42</f>
        <v>0</v>
      </c>
      <c r="E42" s="251">
        <f>PIERNA!E42</f>
        <v>0</v>
      </c>
      <c r="F42" s="673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7"/>
      <c r="L42" s="546"/>
      <c r="M42" s="545"/>
      <c r="N42" s="589"/>
      <c r="O42" s="564"/>
      <c r="P42" s="590"/>
      <c r="Q42" s="881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3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7"/>
      <c r="L43" s="546"/>
      <c r="M43" s="545"/>
      <c r="N43" s="589"/>
      <c r="O43" s="564"/>
      <c r="P43" s="590"/>
      <c r="Q43" s="881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9">
        <f>PIERNA!D44</f>
        <v>0</v>
      </c>
      <c r="E44" s="251">
        <f>PIERNA!E44</f>
        <v>0</v>
      </c>
      <c r="F44" s="673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1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9">
        <f>PIERNA!D45</f>
        <v>0</v>
      </c>
      <c r="E45" s="251">
        <f>PIERNA!E45</f>
        <v>0</v>
      </c>
      <c r="F45" s="673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1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70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5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70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6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70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5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70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5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70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5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70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5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70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5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70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5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70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5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5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5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70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5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70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5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70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5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70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5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70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8"/>
      <c r="M60" s="483"/>
      <c r="N60" s="291"/>
      <c r="O60" s="565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70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5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70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5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70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5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70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5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70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5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70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7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70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7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70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7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70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7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70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70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70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70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70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70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70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70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70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70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70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70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70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70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70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70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70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70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70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70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70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70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70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70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70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70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70"/>
      <c r="G96" s="168"/>
      <c r="H96" s="511"/>
      <c r="I96" s="105"/>
      <c r="J96" s="469"/>
      <c r="K96" s="289"/>
      <c r="L96" s="295"/>
      <c r="M96" s="269"/>
      <c r="N96" s="493"/>
      <c r="O96" s="565"/>
      <c r="P96" s="681"/>
      <c r="Q96" s="883"/>
      <c r="R96" s="657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70"/>
      <c r="G97" s="168"/>
      <c r="H97" s="511"/>
      <c r="I97" s="105"/>
      <c r="J97" s="658"/>
      <c r="K97" s="545"/>
      <c r="L97" s="546"/>
      <c r="M97" s="545"/>
      <c r="N97" s="547"/>
      <c r="O97" s="700"/>
      <c r="P97" s="700"/>
      <c r="Q97" s="880"/>
      <c r="R97" s="700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2" t="s">
        <v>112</v>
      </c>
      <c r="C98" s="732" t="s">
        <v>147</v>
      </c>
      <c r="D98" s="732"/>
      <c r="E98" s="977">
        <v>44649</v>
      </c>
      <c r="F98" s="1049">
        <v>20</v>
      </c>
      <c r="G98" s="732">
        <v>1</v>
      </c>
      <c r="H98" s="1050">
        <v>20</v>
      </c>
      <c r="I98" s="708">
        <f t="shared" ref="I98:I107" si="18">H98-F98</f>
        <v>0</v>
      </c>
      <c r="J98" s="658"/>
      <c r="K98" s="543"/>
      <c r="L98" s="571"/>
      <c r="M98" s="543"/>
      <c r="N98" s="543"/>
      <c r="O98" s="981" t="s">
        <v>148</v>
      </c>
      <c r="P98" s="544"/>
      <c r="Q98" s="884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8.5" x14ac:dyDescent="0.3">
      <c r="A99" s="100">
        <v>62</v>
      </c>
      <c r="B99" s="732" t="s">
        <v>150</v>
      </c>
      <c r="C99" s="732" t="s">
        <v>133</v>
      </c>
      <c r="D99" s="732"/>
      <c r="E99" s="977">
        <v>44650</v>
      </c>
      <c r="F99" s="1049">
        <v>17458.669999999998</v>
      </c>
      <c r="G99" s="732">
        <v>590</v>
      </c>
      <c r="H99" s="1050">
        <v>17458.669999999998</v>
      </c>
      <c r="I99" s="708">
        <f t="shared" si="18"/>
        <v>0</v>
      </c>
      <c r="J99" s="823"/>
      <c r="K99" s="543"/>
      <c r="L99" s="571"/>
      <c r="M99" s="543"/>
      <c r="N99" s="791"/>
      <c r="O99" s="980"/>
      <c r="P99" s="544"/>
      <c r="Q99" s="884"/>
      <c r="R99" s="542"/>
      <c r="S99" s="65">
        <f t="shared" si="15"/>
        <v>0</v>
      </c>
      <c r="T99" s="183">
        <f>S99/H99</f>
        <v>0</v>
      </c>
    </row>
    <row r="100" spans="1:20" s="159" customFormat="1" x14ac:dyDescent="0.25">
      <c r="A100" s="100">
        <v>63</v>
      </c>
      <c r="B100" s="1059" t="s">
        <v>129</v>
      </c>
      <c r="C100" s="776" t="s">
        <v>91</v>
      </c>
      <c r="D100" s="732"/>
      <c r="E100" s="1080">
        <v>44650</v>
      </c>
      <c r="F100" s="1049">
        <v>504.88</v>
      </c>
      <c r="G100" s="732">
        <v>17</v>
      </c>
      <c r="H100" s="1050">
        <v>504.88</v>
      </c>
      <c r="I100" s="708">
        <f t="shared" si="18"/>
        <v>0</v>
      </c>
      <c r="J100" s="658"/>
      <c r="K100" s="543"/>
      <c r="L100" s="571"/>
      <c r="M100" s="543"/>
      <c r="N100" s="543"/>
      <c r="O100" s="1083"/>
      <c r="P100" s="544"/>
      <c r="Q100" s="884"/>
      <c r="R100" s="542"/>
      <c r="S100" s="65">
        <f t="shared" si="15"/>
        <v>0</v>
      </c>
      <c r="T100" s="183">
        <f t="shared" si="17"/>
        <v>0</v>
      </c>
    </row>
    <row r="101" spans="1:20" s="159" customFormat="1" ht="24.75" customHeight="1" x14ac:dyDescent="0.25">
      <c r="A101" s="100">
        <v>64</v>
      </c>
      <c r="B101" s="1060"/>
      <c r="C101" s="978" t="s">
        <v>111</v>
      </c>
      <c r="D101" s="732"/>
      <c r="E101" s="1081"/>
      <c r="F101" s="1049">
        <v>1964.49</v>
      </c>
      <c r="G101" s="732">
        <v>69</v>
      </c>
      <c r="H101" s="1050">
        <v>1964.49</v>
      </c>
      <c r="I101" s="708">
        <f>H101-F101</f>
        <v>0</v>
      </c>
      <c r="J101" s="835"/>
      <c r="K101" s="543"/>
      <c r="L101" s="571"/>
      <c r="M101" s="543"/>
      <c r="N101" s="830"/>
      <c r="O101" s="1084"/>
      <c r="P101" s="543"/>
      <c r="Q101" s="884"/>
      <c r="R101" s="542"/>
      <c r="S101" s="65">
        <f t="shared" si="15"/>
        <v>0</v>
      </c>
      <c r="T101" s="183">
        <f t="shared" si="17"/>
        <v>0</v>
      </c>
    </row>
    <row r="102" spans="1:20" s="159" customFormat="1" ht="22.5" customHeight="1" x14ac:dyDescent="0.25">
      <c r="A102" s="100">
        <v>65</v>
      </c>
      <c r="B102" s="1060"/>
      <c r="C102" s="979" t="s">
        <v>151</v>
      </c>
      <c r="D102" s="732"/>
      <c r="E102" s="1081"/>
      <c r="F102" s="1049">
        <v>506.1</v>
      </c>
      <c r="G102" s="732">
        <v>28</v>
      </c>
      <c r="H102" s="1050">
        <v>506.1</v>
      </c>
      <c r="I102" s="708">
        <f t="shared" si="18"/>
        <v>0</v>
      </c>
      <c r="J102" s="658"/>
      <c r="K102" s="543"/>
      <c r="L102" s="571"/>
      <c r="M102" s="543"/>
      <c r="N102" s="830"/>
      <c r="O102" s="1084"/>
      <c r="P102" s="543"/>
      <c r="Q102" s="884"/>
      <c r="R102" s="682"/>
      <c r="S102" s="65">
        <f t="shared" si="15"/>
        <v>0</v>
      </c>
      <c r="T102" s="183">
        <f t="shared" si="17"/>
        <v>0</v>
      </c>
    </row>
    <row r="103" spans="1:20" s="159" customFormat="1" ht="18.75" customHeight="1" thickBot="1" x14ac:dyDescent="0.3">
      <c r="A103" s="100">
        <v>66</v>
      </c>
      <c r="B103" s="1079"/>
      <c r="C103" s="517" t="s">
        <v>79</v>
      </c>
      <c r="D103" s="732"/>
      <c r="E103" s="1082"/>
      <c r="F103" s="1049">
        <v>188.81</v>
      </c>
      <c r="G103" s="732">
        <v>7</v>
      </c>
      <c r="H103" s="1050">
        <v>188.81</v>
      </c>
      <c r="I103" s="708">
        <f t="shared" si="18"/>
        <v>0</v>
      </c>
      <c r="J103" s="658"/>
      <c r="K103" s="543"/>
      <c r="L103" s="717"/>
      <c r="M103" s="543"/>
      <c r="N103" s="716"/>
      <c r="O103" s="1084"/>
      <c r="P103" s="543"/>
      <c r="Q103" s="884"/>
      <c r="R103" s="771"/>
      <c r="S103" s="65">
        <f t="shared" si="15"/>
        <v>0</v>
      </c>
      <c r="T103" s="183">
        <f t="shared" ref="T103:T110" si="19">S103/H103</f>
        <v>0</v>
      </c>
    </row>
    <row r="104" spans="1:20" s="159" customFormat="1" ht="28.5" customHeight="1" x14ac:dyDescent="0.25">
      <c r="A104" s="100">
        <v>67</v>
      </c>
      <c r="B104" s="1059" t="s">
        <v>129</v>
      </c>
      <c r="C104" s="732" t="s">
        <v>259</v>
      </c>
      <c r="D104" s="732"/>
      <c r="E104" s="1061">
        <v>44656</v>
      </c>
      <c r="F104" s="1050">
        <v>1108.29</v>
      </c>
      <c r="G104" s="732">
        <v>54</v>
      </c>
      <c r="H104" s="1050">
        <v>1108.29</v>
      </c>
      <c r="I104" s="789">
        <f t="shared" si="18"/>
        <v>0</v>
      </c>
      <c r="J104" s="658"/>
      <c r="K104" s="543"/>
      <c r="L104" s="571"/>
      <c r="M104" s="543"/>
      <c r="N104" s="830"/>
      <c r="O104" s="1064"/>
      <c r="P104" s="1031"/>
      <c r="Q104" s="884"/>
      <c r="R104" s="1000"/>
      <c r="S104" s="65">
        <f t="shared" si="15"/>
        <v>0</v>
      </c>
      <c r="T104" s="183">
        <f t="shared" si="19"/>
        <v>0</v>
      </c>
    </row>
    <row r="105" spans="1:20" s="159" customFormat="1" ht="28.5" customHeight="1" x14ac:dyDescent="0.25">
      <c r="A105" s="100">
        <v>68</v>
      </c>
      <c r="B105" s="1060"/>
      <c r="C105" s="732" t="s">
        <v>280</v>
      </c>
      <c r="D105" s="732"/>
      <c r="E105" s="1062"/>
      <c r="F105" s="1050">
        <v>858.56</v>
      </c>
      <c r="G105" s="732">
        <v>35</v>
      </c>
      <c r="H105" s="1050">
        <v>858.56</v>
      </c>
      <c r="I105" s="735">
        <f t="shared" si="18"/>
        <v>0</v>
      </c>
      <c r="J105" s="658"/>
      <c r="K105" s="543"/>
      <c r="L105" s="571"/>
      <c r="M105" s="543"/>
      <c r="N105" s="830"/>
      <c r="O105" s="1065"/>
      <c r="P105" s="1032"/>
      <c r="Q105" s="880"/>
      <c r="R105" s="879"/>
      <c r="S105" s="65">
        <f t="shared" si="15"/>
        <v>0</v>
      </c>
      <c r="T105" s="183">
        <f t="shared" si="19"/>
        <v>0</v>
      </c>
    </row>
    <row r="106" spans="1:20" s="159" customFormat="1" ht="31.5" customHeight="1" thickBot="1" x14ac:dyDescent="0.3">
      <c r="A106" s="100">
        <v>69</v>
      </c>
      <c r="B106" s="1060"/>
      <c r="C106" s="732" t="s">
        <v>151</v>
      </c>
      <c r="D106" s="732"/>
      <c r="E106" s="1063"/>
      <c r="F106" s="1050">
        <v>185.78</v>
      </c>
      <c r="G106" s="732">
        <v>8</v>
      </c>
      <c r="H106" s="1050">
        <v>185.78</v>
      </c>
      <c r="I106" s="278">
        <f t="shared" si="18"/>
        <v>0</v>
      </c>
      <c r="J106" s="658"/>
      <c r="K106" s="543"/>
      <c r="L106" s="571"/>
      <c r="M106" s="543"/>
      <c r="N106" s="830"/>
      <c r="O106" s="1065"/>
      <c r="P106" s="1032"/>
      <c r="Q106" s="880"/>
      <c r="R106" s="879"/>
      <c r="S106" s="65">
        <f t="shared" si="15"/>
        <v>0</v>
      </c>
      <c r="T106" s="183">
        <f t="shared" si="19"/>
        <v>0</v>
      </c>
    </row>
    <row r="107" spans="1:20" s="159" customFormat="1" ht="35.25" customHeight="1" x14ac:dyDescent="0.25">
      <c r="A107" s="100">
        <v>70</v>
      </c>
      <c r="B107" s="1066" t="s">
        <v>112</v>
      </c>
      <c r="C107" s="1034" t="s">
        <v>44</v>
      </c>
      <c r="D107" s="732"/>
      <c r="E107" s="1061">
        <v>44658</v>
      </c>
      <c r="F107" s="1050">
        <v>1961.28</v>
      </c>
      <c r="G107" s="732">
        <v>432</v>
      </c>
      <c r="H107" s="1050">
        <v>1961.28</v>
      </c>
      <c r="I107" s="278">
        <f t="shared" si="18"/>
        <v>0</v>
      </c>
      <c r="J107" s="658"/>
      <c r="K107" s="543"/>
      <c r="L107" s="571"/>
      <c r="M107" s="543"/>
      <c r="N107" s="830"/>
      <c r="O107" s="1069" t="s">
        <v>283</v>
      </c>
      <c r="P107" s="1037"/>
      <c r="Q107" s="880"/>
      <c r="R107" s="879"/>
      <c r="S107" s="65">
        <f t="shared" si="15"/>
        <v>0</v>
      </c>
      <c r="T107" s="183">
        <f t="shared" si="19"/>
        <v>0</v>
      </c>
    </row>
    <row r="108" spans="1:20" s="159" customFormat="1" ht="25.5" customHeight="1" x14ac:dyDescent="0.25">
      <c r="A108" s="100">
        <v>71</v>
      </c>
      <c r="B108" s="1067"/>
      <c r="C108" s="1036" t="s">
        <v>281</v>
      </c>
      <c r="D108" s="732"/>
      <c r="E108" s="1062"/>
      <c r="F108" s="1050">
        <v>100</v>
      </c>
      <c r="G108" s="732">
        <v>10</v>
      </c>
      <c r="H108" s="1050">
        <v>100</v>
      </c>
      <c r="I108" s="278">
        <f t="shared" ref="I108:I111" si="20">H108-F108</f>
        <v>0</v>
      </c>
      <c r="J108" s="658"/>
      <c r="K108" s="543"/>
      <c r="L108" s="571"/>
      <c r="M108" s="543"/>
      <c r="N108" s="830"/>
      <c r="O108" s="1070"/>
      <c r="P108" s="1032"/>
      <c r="Q108" s="880"/>
      <c r="R108" s="879"/>
      <c r="S108" s="65">
        <f t="shared" si="15"/>
        <v>0</v>
      </c>
      <c r="T108" s="183">
        <f t="shared" si="19"/>
        <v>0</v>
      </c>
    </row>
    <row r="109" spans="1:20" s="159" customFormat="1" ht="26.25" customHeight="1" thickBot="1" x14ac:dyDescent="0.35">
      <c r="A109" s="100">
        <v>72</v>
      </c>
      <c r="B109" s="1068"/>
      <c r="C109" s="1036" t="s">
        <v>282</v>
      </c>
      <c r="D109" s="732"/>
      <c r="E109" s="1063"/>
      <c r="F109" s="1050">
        <v>160</v>
      </c>
      <c r="G109" s="732">
        <v>16</v>
      </c>
      <c r="H109" s="1050">
        <v>160</v>
      </c>
      <c r="I109" s="437">
        <f t="shared" si="20"/>
        <v>0</v>
      </c>
      <c r="J109" s="659"/>
      <c r="K109" s="543"/>
      <c r="L109" s="571"/>
      <c r="M109" s="543"/>
      <c r="N109" s="830"/>
      <c r="O109" s="1071"/>
      <c r="P109" s="1032"/>
      <c r="Q109" s="880"/>
      <c r="R109" s="879"/>
      <c r="S109" s="738">
        <f t="shared" si="15"/>
        <v>0</v>
      </c>
      <c r="T109" s="183">
        <f t="shared" si="19"/>
        <v>0</v>
      </c>
    </row>
    <row r="110" spans="1:20" s="159" customFormat="1" ht="28.5" x14ac:dyDescent="0.3">
      <c r="A110" s="100">
        <v>73</v>
      </c>
      <c r="B110" s="1035" t="s">
        <v>284</v>
      </c>
      <c r="C110" s="732" t="s">
        <v>285</v>
      </c>
      <c r="D110" s="732"/>
      <c r="E110" s="1038">
        <v>44658</v>
      </c>
      <c r="F110" s="1050">
        <v>554.13</v>
      </c>
      <c r="G110" s="732">
        <v>30</v>
      </c>
      <c r="H110" s="1050">
        <v>554.13</v>
      </c>
      <c r="I110" s="437">
        <f t="shared" si="20"/>
        <v>0</v>
      </c>
      <c r="J110" s="659"/>
      <c r="K110" s="543"/>
      <c r="L110" s="571"/>
      <c r="M110" s="543"/>
      <c r="N110" s="830"/>
      <c r="O110" s="1185">
        <v>968</v>
      </c>
      <c r="P110" s="1186" t="s">
        <v>296</v>
      </c>
      <c r="Q110" s="880">
        <v>77578.2</v>
      </c>
      <c r="R110" s="879" t="s">
        <v>295</v>
      </c>
      <c r="S110" s="738">
        <f t="shared" si="15"/>
        <v>77578.2</v>
      </c>
      <c r="T110" s="183">
        <f t="shared" si="19"/>
        <v>140</v>
      </c>
    </row>
    <row r="111" spans="1:20" s="159" customFormat="1" ht="28.5" x14ac:dyDescent="0.3">
      <c r="A111" s="100">
        <v>74</v>
      </c>
      <c r="B111" s="732" t="s">
        <v>284</v>
      </c>
      <c r="C111" s="732" t="s">
        <v>288</v>
      </c>
      <c r="D111" s="732"/>
      <c r="E111" s="1038">
        <v>44659</v>
      </c>
      <c r="F111" s="1050">
        <v>505</v>
      </c>
      <c r="G111" s="732">
        <v>37</v>
      </c>
      <c r="H111" s="1050">
        <v>505</v>
      </c>
      <c r="I111" s="437">
        <f t="shared" si="20"/>
        <v>0</v>
      </c>
      <c r="J111" s="659"/>
      <c r="K111" s="543"/>
      <c r="L111" s="571"/>
      <c r="M111" s="543"/>
      <c r="N111" s="830"/>
      <c r="O111" s="792">
        <v>972</v>
      </c>
      <c r="P111" s="1186" t="s">
        <v>296</v>
      </c>
      <c r="Q111" s="880">
        <v>41915</v>
      </c>
      <c r="R111" s="700" t="s">
        <v>295</v>
      </c>
      <c r="S111" s="738">
        <f t="shared" ref="S111:S114" si="21">Q111+M111+K111</f>
        <v>41915</v>
      </c>
      <c r="T111" s="183">
        <f t="shared" ref="T111:T114" si="22">S111/H111</f>
        <v>83</v>
      </c>
    </row>
    <row r="112" spans="1:20" s="159" customFormat="1" ht="21.75" customHeight="1" thickBot="1" x14ac:dyDescent="0.3">
      <c r="A112" s="100">
        <v>75</v>
      </c>
      <c r="B112" s="1039" t="s">
        <v>71</v>
      </c>
      <c r="C112" s="517" t="s">
        <v>68</v>
      </c>
      <c r="D112" s="732"/>
      <c r="E112" s="1038">
        <v>44662</v>
      </c>
      <c r="F112" s="1050">
        <v>400.42</v>
      </c>
      <c r="G112" s="732">
        <v>34</v>
      </c>
      <c r="H112" s="1050">
        <v>400.42</v>
      </c>
      <c r="I112" s="105">
        <f t="shared" ref="I112:I185" si="23">H112-F112</f>
        <v>0</v>
      </c>
      <c r="J112" s="658"/>
      <c r="K112" s="543"/>
      <c r="L112" s="571"/>
      <c r="M112" s="543"/>
      <c r="N112" s="830"/>
      <c r="O112" s="1056" t="s">
        <v>290</v>
      </c>
      <c r="P112" s="901"/>
      <c r="Q112" s="880"/>
      <c r="R112" s="700"/>
      <c r="S112" s="738">
        <f t="shared" si="21"/>
        <v>0</v>
      </c>
      <c r="T112" s="183">
        <f t="shared" si="22"/>
        <v>0</v>
      </c>
    </row>
    <row r="113" spans="1:20" s="159" customFormat="1" ht="21.75" customHeight="1" x14ac:dyDescent="0.25">
      <c r="A113" s="100">
        <v>76</v>
      </c>
      <c r="B113" s="1066" t="s">
        <v>129</v>
      </c>
      <c r="C113" s="1034" t="s">
        <v>259</v>
      </c>
      <c r="D113" s="732"/>
      <c r="E113" s="1061">
        <v>44664</v>
      </c>
      <c r="F113" s="1050">
        <v>152.77000000000001</v>
      </c>
      <c r="G113" s="732">
        <v>7</v>
      </c>
      <c r="H113" s="1050">
        <v>152.77000000000001</v>
      </c>
      <c r="I113" s="105">
        <f t="shared" si="23"/>
        <v>0</v>
      </c>
      <c r="J113" s="658"/>
      <c r="K113" s="543"/>
      <c r="L113" s="571"/>
      <c r="M113" s="543"/>
      <c r="N113" s="830"/>
      <c r="O113" s="1072"/>
      <c r="P113" s="1032"/>
      <c r="Q113" s="880"/>
      <c r="R113" s="700"/>
      <c r="S113" s="738">
        <f t="shared" si="21"/>
        <v>0</v>
      </c>
      <c r="T113" s="183">
        <f t="shared" si="22"/>
        <v>0</v>
      </c>
    </row>
    <row r="114" spans="1:20" s="159" customFormat="1" ht="21.75" customHeight="1" x14ac:dyDescent="0.25">
      <c r="A114" s="100">
        <v>77</v>
      </c>
      <c r="B114" s="1067"/>
      <c r="C114" s="1036" t="s">
        <v>111</v>
      </c>
      <c r="D114" s="732"/>
      <c r="E114" s="1062"/>
      <c r="F114" s="1050">
        <v>519.55999999999995</v>
      </c>
      <c r="G114" s="732">
        <v>18</v>
      </c>
      <c r="H114" s="1050">
        <v>519.55999999999995</v>
      </c>
      <c r="I114" s="105">
        <f t="shared" si="23"/>
        <v>0</v>
      </c>
      <c r="J114" s="658"/>
      <c r="K114" s="543"/>
      <c r="L114" s="571"/>
      <c r="M114" s="543"/>
      <c r="N114" s="830"/>
      <c r="O114" s="1073"/>
      <c r="P114" s="1037"/>
      <c r="Q114" s="880"/>
      <c r="R114" s="700"/>
      <c r="S114" s="738">
        <f t="shared" si="21"/>
        <v>0</v>
      </c>
      <c r="T114" s="183">
        <f t="shared" si="22"/>
        <v>0</v>
      </c>
    </row>
    <row r="115" spans="1:20" s="159" customFormat="1" ht="22.5" customHeight="1" x14ac:dyDescent="0.25">
      <c r="A115" s="100">
        <v>78</v>
      </c>
      <c r="B115" s="1067"/>
      <c r="C115" s="1036" t="s">
        <v>79</v>
      </c>
      <c r="D115" s="732"/>
      <c r="E115" s="1062"/>
      <c r="F115" s="1050">
        <v>595.26</v>
      </c>
      <c r="G115" s="732">
        <v>20</v>
      </c>
      <c r="H115" s="1050">
        <v>595.26</v>
      </c>
      <c r="I115" s="105">
        <f t="shared" si="23"/>
        <v>0</v>
      </c>
      <c r="J115" s="660"/>
      <c r="K115" s="543"/>
      <c r="L115" s="571"/>
      <c r="M115" s="543"/>
      <c r="N115" s="962"/>
      <c r="O115" s="1073"/>
      <c r="P115" s="1032"/>
      <c r="Q115" s="880"/>
      <c r="R115" s="879"/>
      <c r="S115" s="65">
        <f t="shared" si="15"/>
        <v>0</v>
      </c>
      <c r="T115" s="65">
        <f t="shared" ref="T115:T128" si="24">S115/H115</f>
        <v>0</v>
      </c>
    </row>
    <row r="116" spans="1:20" s="159" customFormat="1" ht="22.5" customHeight="1" thickBot="1" x14ac:dyDescent="0.3">
      <c r="A116" s="100">
        <v>79</v>
      </c>
      <c r="B116" s="1068"/>
      <c r="C116" s="1036" t="s">
        <v>292</v>
      </c>
      <c r="D116" s="732"/>
      <c r="E116" s="1063"/>
      <c r="F116" s="1050">
        <v>5021.8</v>
      </c>
      <c r="G116" s="732">
        <v>172</v>
      </c>
      <c r="H116" s="1050">
        <v>5021.8</v>
      </c>
      <c r="I116" s="105">
        <f t="shared" si="23"/>
        <v>0</v>
      </c>
      <c r="J116" s="660"/>
      <c r="K116" s="543"/>
      <c r="L116" s="571"/>
      <c r="M116" s="543"/>
      <c r="N116" s="962"/>
      <c r="O116" s="1074"/>
      <c r="P116" s="1032"/>
      <c r="Q116" s="880"/>
      <c r="R116" s="879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75" t="s">
        <v>112</v>
      </c>
      <c r="C117" s="1036" t="s">
        <v>281</v>
      </c>
      <c r="D117" s="732"/>
      <c r="E117" s="1061">
        <v>44665</v>
      </c>
      <c r="F117" s="1050">
        <v>100</v>
      </c>
      <c r="G117" s="732">
        <v>10</v>
      </c>
      <c r="H117" s="1050">
        <v>100</v>
      </c>
      <c r="I117" s="105">
        <f t="shared" si="23"/>
        <v>0</v>
      </c>
      <c r="J117" s="660"/>
      <c r="K117" s="543"/>
      <c r="L117" s="571"/>
      <c r="M117" s="543"/>
      <c r="N117" s="962"/>
      <c r="O117" s="1078"/>
      <c r="P117" s="1032"/>
      <c r="Q117" s="880"/>
      <c r="R117" s="1001"/>
      <c r="S117" s="65">
        <f t="shared" si="15"/>
        <v>0</v>
      </c>
      <c r="T117" s="65">
        <f t="shared" si="24"/>
        <v>0</v>
      </c>
    </row>
    <row r="118" spans="1:20" s="159" customFormat="1" ht="18.75" customHeight="1" x14ac:dyDescent="0.25">
      <c r="A118" s="100">
        <v>81</v>
      </c>
      <c r="B118" s="1076"/>
      <c r="C118" s="1036" t="s">
        <v>293</v>
      </c>
      <c r="D118" s="732"/>
      <c r="E118" s="1062"/>
      <c r="F118" s="1050">
        <v>100</v>
      </c>
      <c r="G118" s="732">
        <v>10</v>
      </c>
      <c r="H118" s="1050">
        <v>100</v>
      </c>
      <c r="I118" s="105">
        <f t="shared" si="23"/>
        <v>0</v>
      </c>
      <c r="J118" s="660"/>
      <c r="K118" s="543"/>
      <c r="L118" s="571"/>
      <c r="M118" s="543"/>
      <c r="N118" s="962"/>
      <c r="O118" s="1070"/>
      <c r="P118" s="1032"/>
      <c r="Q118" s="880"/>
      <c r="R118" s="1001"/>
      <c r="S118" s="65">
        <f t="shared" si="15"/>
        <v>0</v>
      </c>
      <c r="T118" s="65">
        <f t="shared" si="24"/>
        <v>0</v>
      </c>
    </row>
    <row r="119" spans="1:20" s="159" customFormat="1" ht="18.75" customHeight="1" thickBot="1" x14ac:dyDescent="0.3">
      <c r="A119" s="100">
        <v>81</v>
      </c>
      <c r="B119" s="1077"/>
      <c r="C119" s="1036" t="s">
        <v>294</v>
      </c>
      <c r="D119" s="732"/>
      <c r="E119" s="1063"/>
      <c r="F119" s="1050">
        <v>60</v>
      </c>
      <c r="G119" s="732">
        <v>3</v>
      </c>
      <c r="H119" s="1050">
        <v>60</v>
      </c>
      <c r="I119" s="105">
        <f t="shared" si="23"/>
        <v>0</v>
      </c>
      <c r="J119" s="660"/>
      <c r="K119" s="543"/>
      <c r="L119" s="571"/>
      <c r="M119" s="543"/>
      <c r="N119" s="962"/>
      <c r="O119" s="1071"/>
      <c r="P119" s="1032"/>
      <c r="Q119" s="880"/>
      <c r="R119" s="879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Top="1" x14ac:dyDescent="0.25">
      <c r="A120" s="100">
        <v>82</v>
      </c>
      <c r="B120" s="1035"/>
      <c r="C120" s="517"/>
      <c r="D120" s="732"/>
      <c r="E120" s="1038"/>
      <c r="F120" s="1050"/>
      <c r="G120" s="732"/>
      <c r="H120" s="1050"/>
      <c r="I120" s="105">
        <f t="shared" si="23"/>
        <v>0</v>
      </c>
      <c r="J120" s="660"/>
      <c r="K120" s="543"/>
      <c r="L120" s="571"/>
      <c r="M120" s="543"/>
      <c r="N120" s="962"/>
      <c r="O120" s="1033"/>
      <c r="P120" s="544"/>
      <c r="Q120" s="884"/>
      <c r="R120" s="879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732"/>
      <c r="C121" s="517"/>
      <c r="D121" s="732"/>
      <c r="E121" s="1038"/>
      <c r="F121" s="1050"/>
      <c r="G121" s="732"/>
      <c r="H121" s="1050"/>
      <c r="I121" s="105">
        <f t="shared" si="23"/>
        <v>0</v>
      </c>
      <c r="J121" s="660"/>
      <c r="K121" s="543"/>
      <c r="L121" s="571"/>
      <c r="M121" s="543"/>
      <c r="N121" s="962"/>
      <c r="O121" s="999"/>
      <c r="P121" s="544"/>
      <c r="Q121" s="884"/>
      <c r="R121" s="542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732"/>
      <c r="C122" s="517"/>
      <c r="D122" s="732"/>
      <c r="E122" s="1038"/>
      <c r="F122" s="1050"/>
      <c r="G122" s="732"/>
      <c r="H122" s="1050"/>
      <c r="I122" s="105">
        <f t="shared" si="23"/>
        <v>0</v>
      </c>
      <c r="J122" s="660"/>
      <c r="K122" s="543"/>
      <c r="L122" s="571"/>
      <c r="M122" s="543"/>
      <c r="N122" s="962"/>
      <c r="O122" s="999"/>
      <c r="P122" s="723"/>
      <c r="Q122" s="884"/>
      <c r="R122" s="542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732"/>
      <c r="C123" s="732"/>
      <c r="D123" s="732"/>
      <c r="E123" s="1038"/>
      <c r="F123" s="1050"/>
      <c r="G123" s="732"/>
      <c r="H123" s="1050"/>
      <c r="I123" s="105">
        <f t="shared" si="23"/>
        <v>0</v>
      </c>
      <c r="J123" s="660"/>
      <c r="K123" s="543"/>
      <c r="L123" s="571"/>
      <c r="M123" s="543"/>
      <c r="N123" s="962"/>
      <c r="O123" s="999"/>
      <c r="P123" s="808"/>
      <c r="Q123" s="884"/>
      <c r="R123" s="542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732"/>
      <c r="C124" s="732"/>
      <c r="D124" s="732"/>
      <c r="E124" s="732"/>
      <c r="F124" s="1050"/>
      <c r="G124" s="732"/>
      <c r="H124" s="1050"/>
      <c r="I124" s="105">
        <f t="shared" si="23"/>
        <v>0</v>
      </c>
      <c r="J124" s="660"/>
      <c r="K124" s="543"/>
      <c r="L124" s="571"/>
      <c r="M124" s="543"/>
      <c r="N124" s="962"/>
      <c r="O124" s="999"/>
      <c r="P124" s="723"/>
      <c r="Q124" s="884"/>
      <c r="R124" s="542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32"/>
      <c r="C125" s="732"/>
      <c r="D125" s="732"/>
      <c r="E125" s="732"/>
      <c r="F125" s="1050"/>
      <c r="G125" s="732"/>
      <c r="H125" s="1050"/>
      <c r="I125" s="105">
        <f t="shared" si="23"/>
        <v>0</v>
      </c>
      <c r="J125" s="660"/>
      <c r="K125" s="543"/>
      <c r="L125" s="571"/>
      <c r="M125" s="543"/>
      <c r="N125" s="962"/>
      <c r="O125" s="999"/>
      <c r="P125" s="544"/>
      <c r="Q125" s="884"/>
      <c r="R125" s="542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32"/>
      <c r="C126" s="732"/>
      <c r="D126" s="732"/>
      <c r="E126" s="732"/>
      <c r="F126" s="1050"/>
      <c r="G126" s="732"/>
      <c r="H126" s="1050"/>
      <c r="I126" s="105">
        <f t="shared" si="23"/>
        <v>0</v>
      </c>
      <c r="J126" s="660"/>
      <c r="K126" s="543"/>
      <c r="L126" s="571"/>
      <c r="M126" s="543"/>
      <c r="N126" s="962"/>
      <c r="O126" s="999"/>
      <c r="P126" s="544"/>
      <c r="Q126" s="884"/>
      <c r="R126" s="542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32"/>
      <c r="C127" s="732"/>
      <c r="D127" s="732"/>
      <c r="E127" s="732"/>
      <c r="F127" s="1050"/>
      <c r="G127" s="732"/>
      <c r="H127" s="1050"/>
      <c r="I127" s="105">
        <f t="shared" si="23"/>
        <v>0</v>
      </c>
      <c r="J127" s="660"/>
      <c r="K127" s="543"/>
      <c r="L127" s="571"/>
      <c r="M127" s="543"/>
      <c r="N127" s="967"/>
      <c r="O127" s="999"/>
      <c r="P127" s="544"/>
      <c r="Q127" s="884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90</v>
      </c>
      <c r="B128" s="732"/>
      <c r="C128" s="732"/>
      <c r="D128" s="732"/>
      <c r="E128" s="732"/>
      <c r="F128" s="1050"/>
      <c r="G128" s="732"/>
      <c r="H128" s="1050"/>
      <c r="I128" s="105">
        <f t="shared" si="23"/>
        <v>0</v>
      </c>
      <c r="J128" s="671"/>
      <c r="K128" s="543"/>
      <c r="L128" s="571"/>
      <c r="M128" s="543"/>
      <c r="N128" s="968"/>
      <c r="O128" s="999"/>
      <c r="P128" s="544"/>
      <c r="Q128" s="884"/>
      <c r="R128" s="682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>
        <v>91</v>
      </c>
      <c r="B129" s="732"/>
      <c r="C129" s="732"/>
      <c r="D129" s="732"/>
      <c r="E129" s="732"/>
      <c r="F129" s="1050"/>
      <c r="G129" s="732"/>
      <c r="H129" s="1050"/>
      <c r="I129" s="105">
        <f t="shared" si="23"/>
        <v>0</v>
      </c>
      <c r="J129" s="671"/>
      <c r="K129" s="543"/>
      <c r="L129" s="571"/>
      <c r="M129" s="543"/>
      <c r="N129" s="969"/>
      <c r="O129" s="999"/>
      <c r="P129" s="723"/>
      <c r="Q129" s="884"/>
      <c r="R129" s="682"/>
      <c r="S129" s="65">
        <f t="shared" si="15"/>
        <v>0</v>
      </c>
      <c r="T129" s="65" t="e">
        <f>S129/H129</f>
        <v>#DIV/0!</v>
      </c>
    </row>
    <row r="130" spans="1:20" s="159" customFormat="1" ht="15.75" customHeight="1" x14ac:dyDescent="0.25">
      <c r="A130" s="100">
        <v>92</v>
      </c>
      <c r="B130" s="1039"/>
      <c r="C130" s="1039"/>
      <c r="D130" s="1039"/>
      <c r="E130" s="1039"/>
      <c r="F130" s="1051"/>
      <c r="G130" s="1039"/>
      <c r="H130" s="1051"/>
      <c r="I130" s="278">
        <f t="shared" si="23"/>
        <v>0</v>
      </c>
      <c r="J130" s="506"/>
      <c r="K130" s="543"/>
      <c r="L130" s="571"/>
      <c r="M130" s="543"/>
      <c r="N130" s="716"/>
      <c r="O130" s="999"/>
      <c r="P130" s="544"/>
      <c r="Q130" s="884"/>
      <c r="R130" s="682"/>
      <c r="S130" s="65">
        <f t="shared" si="15"/>
        <v>0</v>
      </c>
      <c r="T130" s="65" t="e">
        <f t="shared" ref="T130" si="27">S130/H130</f>
        <v>#DIV/0!</v>
      </c>
    </row>
    <row r="131" spans="1:20" s="159" customFormat="1" ht="18.75" x14ac:dyDescent="0.25">
      <c r="A131" s="100">
        <v>93</v>
      </c>
      <c r="B131" s="517"/>
      <c r="C131" s="517"/>
      <c r="D131" s="517"/>
      <c r="E131" s="517"/>
      <c r="F131" s="1052"/>
      <c r="G131" s="517"/>
      <c r="H131" s="1052"/>
      <c r="I131" s="278">
        <f t="shared" si="23"/>
        <v>0</v>
      </c>
      <c r="J131" s="506"/>
      <c r="K131" s="543"/>
      <c r="L131" s="571"/>
      <c r="M131" s="543"/>
      <c r="N131" s="716"/>
      <c r="O131" s="1002"/>
      <c r="P131" s="544"/>
      <c r="Q131" s="884"/>
      <c r="R131" s="542"/>
      <c r="S131" s="65">
        <f t="shared" ref="S131:S137" si="28">Q131+M131+K131</f>
        <v>0</v>
      </c>
      <c r="T131" s="65" t="e">
        <f t="shared" ref="T131:T137" si="29">S131/H131</f>
        <v>#DIV/0!</v>
      </c>
    </row>
    <row r="132" spans="1:20" s="159" customFormat="1" ht="18.75" x14ac:dyDescent="0.25">
      <c r="A132" s="100">
        <v>94</v>
      </c>
      <c r="B132" s="517"/>
      <c r="C132" s="517"/>
      <c r="D132" s="517"/>
      <c r="E132" s="1040"/>
      <c r="F132" s="1052"/>
      <c r="G132" s="517"/>
      <c r="H132" s="1052"/>
      <c r="I132" s="278">
        <f t="shared" si="23"/>
        <v>0</v>
      </c>
      <c r="J132" s="506"/>
      <c r="K132" s="543"/>
      <c r="L132" s="571"/>
      <c r="M132" s="773"/>
      <c r="N132" s="790"/>
      <c r="O132" s="1002"/>
      <c r="P132" s="544"/>
      <c r="Q132" s="884"/>
      <c r="R132" s="542"/>
      <c r="S132" s="65">
        <f t="shared" si="28"/>
        <v>0</v>
      </c>
      <c r="T132" s="65" t="e">
        <f t="shared" si="29"/>
        <v>#DIV/0!</v>
      </c>
    </row>
    <row r="133" spans="1:20" s="159" customFormat="1" ht="18.75" x14ac:dyDescent="0.25">
      <c r="A133" s="100">
        <v>95</v>
      </c>
      <c r="B133" s="517"/>
      <c r="C133" s="517"/>
      <c r="D133" s="517"/>
      <c r="E133" s="1040"/>
      <c r="F133" s="1052"/>
      <c r="G133" s="517"/>
      <c r="H133" s="1052"/>
      <c r="I133" s="278">
        <f t="shared" si="23"/>
        <v>0</v>
      </c>
      <c r="J133" s="506"/>
      <c r="K133" s="543"/>
      <c r="L133" s="571"/>
      <c r="M133" s="543"/>
      <c r="N133" s="791"/>
      <c r="O133" s="999"/>
      <c r="P133" s="544"/>
      <c r="Q133" s="884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customHeight="1" x14ac:dyDescent="0.25">
      <c r="A134" s="100">
        <v>96</v>
      </c>
      <c r="B134" s="517"/>
      <c r="C134" s="776"/>
      <c r="D134" s="517"/>
      <c r="E134" s="1040"/>
      <c r="F134" s="1052"/>
      <c r="G134" s="517"/>
      <c r="H134" s="1052"/>
      <c r="I134" s="278">
        <f t="shared" si="23"/>
        <v>0</v>
      </c>
      <c r="J134" s="506"/>
      <c r="K134" s="543"/>
      <c r="L134" s="571"/>
      <c r="M134" s="543"/>
      <c r="N134" s="791"/>
      <c r="O134" s="999"/>
      <c r="P134" s="544"/>
      <c r="Q134" s="884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5" customHeight="1" x14ac:dyDescent="0.25">
      <c r="A135" s="100">
        <v>97</v>
      </c>
      <c r="B135" s="517"/>
      <c r="C135" s="978"/>
      <c r="D135" s="517"/>
      <c r="E135" s="1040"/>
      <c r="F135" s="1052"/>
      <c r="G135" s="517"/>
      <c r="H135" s="1041"/>
      <c r="I135" s="278">
        <f t="shared" si="23"/>
        <v>0</v>
      </c>
      <c r="J135" s="658"/>
      <c r="K135" s="543"/>
      <c r="L135" s="571"/>
      <c r="M135" s="543"/>
      <c r="N135" s="543"/>
      <c r="O135" s="999"/>
      <c r="P135" s="543"/>
      <c r="Q135" s="884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.75" customHeight="1" x14ac:dyDescent="0.25">
      <c r="A136" s="100">
        <v>98</v>
      </c>
      <c r="B136" s="517"/>
      <c r="C136" s="979"/>
      <c r="D136" s="517"/>
      <c r="E136" s="1040"/>
      <c r="F136" s="1052"/>
      <c r="G136" s="517"/>
      <c r="H136" s="1041"/>
      <c r="I136" s="105">
        <f t="shared" si="23"/>
        <v>0</v>
      </c>
      <c r="J136" s="658"/>
      <c r="K136" s="543"/>
      <c r="L136" s="571"/>
      <c r="M136" s="543"/>
      <c r="N136" s="543"/>
      <c r="O136" s="999"/>
      <c r="P136" s="543"/>
      <c r="Q136" s="884"/>
      <c r="R136" s="682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99</v>
      </c>
      <c r="B137" s="517"/>
      <c r="C137" s="517"/>
      <c r="D137" s="517"/>
      <c r="E137" s="1040"/>
      <c r="F137" s="1052"/>
      <c r="G137" s="517"/>
      <c r="H137" s="1041"/>
      <c r="I137" s="105">
        <f t="shared" si="23"/>
        <v>0</v>
      </c>
      <c r="J137" s="506"/>
      <c r="K137" s="543"/>
      <c r="L137" s="571"/>
      <c r="M137" s="543"/>
      <c r="N137" s="543"/>
      <c r="O137" s="999"/>
      <c r="P137" s="543"/>
      <c r="Q137" s="884"/>
      <c r="R137" s="542"/>
      <c r="S137" s="65">
        <f t="shared" si="28"/>
        <v>0</v>
      </c>
      <c r="T137" s="65" t="e">
        <f t="shared" si="29"/>
        <v>#DIV/0!</v>
      </c>
    </row>
    <row r="138" spans="1:20" s="159" customFormat="1" ht="16.5" customHeight="1" x14ac:dyDescent="0.25">
      <c r="A138" s="100">
        <v>100</v>
      </c>
      <c r="B138" s="1042"/>
      <c r="C138" s="769"/>
      <c r="D138" s="785"/>
      <c r="E138" s="786"/>
      <c r="F138" s="1053"/>
      <c r="G138" s="787"/>
      <c r="H138" s="799"/>
      <c r="I138" s="105">
        <f t="shared" si="23"/>
        <v>0</v>
      </c>
      <c r="J138" s="517"/>
      <c r="K138" s="543"/>
      <c r="L138" s="571"/>
      <c r="M138" s="543"/>
      <c r="N138" s="543"/>
      <c r="O138" s="1003"/>
      <c r="P138" s="543"/>
      <c r="Q138" s="1004"/>
      <c r="R138" s="542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1042"/>
      <c r="C139" s="769"/>
      <c r="D139" s="788"/>
      <c r="E139" s="786"/>
      <c r="F139" s="1053"/>
      <c r="G139" s="787"/>
      <c r="H139" s="799"/>
      <c r="I139" s="105">
        <f t="shared" si="23"/>
        <v>0</v>
      </c>
      <c r="J139" s="517"/>
      <c r="K139" s="543"/>
      <c r="L139" s="571"/>
      <c r="M139" s="543"/>
      <c r="N139" s="543"/>
      <c r="O139" s="1003"/>
      <c r="P139" s="543"/>
      <c r="Q139" s="1004"/>
      <c r="R139" s="542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1042"/>
      <c r="C140" s="769"/>
      <c r="D140" s="785"/>
      <c r="E140" s="786"/>
      <c r="F140" s="1053"/>
      <c r="G140" s="787"/>
      <c r="H140" s="799"/>
      <c r="I140" s="278">
        <f t="shared" si="23"/>
        <v>0</v>
      </c>
      <c r="J140" s="661"/>
      <c r="K140" s="662"/>
      <c r="L140" s="546"/>
      <c r="M140" s="662"/>
      <c r="N140" s="555"/>
      <c r="O140" s="775"/>
      <c r="P140" s="701"/>
      <c r="Q140" s="885"/>
      <c r="R140" s="542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1042"/>
      <c r="C141" s="769"/>
      <c r="D141" s="785"/>
      <c r="E141" s="786"/>
      <c r="F141" s="1053"/>
      <c r="G141" s="787"/>
      <c r="H141" s="799"/>
      <c r="I141" s="278">
        <f t="shared" si="23"/>
        <v>0</v>
      </c>
      <c r="J141" s="661"/>
      <c r="K141" s="662"/>
      <c r="L141" s="546"/>
      <c r="M141" s="662"/>
      <c r="N141" s="555"/>
      <c r="O141" s="775"/>
      <c r="P141" s="739"/>
      <c r="Q141" s="885"/>
      <c r="R141" s="542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1043"/>
      <c r="C142" s="1044"/>
      <c r="D142" s="1045"/>
      <c r="E142" s="1046"/>
      <c r="F142" s="1054"/>
      <c r="G142" s="1047"/>
      <c r="H142" s="1048"/>
      <c r="I142" s="278">
        <f t="shared" si="23"/>
        <v>0</v>
      </c>
      <c r="J142" s="661"/>
      <c r="K142" s="662"/>
      <c r="L142" s="546"/>
      <c r="M142" s="662"/>
      <c r="N142" s="555"/>
      <c r="O142" s="775"/>
      <c r="P142" s="701"/>
      <c r="Q142" s="885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72"/>
      <c r="C143" s="769"/>
      <c r="D143" s="770"/>
      <c r="E143" s="778"/>
      <c r="F143" s="1055"/>
      <c r="G143" s="450"/>
      <c r="H143" s="800"/>
      <c r="I143" s="278">
        <f t="shared" si="23"/>
        <v>0</v>
      </c>
      <c r="J143" s="661"/>
      <c r="K143" s="662"/>
      <c r="L143" s="546"/>
      <c r="M143" s="662"/>
      <c r="N143" s="555"/>
      <c r="O143" s="775"/>
      <c r="P143" s="701"/>
      <c r="Q143" s="885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32"/>
      <c r="C144" s="506"/>
      <c r="D144" s="525"/>
      <c r="E144" s="779"/>
      <c r="F144" s="526"/>
      <c r="G144" s="527"/>
      <c r="H144" s="801"/>
      <c r="I144" s="278">
        <f t="shared" si="23"/>
        <v>0</v>
      </c>
      <c r="J144" s="661"/>
      <c r="K144" s="662"/>
      <c r="L144" s="546"/>
      <c r="M144" s="662"/>
      <c r="N144" s="726"/>
      <c r="O144" s="774"/>
      <c r="P144" s="740"/>
      <c r="Q144" s="886"/>
      <c r="R144" s="741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29"/>
      <c r="C145" s="530"/>
      <c r="D145" s="525"/>
      <c r="E145" s="779"/>
      <c r="F145" s="526"/>
      <c r="G145" s="527"/>
      <c r="H145" s="801"/>
      <c r="I145" s="278">
        <f t="shared" si="23"/>
        <v>0</v>
      </c>
      <c r="J145" s="259"/>
      <c r="K145" s="242"/>
      <c r="L145" s="295"/>
      <c r="M145" s="241"/>
      <c r="N145" s="518"/>
      <c r="O145" s="742"/>
      <c r="P145" s="701"/>
      <c r="Q145" s="887"/>
      <c r="R145" s="702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9"/>
      <c r="F146" s="526"/>
      <c r="G146" s="527"/>
      <c r="H146" s="801"/>
      <c r="I146" s="278">
        <f t="shared" si="23"/>
        <v>0</v>
      </c>
      <c r="J146" s="259"/>
      <c r="K146" s="242"/>
      <c r="L146" s="295"/>
      <c r="M146" s="241"/>
      <c r="N146" s="518"/>
      <c r="O146" s="568"/>
      <c r="P146" s="740"/>
      <c r="Q146" s="886"/>
      <c r="R146" s="741"/>
      <c r="S146" s="65"/>
      <c r="T146" s="65"/>
    </row>
    <row r="147" spans="1:20" s="159" customFormat="1" x14ac:dyDescent="0.25">
      <c r="A147" s="100"/>
      <c r="B147" s="529"/>
      <c r="C147" s="531"/>
      <c r="D147" s="525"/>
      <c r="E147" s="679"/>
      <c r="F147" s="526"/>
      <c r="G147" s="527"/>
      <c r="H147" s="801"/>
      <c r="I147" s="278">
        <f t="shared" si="23"/>
        <v>0</v>
      </c>
      <c r="J147" s="259"/>
      <c r="K147" s="242"/>
      <c r="L147" s="295"/>
      <c r="M147" s="241"/>
      <c r="N147" s="518"/>
      <c r="O147" s="568"/>
      <c r="P147" s="701"/>
      <c r="Q147" s="887"/>
      <c r="R147" s="702"/>
      <c r="S147" s="65"/>
      <c r="T147" s="65"/>
    </row>
    <row r="148" spans="1:20" s="159" customFormat="1" x14ac:dyDescent="0.25">
      <c r="A148" s="100"/>
      <c r="B148" s="529"/>
      <c r="C148" s="532"/>
      <c r="D148" s="525"/>
      <c r="E148" s="679"/>
      <c r="F148" s="526"/>
      <c r="G148" s="527"/>
      <c r="H148" s="528"/>
      <c r="I148" s="278">
        <f t="shared" si="23"/>
        <v>0</v>
      </c>
      <c r="J148" s="259"/>
      <c r="K148" s="242"/>
      <c r="L148" s="295"/>
      <c r="M148" s="241"/>
      <c r="N148" s="518"/>
      <c r="O148" s="568"/>
      <c r="P148" s="701"/>
      <c r="Q148" s="887"/>
      <c r="R148" s="702"/>
      <c r="S148" s="65"/>
      <c r="T148" s="65"/>
    </row>
    <row r="149" spans="1:20" s="159" customFormat="1" x14ac:dyDescent="0.25">
      <c r="A149" s="100"/>
      <c r="B149" s="529"/>
      <c r="C149" s="506"/>
      <c r="D149" s="525"/>
      <c r="E149" s="679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8"/>
      <c r="P149" s="701"/>
      <c r="Q149" s="887"/>
      <c r="R149" s="702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9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8"/>
      <c r="P150" s="701"/>
      <c r="Q150" s="887"/>
      <c r="R150" s="702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9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8"/>
      <c r="P151" s="701"/>
      <c r="Q151" s="887"/>
      <c r="R151" s="702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9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8"/>
      <c r="P152" s="701"/>
      <c r="Q152" s="887"/>
      <c r="R152" s="702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9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8"/>
      <c r="P153" s="701"/>
      <c r="Q153" s="887"/>
      <c r="R153" s="702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9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8"/>
      <c r="P154" s="701"/>
      <c r="Q154" s="887"/>
      <c r="R154" s="702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9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8"/>
      <c r="P155" s="701"/>
      <c r="Q155" s="887"/>
      <c r="R155" s="702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9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8"/>
      <c r="P156" s="701"/>
      <c r="Q156" s="887"/>
      <c r="R156" s="702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9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8"/>
      <c r="P157" s="701"/>
      <c r="Q157" s="887"/>
      <c r="R157" s="702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9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8"/>
      <c r="P158" s="701"/>
      <c r="Q158" s="887"/>
      <c r="R158" s="702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9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8"/>
      <c r="P159" s="701"/>
      <c r="Q159" s="887"/>
      <c r="R159" s="702"/>
      <c r="S159" s="65"/>
      <c r="T159" s="65"/>
    </row>
    <row r="160" spans="1:20" s="159" customFormat="1" x14ac:dyDescent="0.25">
      <c r="A160" s="100"/>
      <c r="B160" s="361"/>
      <c r="C160" s="365"/>
      <c r="D160" s="454"/>
      <c r="E160" s="677"/>
      <c r="F160" s="609"/>
      <c r="G160" s="610"/>
      <c r="H160" s="611"/>
      <c r="I160" s="278">
        <f t="shared" si="23"/>
        <v>0</v>
      </c>
      <c r="J160" s="259"/>
      <c r="K160" s="242"/>
      <c r="L160" s="295"/>
      <c r="M160" s="241"/>
      <c r="N160" s="518"/>
      <c r="O160" s="568"/>
      <c r="P160" s="701"/>
      <c r="Q160" s="887"/>
      <c r="R160" s="702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7"/>
      <c r="F161" s="609"/>
      <c r="G161" s="610"/>
      <c r="H161" s="611"/>
      <c r="I161" s="278">
        <f t="shared" si="23"/>
        <v>0</v>
      </c>
      <c r="J161" s="259"/>
      <c r="K161" s="242"/>
      <c r="L161" s="295"/>
      <c r="M161" s="241"/>
      <c r="N161" s="518"/>
      <c r="O161" s="568"/>
      <c r="P161" s="701"/>
      <c r="Q161" s="887"/>
      <c r="R161" s="702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7"/>
      <c r="F162" s="609"/>
      <c r="G162" s="610"/>
      <c r="H162" s="611"/>
      <c r="I162" s="278">
        <f t="shared" si="23"/>
        <v>0</v>
      </c>
      <c r="J162" s="259"/>
      <c r="K162" s="242"/>
      <c r="L162" s="295"/>
      <c r="M162" s="241"/>
      <c r="N162" s="518"/>
      <c r="O162" s="568"/>
      <c r="P162" s="701"/>
      <c r="Q162" s="887"/>
      <c r="R162" s="702"/>
      <c r="S162" s="65"/>
      <c r="T162" s="65"/>
    </row>
    <row r="163" spans="1:20" s="159" customFormat="1" x14ac:dyDescent="0.25">
      <c r="A163" s="100"/>
      <c r="B163" s="608"/>
      <c r="C163" s="73"/>
      <c r="D163" s="163"/>
      <c r="E163" s="156"/>
      <c r="F163" s="105"/>
      <c r="G163" s="100"/>
      <c r="H163" s="511"/>
      <c r="I163" s="278">
        <f t="shared" si="23"/>
        <v>0</v>
      </c>
      <c r="J163" s="259"/>
      <c r="K163" s="242"/>
      <c r="L163" s="295"/>
      <c r="M163" s="241"/>
      <c r="N163" s="518"/>
      <c r="O163" s="568"/>
      <c r="P163" s="522"/>
      <c r="Q163" s="888"/>
      <c r="R163" s="523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8"/>
      <c r="P164" s="522"/>
      <c r="Q164" s="888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8"/>
      <c r="P165" s="522"/>
      <c r="Q165" s="888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8"/>
      <c r="P166" s="522"/>
      <c r="Q166" s="888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8"/>
      <c r="P167" s="522"/>
      <c r="Q167" s="888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8"/>
      <c r="P168" s="522"/>
      <c r="Q168" s="888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8"/>
      <c r="P169" s="522"/>
      <c r="Q169" s="888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444"/>
      <c r="O170" s="569"/>
      <c r="P170" s="240"/>
      <c r="Q170" s="889"/>
      <c r="R170" s="486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9"/>
      <c r="P171" s="240"/>
      <c r="Q171" s="889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9"/>
      <c r="P172" s="240"/>
      <c r="Q172" s="889"/>
      <c r="R172" s="486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70"/>
      <c r="G173" s="100"/>
      <c r="H173" s="511"/>
      <c r="I173" s="278">
        <f t="shared" si="23"/>
        <v>0</v>
      </c>
      <c r="J173" s="259"/>
      <c r="K173" s="294"/>
      <c r="L173" s="295"/>
      <c r="M173" s="269"/>
      <c r="N173" s="444"/>
      <c r="O173" s="271"/>
      <c r="P173" s="292"/>
      <c r="Q173" s="890"/>
      <c r="R173" s="487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70"/>
      <c r="G174" s="100"/>
      <c r="H174" s="511"/>
      <c r="I174" s="105">
        <f t="shared" si="23"/>
        <v>0</v>
      </c>
      <c r="J174" s="191"/>
      <c r="K174" s="108"/>
      <c r="L174" s="174"/>
      <c r="M174" s="71"/>
      <c r="N174" s="445"/>
      <c r="O174" s="127"/>
      <c r="P174" s="116"/>
      <c r="Q174" s="891"/>
      <c r="R174" s="177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70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91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70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91"/>
      <c r="R176" s="178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70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91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70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575"/>
      <c r="R178" s="175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70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5"/>
      <c r="R179" s="175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70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5"/>
      <c r="R180" s="175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70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5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70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5"/>
      <c r="R182" s="175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70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892"/>
      <c r="R183" s="176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70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92"/>
      <c r="R184" s="169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80"/>
      <c r="F185" s="670"/>
      <c r="G185" s="100"/>
      <c r="H185" s="511"/>
      <c r="I185" s="105">
        <f t="shared" si="23"/>
        <v>0</v>
      </c>
      <c r="J185" s="129"/>
      <c r="K185" s="170"/>
      <c r="L185" s="619"/>
      <c r="M185" s="71"/>
      <c r="N185" s="446"/>
      <c r="O185" s="127"/>
      <c r="P185" s="95"/>
      <c r="Q185" s="575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1"/>
      <c r="E186" s="136"/>
      <c r="F186" s="676" t="s">
        <v>31</v>
      </c>
      <c r="G186" s="72">
        <f>SUM(G5:G185)</f>
        <v>1960</v>
      </c>
      <c r="H186" s="513">
        <f>SUM(H3:H185)</f>
        <v>372327.17999999993</v>
      </c>
      <c r="I186" s="709">
        <f>PIERNA!I37</f>
        <v>0</v>
      </c>
      <c r="J186" s="46"/>
      <c r="K186" s="172">
        <f>SUM(K5:K185)</f>
        <v>47304</v>
      </c>
      <c r="L186" s="620"/>
      <c r="M186" s="172">
        <f>SUM(M5:M185)</f>
        <v>124120</v>
      </c>
      <c r="N186" s="447"/>
      <c r="O186" s="570"/>
      <c r="P186" s="117"/>
      <c r="Q186" s="893">
        <f>SUM(Q5:Q185)</f>
        <v>2642150.0803500004</v>
      </c>
      <c r="R186" s="154"/>
      <c r="S186" s="180">
        <f>Q186+M186+K186</f>
        <v>2813574.0803500004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7"/>
      <c r="G187" s="100"/>
      <c r="H187" s="167"/>
      <c r="I187" s="75"/>
      <c r="J187" s="129"/>
      <c r="L187" s="621"/>
      <c r="N187" s="185"/>
      <c r="O187" s="168"/>
      <c r="P187" s="95"/>
      <c r="Q187" s="575"/>
      <c r="R187" s="155" t="s">
        <v>42</v>
      </c>
    </row>
  </sheetData>
  <sortState ref="B98:O105">
    <sortCondition ref="E98:E105"/>
  </sortState>
  <mergeCells count="18">
    <mergeCell ref="B113:B116"/>
    <mergeCell ref="E113:E116"/>
    <mergeCell ref="O113:O116"/>
    <mergeCell ref="B117:B119"/>
    <mergeCell ref="E117:E119"/>
    <mergeCell ref="O117:O119"/>
    <mergeCell ref="Q1:Q2"/>
    <mergeCell ref="B104:B106"/>
    <mergeCell ref="E104:E106"/>
    <mergeCell ref="O104:O106"/>
    <mergeCell ref="B107:B109"/>
    <mergeCell ref="E107:E109"/>
    <mergeCell ref="O107:O109"/>
    <mergeCell ref="B100:B103"/>
    <mergeCell ref="E100:E103"/>
    <mergeCell ref="O100:O103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5" ht="16.5" thickBot="1" x14ac:dyDescent="0.3">
      <c r="K2" s="655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15"/>
      <c r="B5" s="84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15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3">
        <f>E5+E6-F8+E4</f>
        <v>0</v>
      </c>
      <c r="J8" s="703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3">
        <f>I8-F9</f>
        <v>0</v>
      </c>
      <c r="J9" s="703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3">
        <f t="shared" ref="I10:I27" si="3">I9-F10</f>
        <v>0</v>
      </c>
      <c r="J10" s="703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3">
        <f t="shared" si="3"/>
        <v>0</v>
      </c>
      <c r="J11" s="703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3">
        <f t="shared" si="3"/>
        <v>0</v>
      </c>
      <c r="J12" s="703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5">
        <f t="shared" si="3"/>
        <v>0</v>
      </c>
      <c r="J13" s="703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5">
        <f t="shared" si="3"/>
        <v>0</v>
      </c>
      <c r="J14" s="703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5">
        <f t="shared" si="3"/>
        <v>0</v>
      </c>
      <c r="J15" s="703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6">
        <f t="shared" si="3"/>
        <v>0</v>
      </c>
      <c r="J16" s="684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6">
        <f t="shared" si="3"/>
        <v>0</v>
      </c>
      <c r="J17" s="684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6">
        <f t="shared" si="3"/>
        <v>0</v>
      </c>
      <c r="J18" s="684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6">
        <f t="shared" si="3"/>
        <v>0</v>
      </c>
      <c r="J19" s="684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6">
        <f t="shared" si="3"/>
        <v>0</v>
      </c>
      <c r="J20" s="684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6">
        <f t="shared" si="3"/>
        <v>0</v>
      </c>
      <c r="J21" s="684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6">
        <f t="shared" si="3"/>
        <v>0</v>
      </c>
      <c r="J22" s="684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6">
        <f t="shared" si="3"/>
        <v>0</v>
      </c>
      <c r="J23" s="684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6">
        <f t="shared" si="3"/>
        <v>0</v>
      </c>
      <c r="J24" s="684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6">
        <f t="shared" si="3"/>
        <v>0</v>
      </c>
      <c r="J25" s="684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6">
        <f t="shared" si="3"/>
        <v>0</v>
      </c>
      <c r="J26" s="684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7">
        <f t="shared" si="3"/>
        <v>0</v>
      </c>
      <c r="J27" s="684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8"/>
      <c r="J28" s="68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89" t="s">
        <v>21</v>
      </c>
      <c r="E31" s="1090"/>
      <c r="F31" s="143">
        <f>E4+E5-F29+E6</f>
        <v>0</v>
      </c>
    </row>
    <row r="32" spans="1:10" ht="15.75" thickBot="1" x14ac:dyDescent="0.3">
      <c r="A32" s="125"/>
      <c r="D32" s="840" t="s">
        <v>4</v>
      </c>
      <c r="E32" s="84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5" ht="16.5" thickBot="1" x14ac:dyDescent="0.3">
      <c r="K2" s="655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6" t="s">
        <v>132</v>
      </c>
      <c r="C4" s="128"/>
      <c r="D4" s="136"/>
      <c r="E4" s="195"/>
      <c r="F4" s="139"/>
      <c r="G4" s="38"/>
    </row>
    <row r="5" spans="1:15" ht="15.75" x14ac:dyDescent="0.25">
      <c r="A5" s="1115"/>
      <c r="B5" s="1117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15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3">
        <f>E5+E6-F8+E4</f>
        <v>0</v>
      </c>
      <c r="J8" s="703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3">
        <f>I8-F9</f>
        <v>0</v>
      </c>
      <c r="J9" s="703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3">
        <f t="shared" ref="I10:I27" si="2">I9-F10</f>
        <v>0</v>
      </c>
      <c r="J10" s="703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3">
        <f t="shared" si="2"/>
        <v>0</v>
      </c>
      <c r="J11" s="703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3">
        <f t="shared" si="2"/>
        <v>0</v>
      </c>
      <c r="J12" s="703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5">
        <f t="shared" si="2"/>
        <v>0</v>
      </c>
      <c r="J13" s="703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5">
        <f t="shared" si="2"/>
        <v>0</v>
      </c>
      <c r="J14" s="703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5">
        <f t="shared" si="2"/>
        <v>0</v>
      </c>
      <c r="J15" s="703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6">
        <f t="shared" si="2"/>
        <v>0</v>
      </c>
      <c r="J16" s="684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6">
        <f t="shared" si="2"/>
        <v>0</v>
      </c>
      <c r="J17" s="684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6">
        <f t="shared" si="2"/>
        <v>0</v>
      </c>
      <c r="J18" s="684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6">
        <f t="shared" si="2"/>
        <v>0</v>
      </c>
      <c r="J19" s="684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6">
        <f t="shared" si="2"/>
        <v>0</v>
      </c>
      <c r="J20" s="684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6">
        <f t="shared" si="2"/>
        <v>0</v>
      </c>
      <c r="J21" s="684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6">
        <f t="shared" si="2"/>
        <v>0</v>
      </c>
      <c r="J22" s="684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6">
        <f t="shared" si="2"/>
        <v>0</v>
      </c>
      <c r="J23" s="684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6">
        <f t="shared" si="2"/>
        <v>0</v>
      </c>
      <c r="J24" s="684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6">
        <f t="shared" si="2"/>
        <v>0</v>
      </c>
      <c r="J25" s="684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6">
        <f t="shared" si="2"/>
        <v>0</v>
      </c>
      <c r="J26" s="684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7">
        <f t="shared" si="2"/>
        <v>0</v>
      </c>
      <c r="J27" s="684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8"/>
      <c r="J28" s="68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89" t="s">
        <v>21</v>
      </c>
      <c r="E31" s="1090"/>
      <c r="F31" s="143">
        <f>E4+E5-F29+E6</f>
        <v>0</v>
      </c>
    </row>
    <row r="32" spans="1:10" ht="15.75" thickBot="1" x14ac:dyDescent="0.3">
      <c r="A32" s="125"/>
      <c r="D32" s="585" t="s">
        <v>4</v>
      </c>
      <c r="E32" s="586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7"/>
    <col min="10" max="10" width="17.5703125" customWidth="1"/>
  </cols>
  <sheetData>
    <row r="1" spans="1:11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1" ht="16.5" thickBot="1" x14ac:dyDescent="0.3">
      <c r="K2" s="65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8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9">
        <f>E5+E6-F8+E4</f>
        <v>0</v>
      </c>
      <c r="J8" s="703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9">
        <f>I8-F9</f>
        <v>0</v>
      </c>
      <c r="J9" s="703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9">
        <f t="shared" ref="I10:I27" si="4">I9-F10</f>
        <v>0</v>
      </c>
      <c r="J10" s="703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9">
        <f t="shared" si="4"/>
        <v>0</v>
      </c>
      <c r="J11" s="703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9">
        <f t="shared" si="4"/>
        <v>0</v>
      </c>
      <c r="J12" s="703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9">
        <f t="shared" si="4"/>
        <v>0</v>
      </c>
      <c r="J13" s="703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9">
        <f t="shared" si="4"/>
        <v>0</v>
      </c>
      <c r="J14" s="703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9">
        <f t="shared" si="4"/>
        <v>0</v>
      </c>
      <c r="J15" s="703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30">
        <f t="shared" si="4"/>
        <v>0</v>
      </c>
      <c r="J16" s="684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30">
        <f t="shared" si="4"/>
        <v>0</v>
      </c>
      <c r="J17" s="684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30">
        <f t="shared" si="4"/>
        <v>0</v>
      </c>
      <c r="J18" s="684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30">
        <f t="shared" si="4"/>
        <v>0</v>
      </c>
      <c r="J19" s="684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30">
        <f t="shared" si="4"/>
        <v>0</v>
      </c>
      <c r="J20" s="684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30">
        <f t="shared" si="4"/>
        <v>0</v>
      </c>
      <c r="J21" s="684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30">
        <f t="shared" si="4"/>
        <v>0</v>
      </c>
      <c r="J22" s="684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30">
        <f t="shared" si="4"/>
        <v>0</v>
      </c>
      <c r="J23" s="684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30">
        <f t="shared" si="4"/>
        <v>0</v>
      </c>
      <c r="J24" s="684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30">
        <f t="shared" si="4"/>
        <v>0</v>
      </c>
      <c r="J25" s="684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30">
        <f t="shared" si="4"/>
        <v>0</v>
      </c>
      <c r="J26" s="684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30">
        <f t="shared" si="4"/>
        <v>0</v>
      </c>
      <c r="J27" s="684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1"/>
      <c r="J28" s="68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089" t="s">
        <v>21</v>
      </c>
      <c r="E31" s="1090"/>
      <c r="F31" s="143">
        <f>E4+E5-F29+E6</f>
        <v>0</v>
      </c>
    </row>
    <row r="32" spans="1:10" ht="16.5" thickBot="1" x14ac:dyDescent="0.3">
      <c r="A32" s="125"/>
      <c r="D32" s="724" t="s">
        <v>4</v>
      </c>
      <c r="E32" s="725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8" t="s">
        <v>239</v>
      </c>
      <c r="B1" s="1118"/>
      <c r="C1" s="1118"/>
      <c r="D1" s="1118"/>
      <c r="E1" s="1118"/>
      <c r="F1" s="1118"/>
      <c r="G1" s="1118"/>
      <c r="H1" s="359">
        <v>1</v>
      </c>
      <c r="I1" s="57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5"/>
    </row>
    <row r="3" spans="1:10" ht="16.5" thickTop="1" thickBot="1" x14ac:dyDescent="0.3">
      <c r="A3" s="72" t="s">
        <v>0</v>
      </c>
      <c r="B3" s="82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8"/>
    </row>
    <row r="4" spans="1:10" ht="15.75" customHeight="1" thickTop="1" x14ac:dyDescent="0.25">
      <c r="A4" s="75"/>
      <c r="B4" s="1119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9"/>
      <c r="H4" s="155"/>
      <c r="I4" s="582"/>
    </row>
    <row r="5" spans="1:10" ht="14.25" customHeight="1" thickBot="1" x14ac:dyDescent="0.3">
      <c r="A5" s="696" t="s">
        <v>54</v>
      </c>
      <c r="B5" s="1120"/>
      <c r="C5" s="572">
        <v>35</v>
      </c>
      <c r="D5" s="251">
        <v>44629</v>
      </c>
      <c r="E5" s="249">
        <v>998.76</v>
      </c>
      <c r="F5" s="246">
        <v>35</v>
      </c>
      <c r="G5" s="244">
        <f>F30</f>
        <v>829.7</v>
      </c>
      <c r="H5" s="140">
        <f>E5-G5</f>
        <v>169.05999999999995</v>
      </c>
      <c r="I5" s="579"/>
    </row>
    <row r="6" spans="1:10" ht="15.75" thickBot="1" x14ac:dyDescent="0.3">
      <c r="A6" s="253"/>
      <c r="B6" s="643"/>
      <c r="C6" s="575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2"/>
      <c r="C7" s="575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80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5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41</v>
      </c>
      <c r="C14" s="15"/>
      <c r="D14" s="471">
        <v>0</v>
      </c>
      <c r="E14" s="1008"/>
      <c r="F14" s="1009">
        <f t="shared" ref="F14:F29" si="4">D14</f>
        <v>0</v>
      </c>
      <c r="G14" s="472"/>
      <c r="H14" s="539"/>
      <c r="I14" s="325">
        <f t="shared" si="3"/>
        <v>1184.1500000000001</v>
      </c>
      <c r="J14" s="60">
        <f t="shared" si="1"/>
        <v>0</v>
      </c>
    </row>
    <row r="15" spans="1:10" x14ac:dyDescent="0.25">
      <c r="A15" s="75"/>
      <c r="B15" s="197">
        <f t="shared" si="2"/>
        <v>41</v>
      </c>
      <c r="C15" s="15"/>
      <c r="D15" s="471">
        <v>0</v>
      </c>
      <c r="E15" s="1010"/>
      <c r="F15" s="1009">
        <f t="shared" si="4"/>
        <v>0</v>
      </c>
      <c r="G15" s="472"/>
      <c r="H15" s="539"/>
      <c r="I15" s="325">
        <f t="shared" si="3"/>
        <v>1184.1500000000001</v>
      </c>
      <c r="J15" s="60">
        <f t="shared" si="1"/>
        <v>0</v>
      </c>
    </row>
    <row r="16" spans="1:10" x14ac:dyDescent="0.25">
      <c r="A16" s="75"/>
      <c r="B16" s="197">
        <f t="shared" si="2"/>
        <v>41</v>
      </c>
      <c r="C16" s="15"/>
      <c r="D16" s="471">
        <v>0</v>
      </c>
      <c r="E16" s="1010"/>
      <c r="F16" s="1009">
        <f t="shared" si="4"/>
        <v>0</v>
      </c>
      <c r="G16" s="472"/>
      <c r="H16" s="539"/>
      <c r="I16" s="325">
        <f t="shared" si="3"/>
        <v>1184.1500000000001</v>
      </c>
      <c r="J16" s="60">
        <f t="shared" si="1"/>
        <v>0</v>
      </c>
    </row>
    <row r="17" spans="1:10" x14ac:dyDescent="0.25">
      <c r="A17" s="75"/>
      <c r="B17" s="197">
        <f t="shared" si="2"/>
        <v>41</v>
      </c>
      <c r="C17" s="15"/>
      <c r="D17" s="471">
        <v>0</v>
      </c>
      <c r="E17" s="1010"/>
      <c r="F17" s="1009">
        <f t="shared" si="4"/>
        <v>0</v>
      </c>
      <c r="G17" s="472"/>
      <c r="H17" s="539"/>
      <c r="I17" s="325">
        <f t="shared" si="3"/>
        <v>1184.1500000000001</v>
      </c>
      <c r="J17" s="60">
        <f t="shared" si="1"/>
        <v>0</v>
      </c>
    </row>
    <row r="18" spans="1:10" x14ac:dyDescent="0.25">
      <c r="A18" s="75"/>
      <c r="B18" s="197">
        <f t="shared" si="2"/>
        <v>41</v>
      </c>
      <c r="C18" s="15"/>
      <c r="D18" s="471">
        <v>0</v>
      </c>
      <c r="E18" s="1010"/>
      <c r="F18" s="1009">
        <f t="shared" si="4"/>
        <v>0</v>
      </c>
      <c r="G18" s="540"/>
      <c r="H18" s="541"/>
      <c r="I18" s="575">
        <f t="shared" si="3"/>
        <v>1184.1500000000001</v>
      </c>
      <c r="J18" s="60">
        <f t="shared" si="1"/>
        <v>0</v>
      </c>
    </row>
    <row r="19" spans="1:10" x14ac:dyDescent="0.25">
      <c r="A19" s="75"/>
      <c r="B19" s="197">
        <f t="shared" si="2"/>
        <v>41</v>
      </c>
      <c r="C19" s="15"/>
      <c r="D19" s="471">
        <v>0</v>
      </c>
      <c r="E19" s="1010"/>
      <c r="F19" s="1009">
        <f t="shared" si="4"/>
        <v>0</v>
      </c>
      <c r="G19" s="540"/>
      <c r="H19" s="541"/>
      <c r="I19" s="575">
        <f t="shared" si="3"/>
        <v>1184.1500000000001</v>
      </c>
      <c r="J19" s="60">
        <f t="shared" si="1"/>
        <v>0</v>
      </c>
    </row>
    <row r="20" spans="1:10" x14ac:dyDescent="0.25">
      <c r="A20" s="75"/>
      <c r="B20" s="197">
        <f t="shared" si="2"/>
        <v>41</v>
      </c>
      <c r="C20" s="15"/>
      <c r="D20" s="471">
        <v>0</v>
      </c>
      <c r="E20" s="1010"/>
      <c r="F20" s="1009">
        <f t="shared" si="4"/>
        <v>0</v>
      </c>
      <c r="G20" s="540"/>
      <c r="H20" s="541"/>
      <c r="I20" s="575">
        <f t="shared" si="3"/>
        <v>1184.1500000000001</v>
      </c>
      <c r="J20" s="60">
        <f t="shared" si="1"/>
        <v>0</v>
      </c>
    </row>
    <row r="21" spans="1:10" x14ac:dyDescent="0.25">
      <c r="A21" s="75"/>
      <c r="B21" s="197">
        <f t="shared" si="2"/>
        <v>41</v>
      </c>
      <c r="C21" s="15"/>
      <c r="D21" s="471">
        <v>0</v>
      </c>
      <c r="E21" s="1010"/>
      <c r="F21" s="1009">
        <f t="shared" si="4"/>
        <v>0</v>
      </c>
      <c r="G21" s="540"/>
      <c r="H21" s="541"/>
      <c r="I21" s="575">
        <f t="shared" si="3"/>
        <v>1184.1500000000001</v>
      </c>
      <c r="J21" s="60">
        <f t="shared" si="1"/>
        <v>0</v>
      </c>
    </row>
    <row r="22" spans="1:10" x14ac:dyDescent="0.25">
      <c r="A22" s="75"/>
      <c r="B22" s="197">
        <f t="shared" si="2"/>
        <v>41</v>
      </c>
      <c r="C22" s="15"/>
      <c r="D22" s="471">
        <v>0</v>
      </c>
      <c r="E22" s="1010"/>
      <c r="F22" s="1009">
        <f t="shared" si="4"/>
        <v>0</v>
      </c>
      <c r="G22" s="540"/>
      <c r="H22" s="541"/>
      <c r="I22" s="575">
        <f t="shared" si="3"/>
        <v>1184.1500000000001</v>
      </c>
      <c r="J22" s="60">
        <f t="shared" si="1"/>
        <v>0</v>
      </c>
    </row>
    <row r="23" spans="1:10" x14ac:dyDescent="0.25">
      <c r="A23" s="19"/>
      <c r="B23" s="197">
        <f t="shared" si="2"/>
        <v>41</v>
      </c>
      <c r="C23" s="73"/>
      <c r="D23" s="471">
        <v>0</v>
      </c>
      <c r="E23" s="1011"/>
      <c r="F23" s="1009">
        <f t="shared" si="4"/>
        <v>0</v>
      </c>
      <c r="G23" s="540"/>
      <c r="H23" s="541"/>
      <c r="I23" s="575">
        <f t="shared" si="3"/>
        <v>1184.1500000000001</v>
      </c>
      <c r="J23" s="60">
        <f t="shared" si="1"/>
        <v>0</v>
      </c>
    </row>
    <row r="24" spans="1:10" x14ac:dyDescent="0.25">
      <c r="A24" s="19"/>
      <c r="B24" s="197">
        <f t="shared" si="2"/>
        <v>41</v>
      </c>
      <c r="C24" s="73"/>
      <c r="D24" s="471">
        <v>0</v>
      </c>
      <c r="E24" s="1011"/>
      <c r="F24" s="1009">
        <f t="shared" si="4"/>
        <v>0</v>
      </c>
      <c r="G24" s="540"/>
      <c r="H24" s="541"/>
      <c r="I24" s="575">
        <f t="shared" si="3"/>
        <v>1184.1500000000001</v>
      </c>
      <c r="J24" s="60">
        <f t="shared" si="1"/>
        <v>0</v>
      </c>
    </row>
    <row r="25" spans="1:10" x14ac:dyDescent="0.25">
      <c r="A25" s="19"/>
      <c r="B25" s="197">
        <f t="shared" si="2"/>
        <v>41</v>
      </c>
      <c r="C25" s="73"/>
      <c r="D25" s="471">
        <v>0</v>
      </c>
      <c r="E25" s="1011"/>
      <c r="F25" s="1009">
        <f t="shared" si="4"/>
        <v>0</v>
      </c>
      <c r="G25" s="540"/>
      <c r="H25" s="541"/>
      <c r="I25" s="575">
        <f t="shared" si="3"/>
        <v>1184.1500000000001</v>
      </c>
      <c r="J25" s="60">
        <f t="shared" si="1"/>
        <v>0</v>
      </c>
    </row>
    <row r="26" spans="1:10" x14ac:dyDescent="0.25">
      <c r="A26" s="19"/>
      <c r="B26" s="197">
        <f t="shared" si="2"/>
        <v>41</v>
      </c>
      <c r="C26" s="15"/>
      <c r="D26" s="471">
        <v>0</v>
      </c>
      <c r="E26" s="1011"/>
      <c r="F26" s="1009">
        <f t="shared" si="4"/>
        <v>0</v>
      </c>
      <c r="G26" s="540"/>
      <c r="H26" s="541"/>
      <c r="I26" s="575">
        <f t="shared" si="3"/>
        <v>1184.1500000000001</v>
      </c>
      <c r="J26" s="60">
        <f t="shared" si="1"/>
        <v>0</v>
      </c>
    </row>
    <row r="27" spans="1:10" x14ac:dyDescent="0.25">
      <c r="A27" s="19"/>
      <c r="B27" s="197">
        <f t="shared" si="2"/>
        <v>41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5">
        <f t="shared" si="3"/>
        <v>1184.1500000000001</v>
      </c>
      <c r="J27" s="60">
        <f t="shared" si="1"/>
        <v>0</v>
      </c>
    </row>
    <row r="28" spans="1:10" x14ac:dyDescent="0.25">
      <c r="B28" s="197">
        <f t="shared" si="2"/>
        <v>41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5">
        <f>SUM(I9:I27)</f>
        <v>23770.900000000009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41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29844.7</v>
      </c>
    </row>
    <row r="30" spans="1:10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89" t="s">
        <v>21</v>
      </c>
      <c r="E32" s="1090"/>
      <c r="F32" s="143">
        <f>G5-F30</f>
        <v>0</v>
      </c>
    </row>
    <row r="33" spans="1:6" ht="15.75" thickBot="1" x14ac:dyDescent="0.3">
      <c r="A33" s="125"/>
      <c r="D33" s="697" t="s">
        <v>4</v>
      </c>
      <c r="E33" s="698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4" t="s">
        <v>240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8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9"/>
    </row>
    <row r="6" spans="1:9" ht="15.75" x14ac:dyDescent="0.25">
      <c r="A6" s="75" t="s">
        <v>70</v>
      </c>
      <c r="B6" s="803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49.94</v>
      </c>
      <c r="H6" s="7">
        <f>E6-G6+E5+E7+E4</f>
        <v>258.77999999999997</v>
      </c>
    </row>
    <row r="7" spans="1:9" ht="15.75" thickBot="1" x14ac:dyDescent="0.3">
      <c r="B7" s="783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61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5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5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5">
        <f>B10-C11</f>
        <v>57</v>
      </c>
      <c r="C11" s="246"/>
      <c r="D11" s="862">
        <v>0</v>
      </c>
      <c r="E11" s="863"/>
      <c r="F11" s="864">
        <f t="shared" si="0"/>
        <v>0</v>
      </c>
      <c r="G11" s="472"/>
      <c r="H11" s="539"/>
      <c r="I11" s="265">
        <f t="shared" ref="I11:I26" si="1">I10-F11</f>
        <v>258.77999999999997</v>
      </c>
    </row>
    <row r="12" spans="1:9" x14ac:dyDescent="0.25">
      <c r="A12" s="55" t="s">
        <v>33</v>
      </c>
      <c r="B12" s="625">
        <f t="shared" ref="B12:B14" si="2">B11-C12</f>
        <v>57</v>
      </c>
      <c r="C12" s="246"/>
      <c r="D12" s="862">
        <v>0</v>
      </c>
      <c r="E12" s="863"/>
      <c r="F12" s="864">
        <f t="shared" si="0"/>
        <v>0</v>
      </c>
      <c r="G12" s="472"/>
      <c r="H12" s="539"/>
      <c r="I12" s="265">
        <f t="shared" si="1"/>
        <v>258.77999999999997</v>
      </c>
    </row>
    <row r="13" spans="1:9" x14ac:dyDescent="0.25">
      <c r="B13" s="625">
        <f t="shared" si="2"/>
        <v>57</v>
      </c>
      <c r="C13" s="246"/>
      <c r="D13" s="862">
        <v>0</v>
      </c>
      <c r="E13" s="863"/>
      <c r="F13" s="864">
        <f t="shared" si="0"/>
        <v>0</v>
      </c>
      <c r="G13" s="472"/>
      <c r="H13" s="539"/>
      <c r="I13" s="265">
        <f t="shared" si="1"/>
        <v>258.77999999999997</v>
      </c>
    </row>
    <row r="14" spans="1:9" x14ac:dyDescent="0.25">
      <c r="A14" s="19"/>
      <c r="B14" s="625">
        <f t="shared" si="2"/>
        <v>57</v>
      </c>
      <c r="C14" s="246"/>
      <c r="D14" s="862">
        <v>0</v>
      </c>
      <c r="E14" s="863"/>
      <c r="F14" s="864">
        <f t="shared" si="0"/>
        <v>0</v>
      </c>
      <c r="G14" s="472"/>
      <c r="H14" s="539"/>
      <c r="I14" s="265">
        <f t="shared" si="1"/>
        <v>258.77999999999997</v>
      </c>
    </row>
    <row r="15" spans="1:9" x14ac:dyDescent="0.25">
      <c r="B15" s="625">
        <f>B14-C15</f>
        <v>57</v>
      </c>
      <c r="C15" s="246"/>
      <c r="D15" s="862">
        <v>0</v>
      </c>
      <c r="E15" s="863"/>
      <c r="F15" s="864">
        <f t="shared" si="0"/>
        <v>0</v>
      </c>
      <c r="G15" s="472"/>
      <c r="H15" s="539"/>
      <c r="I15" s="265">
        <f t="shared" si="1"/>
        <v>258.77999999999997</v>
      </c>
    </row>
    <row r="16" spans="1:9" x14ac:dyDescent="0.25">
      <c r="B16" s="625">
        <f t="shared" ref="B16:B26" si="3">B15-C16</f>
        <v>57</v>
      </c>
      <c r="C16" s="246"/>
      <c r="D16" s="862">
        <v>0</v>
      </c>
      <c r="E16" s="863"/>
      <c r="F16" s="864">
        <f t="shared" si="0"/>
        <v>0</v>
      </c>
      <c r="G16" s="472"/>
      <c r="H16" s="539"/>
      <c r="I16" s="265">
        <f t="shared" si="1"/>
        <v>258.77999999999997</v>
      </c>
    </row>
    <row r="17" spans="1:9" x14ac:dyDescent="0.25">
      <c r="B17" s="625">
        <f t="shared" si="3"/>
        <v>57</v>
      </c>
      <c r="C17" s="246"/>
      <c r="D17" s="862">
        <v>0</v>
      </c>
      <c r="E17" s="863"/>
      <c r="F17" s="864">
        <f t="shared" si="0"/>
        <v>0</v>
      </c>
      <c r="G17" s="472"/>
      <c r="H17" s="539"/>
      <c r="I17" s="265">
        <f t="shared" si="1"/>
        <v>258.77999999999997</v>
      </c>
    </row>
    <row r="18" spans="1:9" x14ac:dyDescent="0.25">
      <c r="B18" s="625">
        <f t="shared" si="3"/>
        <v>57</v>
      </c>
      <c r="C18" s="246"/>
      <c r="D18" s="862">
        <v>0</v>
      </c>
      <c r="E18" s="863"/>
      <c r="F18" s="864">
        <f t="shared" si="0"/>
        <v>0</v>
      </c>
      <c r="G18" s="472"/>
      <c r="H18" s="539"/>
      <c r="I18" s="265">
        <f t="shared" si="1"/>
        <v>258.77999999999997</v>
      </c>
    </row>
    <row r="19" spans="1:9" x14ac:dyDescent="0.25">
      <c r="B19" s="625">
        <f t="shared" si="3"/>
        <v>57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258.77999999999997</v>
      </c>
    </row>
    <row r="20" spans="1:9" x14ac:dyDescent="0.25">
      <c r="B20" s="625">
        <f t="shared" si="3"/>
        <v>57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258.77999999999997</v>
      </c>
    </row>
    <row r="21" spans="1:9" x14ac:dyDescent="0.25">
      <c r="B21" s="625">
        <f t="shared" si="3"/>
        <v>57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258.77999999999997</v>
      </c>
    </row>
    <row r="22" spans="1:9" x14ac:dyDescent="0.25">
      <c r="B22" s="625">
        <f t="shared" si="3"/>
        <v>57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258.77999999999997</v>
      </c>
    </row>
    <row r="23" spans="1:9" x14ac:dyDescent="0.25">
      <c r="B23" s="625">
        <f t="shared" si="3"/>
        <v>57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258.77999999999997</v>
      </c>
    </row>
    <row r="24" spans="1:9" x14ac:dyDescent="0.25">
      <c r="B24" s="625">
        <f t="shared" si="3"/>
        <v>57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258.77999999999997</v>
      </c>
    </row>
    <row r="25" spans="1:9" x14ac:dyDescent="0.25">
      <c r="B25" s="625">
        <f t="shared" si="3"/>
        <v>57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258.77999999999997</v>
      </c>
    </row>
    <row r="26" spans="1:9" ht="15.75" thickBot="1" x14ac:dyDescent="0.3">
      <c r="A26" s="121"/>
      <c r="B26" s="625">
        <f t="shared" si="3"/>
        <v>57</v>
      </c>
      <c r="C26" s="37"/>
      <c r="D26" s="267">
        <v>0</v>
      </c>
      <c r="E26" s="220"/>
      <c r="F26" s="278">
        <f t="shared" si="0"/>
        <v>0</v>
      </c>
      <c r="G26" s="663"/>
      <c r="H26" s="664"/>
      <c r="I26" s="265">
        <f t="shared" si="1"/>
        <v>258.77999999999997</v>
      </c>
    </row>
    <row r="27" spans="1:9" ht="15.75" thickTop="1" x14ac:dyDescent="0.25">
      <c r="A27" s="47">
        <f>SUM(A26:A26)</f>
        <v>0</v>
      </c>
      <c r="C27" s="73">
        <f>SUM(C9:C26)</f>
        <v>11</v>
      </c>
      <c r="D27" s="105">
        <f>SUM(D9:D26)</f>
        <v>49.94</v>
      </c>
      <c r="E27" s="75"/>
      <c r="F27" s="105">
        <f>SUM(F9:F26)</f>
        <v>49.94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089" t="s">
        <v>21</v>
      </c>
      <c r="E29" s="1090"/>
      <c r="F29" s="143">
        <f>E5+E6-F27+E7+E4</f>
        <v>258.77999999999997</v>
      </c>
    </row>
    <row r="30" spans="1:9" ht="15.75" thickBot="1" x14ac:dyDescent="0.3">
      <c r="A30" s="125"/>
      <c r="D30" s="947" t="s">
        <v>4</v>
      </c>
      <c r="E30" s="948"/>
      <c r="F30" s="49">
        <f>F5+F6-C27+F7+F4</f>
        <v>57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1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9" t="s">
        <v>7</v>
      </c>
      <c r="C8" s="630" t="s">
        <v>8</v>
      </c>
      <c r="D8" s="631" t="s">
        <v>17</v>
      </c>
      <c r="E8" s="632" t="s">
        <v>2</v>
      </c>
      <c r="F8" s="633" t="s">
        <v>18</v>
      </c>
      <c r="G8" s="628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4"/>
      <c r="D9" s="635"/>
      <c r="E9" s="636"/>
      <c r="F9" s="637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6"/>
      <c r="E10" s="748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6"/>
      <c r="E11" s="748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6">
        <v>0</v>
      </c>
      <c r="E12" s="748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6">
        <v>0</v>
      </c>
      <c r="E13" s="748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6">
        <v>0</v>
      </c>
      <c r="E14" s="748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6">
        <v>0</v>
      </c>
      <c r="E15" s="748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6">
        <v>0</v>
      </c>
      <c r="E16" s="748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6">
        <v>0</v>
      </c>
      <c r="E17" s="748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6">
        <v>0</v>
      </c>
      <c r="E18" s="748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6">
        <v>0</v>
      </c>
      <c r="E19" s="748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6">
        <v>0</v>
      </c>
      <c r="E20" s="463"/>
      <c r="F20" s="576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6">
        <v>0</v>
      </c>
      <c r="E21" s="463"/>
      <c r="F21" s="576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6">
        <v>0</v>
      </c>
      <c r="E22" s="463"/>
      <c r="F22" s="576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6">
        <v>0</v>
      </c>
      <c r="E23" s="463"/>
      <c r="F23" s="576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6">
        <v>0</v>
      </c>
      <c r="E24" s="463"/>
      <c r="F24" s="576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6">
        <v>0</v>
      </c>
      <c r="E25" s="463"/>
      <c r="F25" s="576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6">
        <v>0</v>
      </c>
      <c r="E26" s="463"/>
      <c r="F26" s="576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6">
        <f t="shared" ref="D27:D28" si="3">C27*B27</f>
        <v>0</v>
      </c>
      <c r="E27" s="463"/>
      <c r="F27" s="576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6">
        <f t="shared" si="3"/>
        <v>0</v>
      </c>
      <c r="E28" s="463"/>
      <c r="F28" s="576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8"/>
      <c r="D29" s="639">
        <f>B29*C29</f>
        <v>0</v>
      </c>
      <c r="E29" s="640"/>
      <c r="F29" s="576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9" t="s">
        <v>21</v>
      </c>
      <c r="E32" s="1090"/>
      <c r="F32" s="143">
        <f>E5-F30+E6+E7</f>
        <v>0</v>
      </c>
    </row>
    <row r="33" spans="1:6" ht="15.75" thickBot="1" x14ac:dyDescent="0.3">
      <c r="A33" s="125"/>
      <c r="D33" s="746" t="s">
        <v>4</v>
      </c>
      <c r="E33" s="74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4" t="s">
        <v>241</v>
      </c>
      <c r="B1" s="1104"/>
      <c r="C1" s="1104"/>
      <c r="D1" s="1104"/>
      <c r="E1" s="1104"/>
      <c r="F1" s="1104"/>
      <c r="G1" s="11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3"/>
    </row>
    <row r="6" spans="1:8" ht="15.75" customHeight="1" thickTop="1" x14ac:dyDescent="0.25">
      <c r="A6" s="1098" t="s">
        <v>70</v>
      </c>
      <c r="B6" s="758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098"/>
      <c r="B7" s="759"/>
      <c r="C7" s="509">
        <v>192</v>
      </c>
      <c r="D7" s="314">
        <v>44642</v>
      </c>
      <c r="E7" s="491">
        <v>160</v>
      </c>
      <c r="F7" s="246">
        <v>8</v>
      </c>
      <c r="G7" s="5">
        <f>D28</f>
        <v>0</v>
      </c>
      <c r="H7" s="842">
        <f>E7-G7</f>
        <v>160</v>
      </c>
    </row>
    <row r="8" spans="1:8" ht="16.5" customHeight="1" thickBot="1" x14ac:dyDescent="0.3">
      <c r="A8" s="965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8</v>
      </c>
      <c r="C10" s="15"/>
      <c r="D10" s="311">
        <v>0</v>
      </c>
      <c r="E10" s="704"/>
      <c r="F10" s="705">
        <f>D10</f>
        <v>0</v>
      </c>
      <c r="G10" s="706"/>
      <c r="H10" s="707"/>
    </row>
    <row r="11" spans="1:8" x14ac:dyDescent="0.25">
      <c r="B11" s="494">
        <f>B10-C11</f>
        <v>8</v>
      </c>
      <c r="C11" s="15"/>
      <c r="D11" s="311">
        <v>0</v>
      </c>
      <c r="E11" s="865"/>
      <c r="F11" s="278">
        <f>D11</f>
        <v>0</v>
      </c>
      <c r="G11" s="268"/>
      <c r="H11" s="269"/>
    </row>
    <row r="12" spans="1:8" x14ac:dyDescent="0.25">
      <c r="B12" s="494">
        <f t="shared" ref="B12:B27" si="0">B11-C12</f>
        <v>8</v>
      </c>
      <c r="C12" s="15"/>
      <c r="D12" s="311">
        <v>0</v>
      </c>
      <c r="E12" s="908"/>
      <c r="F12" s="278">
        <f>D12</f>
        <v>0</v>
      </c>
      <c r="G12" s="268"/>
      <c r="H12" s="269"/>
    </row>
    <row r="13" spans="1:8" x14ac:dyDescent="0.25">
      <c r="A13" s="55" t="s">
        <v>33</v>
      </c>
      <c r="B13" s="494">
        <f t="shared" si="0"/>
        <v>8</v>
      </c>
      <c r="C13" s="15"/>
      <c r="D13" s="311">
        <v>0</v>
      </c>
      <c r="E13" s="908"/>
      <c r="F13" s="278">
        <f>D13</f>
        <v>0</v>
      </c>
      <c r="G13" s="268"/>
      <c r="H13" s="269"/>
    </row>
    <row r="14" spans="1:8" x14ac:dyDescent="0.25">
      <c r="B14" s="494">
        <f t="shared" si="0"/>
        <v>8</v>
      </c>
      <c r="C14" s="15"/>
      <c r="D14" s="311">
        <v>0</v>
      </c>
      <c r="E14" s="952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8</v>
      </c>
      <c r="C15" s="15"/>
      <c r="D15" s="311">
        <v>0</v>
      </c>
      <c r="E15" s="952"/>
      <c r="F15" s="278">
        <f t="shared" si="1"/>
        <v>0</v>
      </c>
      <c r="G15" s="268"/>
      <c r="H15" s="269"/>
    </row>
    <row r="16" spans="1:8" x14ac:dyDescent="0.25">
      <c r="B16" s="494">
        <f t="shared" si="0"/>
        <v>8</v>
      </c>
      <c r="C16" s="15"/>
      <c r="D16" s="311">
        <v>0</v>
      </c>
      <c r="E16" s="952"/>
      <c r="F16" s="278">
        <f t="shared" si="1"/>
        <v>0</v>
      </c>
      <c r="G16" s="268"/>
      <c r="H16" s="269"/>
    </row>
    <row r="17" spans="1:8" x14ac:dyDescent="0.25">
      <c r="B17" s="494">
        <f t="shared" si="0"/>
        <v>8</v>
      </c>
      <c r="C17" s="15"/>
      <c r="D17" s="311">
        <v>0</v>
      </c>
      <c r="E17" s="952"/>
      <c r="F17" s="278">
        <f t="shared" si="1"/>
        <v>0</v>
      </c>
      <c r="G17" s="268"/>
      <c r="H17" s="269"/>
    </row>
    <row r="18" spans="1:8" x14ac:dyDescent="0.25">
      <c r="B18" s="494">
        <f t="shared" si="0"/>
        <v>8</v>
      </c>
      <c r="C18" s="15"/>
      <c r="D18" s="311">
        <v>0</v>
      </c>
      <c r="E18" s="952"/>
      <c r="F18" s="278">
        <f t="shared" si="1"/>
        <v>0</v>
      </c>
      <c r="G18" s="268"/>
      <c r="H18" s="269"/>
    </row>
    <row r="19" spans="1:8" x14ac:dyDescent="0.25">
      <c r="B19" s="494">
        <f t="shared" si="0"/>
        <v>8</v>
      </c>
      <c r="C19" s="15"/>
      <c r="D19" s="311">
        <v>0</v>
      </c>
      <c r="E19" s="952"/>
      <c r="F19" s="278">
        <f t="shared" si="1"/>
        <v>0</v>
      </c>
      <c r="G19" s="268"/>
      <c r="H19" s="269"/>
    </row>
    <row r="20" spans="1:8" x14ac:dyDescent="0.25">
      <c r="B20" s="494">
        <f t="shared" si="0"/>
        <v>8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8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8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8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8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8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8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8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0</v>
      </c>
      <c r="E28" s="75"/>
      <c r="F28" s="105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89" t="s">
        <v>21</v>
      </c>
      <c r="E30" s="1090"/>
      <c r="F30" s="143">
        <f>E5+E6-F28+E7+E4+E8</f>
        <v>160</v>
      </c>
    </row>
    <row r="31" spans="1:8" ht="15.75" thickBot="1" x14ac:dyDescent="0.3">
      <c r="A31" s="125"/>
      <c r="D31" s="963" t="s">
        <v>4</v>
      </c>
      <c r="E31" s="964"/>
      <c r="F31" s="49">
        <f>F5+F6-C28+F7+F4+F8</f>
        <v>8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3" t="s">
        <v>242</v>
      </c>
      <c r="B1" s="1123"/>
      <c r="C1" s="1123"/>
      <c r="D1" s="1123"/>
      <c r="E1" s="1123"/>
      <c r="F1" s="1123"/>
      <c r="G1" s="1123"/>
      <c r="H1" s="1123"/>
      <c r="I1" s="1123"/>
      <c r="J1" s="1123"/>
      <c r="K1" s="749">
        <v>1</v>
      </c>
      <c r="M1" s="1121" t="s">
        <v>243</v>
      </c>
      <c r="N1" s="1121"/>
      <c r="O1" s="1121"/>
      <c r="P1" s="1121"/>
      <c r="Q1" s="1121"/>
      <c r="R1" s="1121"/>
      <c r="S1" s="1121"/>
      <c r="T1" s="1121"/>
      <c r="U1" s="1121"/>
      <c r="V1" s="1121"/>
      <c r="W1" s="7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24" t="s">
        <v>107</v>
      </c>
      <c r="B4" s="323"/>
      <c r="C4" s="623"/>
      <c r="D4" s="248"/>
      <c r="E4" s="273">
        <v>381.08</v>
      </c>
      <c r="F4" s="246">
        <v>14</v>
      </c>
      <c r="G4" s="533"/>
      <c r="H4" s="243"/>
      <c r="I4" s="243"/>
      <c r="L4" s="243"/>
      <c r="M4" s="1122" t="s">
        <v>100</v>
      </c>
      <c r="N4" s="323"/>
      <c r="O4" s="623"/>
      <c r="P4" s="248"/>
      <c r="Q4" s="273"/>
      <c r="R4" s="246"/>
      <c r="S4" s="533"/>
      <c r="T4" s="243"/>
      <c r="U4" s="243"/>
    </row>
    <row r="5" spans="1:23" ht="15.75" customHeight="1" x14ac:dyDescent="0.25">
      <c r="A5" s="1125"/>
      <c r="B5" s="73" t="s">
        <v>50</v>
      </c>
      <c r="C5" s="960">
        <v>48</v>
      </c>
      <c r="D5" s="137">
        <v>44630</v>
      </c>
      <c r="E5" s="132">
        <v>18999.560000000001</v>
      </c>
      <c r="F5" s="73">
        <v>698</v>
      </c>
      <c r="G5" s="47">
        <f>F115</f>
        <v>4954.0399999999991</v>
      </c>
      <c r="H5" s="161">
        <f>E5+E6-G5+E4</f>
        <v>14426.600000000002</v>
      </c>
      <c r="L5" s="243"/>
      <c r="M5" s="1097"/>
      <c r="N5" s="73" t="s">
        <v>50</v>
      </c>
      <c r="O5" s="960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125"/>
      <c r="B6" s="878" t="s">
        <v>101</v>
      </c>
      <c r="C6" s="163"/>
      <c r="D6" s="137"/>
      <c r="E6" s="78"/>
      <c r="F6" s="62"/>
      <c r="L6" s="243"/>
      <c r="M6" s="1097"/>
      <c r="N6" s="878" t="s">
        <v>101</v>
      </c>
      <c r="O6" s="163"/>
      <c r="P6" s="137"/>
      <c r="Q6" s="78"/>
      <c r="R6" s="62"/>
    </row>
    <row r="7" spans="1:23" ht="15.75" customHeight="1" thickBot="1" x14ac:dyDescent="0.3">
      <c r="A7" s="849"/>
      <c r="B7" s="165"/>
      <c r="C7" s="875"/>
      <c r="D7" s="876"/>
      <c r="E7" s="877"/>
      <c r="F7" s="754"/>
      <c r="L7" s="243"/>
      <c r="M7" s="1014"/>
      <c r="N7" s="165"/>
      <c r="O7" s="875"/>
      <c r="P7" s="876"/>
      <c r="Q7" s="877"/>
      <c r="R7" s="754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4" t="s">
        <v>63</v>
      </c>
      <c r="I8" s="645" t="s">
        <v>64</v>
      </c>
      <c r="J8" s="645" t="s">
        <v>65</v>
      </c>
      <c r="K8" s="646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4" t="s">
        <v>63</v>
      </c>
      <c r="U8" s="645" t="s">
        <v>64</v>
      </c>
      <c r="V8" s="645" t="s">
        <v>65</v>
      </c>
      <c r="W8" s="646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7">
        <f>E5-F9+E4+E6+E7</f>
        <v>18509.600000000002</v>
      </c>
      <c r="J9" s="648">
        <f>F5-C9+F4+F6+F7</f>
        <v>680</v>
      </c>
      <c r="K9" s="649">
        <f>F9*H9</f>
        <v>47907.199999999997</v>
      </c>
      <c r="L9" s="243"/>
      <c r="M9" s="1015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7">
        <f>Q5-R9+Q4+Q6+Q7</f>
        <v>17458.669999999998</v>
      </c>
      <c r="V9" s="648">
        <f>R5-O9+R4+R6+R7</f>
        <v>590</v>
      </c>
      <c r="W9" s="649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50">
        <f>I9-F10</f>
        <v>17638.560000000001</v>
      </c>
      <c r="J10" s="651">
        <f>J9-C10</f>
        <v>648</v>
      </c>
      <c r="K10" s="652">
        <f t="shared" ref="K10:K73" si="4">F10*H10</f>
        <v>47907.199999999997</v>
      </c>
      <c r="L10" s="243"/>
      <c r="M10" s="1016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50">
        <f>U9-R10</f>
        <v>17458.669999999998</v>
      </c>
      <c r="V10" s="651">
        <f>V9-O10</f>
        <v>590</v>
      </c>
      <c r="W10" s="652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50">
        <f t="shared" ref="I11:I74" si="6">I10-F11</f>
        <v>17502.460000000003</v>
      </c>
      <c r="J11" s="651">
        <f t="shared" ref="J11" si="7">J10-C11</f>
        <v>643</v>
      </c>
      <c r="K11" s="652">
        <f t="shared" si="4"/>
        <v>7485.5</v>
      </c>
      <c r="L11" s="243"/>
      <c r="M11" s="1017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50">
        <f t="shared" ref="U11:U74" si="8">U10-R11</f>
        <v>17458.669999999998</v>
      </c>
      <c r="V11" s="651">
        <f t="shared" ref="V11" si="9">V10-O11</f>
        <v>590</v>
      </c>
      <c r="W11" s="652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50">
        <f t="shared" si="6"/>
        <v>16849.180000000004</v>
      </c>
      <c r="J12" s="651">
        <f>J11-C12</f>
        <v>619</v>
      </c>
      <c r="K12" s="652">
        <f t="shared" si="4"/>
        <v>35930.400000000001</v>
      </c>
      <c r="L12" s="243"/>
      <c r="M12" s="1015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50">
        <f t="shared" si="8"/>
        <v>17458.669999999998</v>
      </c>
      <c r="V12" s="651">
        <f>V11-O12</f>
        <v>590</v>
      </c>
      <c r="W12" s="652">
        <f t="shared" si="5"/>
        <v>0</v>
      </c>
    </row>
    <row r="13" spans="1:23" ht="15" customHeight="1" x14ac:dyDescent="0.25">
      <c r="A13" s="622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50">
        <f t="shared" si="6"/>
        <v>16713.080000000005</v>
      </c>
      <c r="J13" s="651">
        <f t="shared" ref="J13:J76" si="10">J12-C13</f>
        <v>614</v>
      </c>
      <c r="K13" s="652">
        <f t="shared" si="4"/>
        <v>7485.5</v>
      </c>
      <c r="L13" s="243"/>
      <c r="M13" s="622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50">
        <f t="shared" si="8"/>
        <v>17458.669999999998</v>
      </c>
      <c r="V13" s="651">
        <f t="shared" ref="V13:V76" si="11">V12-O13</f>
        <v>590</v>
      </c>
      <c r="W13" s="652">
        <f t="shared" si="5"/>
        <v>0</v>
      </c>
    </row>
    <row r="14" spans="1:23" x14ac:dyDescent="0.25">
      <c r="A14" s="622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50">
        <f t="shared" si="6"/>
        <v>16685.860000000004</v>
      </c>
      <c r="J14" s="651">
        <f t="shared" si="10"/>
        <v>613</v>
      </c>
      <c r="K14" s="652">
        <f t="shared" si="4"/>
        <v>1497.1</v>
      </c>
      <c r="L14" s="243"/>
      <c r="M14" s="622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50">
        <f t="shared" si="8"/>
        <v>17458.669999999998</v>
      </c>
      <c r="V14" s="651">
        <f t="shared" si="11"/>
        <v>590</v>
      </c>
      <c r="W14" s="652">
        <f t="shared" si="5"/>
        <v>0</v>
      </c>
    </row>
    <row r="15" spans="1:23" x14ac:dyDescent="0.25">
      <c r="A15" s="622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50">
        <f t="shared" si="6"/>
        <v>16032.580000000004</v>
      </c>
      <c r="J15" s="651">
        <f t="shared" si="10"/>
        <v>589</v>
      </c>
      <c r="K15" s="652">
        <f t="shared" si="4"/>
        <v>35930.400000000001</v>
      </c>
      <c r="L15" s="243"/>
      <c r="M15" s="622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50">
        <f t="shared" si="8"/>
        <v>17458.669999999998</v>
      </c>
      <c r="V15" s="651">
        <f t="shared" si="11"/>
        <v>590</v>
      </c>
      <c r="W15" s="652">
        <f t="shared" si="5"/>
        <v>0</v>
      </c>
    </row>
    <row r="16" spans="1:23" x14ac:dyDescent="0.25">
      <c r="A16" s="622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50">
        <f t="shared" si="6"/>
        <v>15379.300000000003</v>
      </c>
      <c r="J16" s="651">
        <f t="shared" si="10"/>
        <v>565</v>
      </c>
      <c r="K16" s="652">
        <f t="shared" si="4"/>
        <v>35930.400000000001</v>
      </c>
      <c r="L16" s="243"/>
      <c r="M16" s="622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50">
        <f t="shared" si="8"/>
        <v>17458.669999999998</v>
      </c>
      <c r="V16" s="651">
        <f t="shared" si="11"/>
        <v>590</v>
      </c>
      <c r="W16" s="652">
        <f t="shared" si="5"/>
        <v>0</v>
      </c>
    </row>
    <row r="17" spans="1:23" x14ac:dyDescent="0.25">
      <c r="A17" s="622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50">
        <f t="shared" si="6"/>
        <v>15107.100000000002</v>
      </c>
      <c r="J17" s="651">
        <f t="shared" si="10"/>
        <v>555</v>
      </c>
      <c r="K17" s="652">
        <f t="shared" si="4"/>
        <v>14971</v>
      </c>
      <c r="L17" s="243"/>
      <c r="M17" s="622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50">
        <f t="shared" si="8"/>
        <v>17458.669999999998</v>
      </c>
      <c r="V17" s="651">
        <f t="shared" si="11"/>
        <v>590</v>
      </c>
      <c r="W17" s="652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50">
        <f t="shared" si="6"/>
        <v>15079.880000000003</v>
      </c>
      <c r="J18" s="651">
        <f t="shared" si="10"/>
        <v>554</v>
      </c>
      <c r="K18" s="652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50">
        <f t="shared" si="8"/>
        <v>17458.669999999998</v>
      </c>
      <c r="V18" s="651">
        <f t="shared" si="11"/>
        <v>590</v>
      </c>
      <c r="W18" s="652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50">
        <f t="shared" si="6"/>
        <v>14426.600000000002</v>
      </c>
      <c r="J19" s="651">
        <f t="shared" si="10"/>
        <v>530</v>
      </c>
      <c r="K19" s="652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50">
        <f t="shared" si="8"/>
        <v>17458.669999999998</v>
      </c>
      <c r="V19" s="651">
        <f t="shared" si="11"/>
        <v>590</v>
      </c>
      <c r="W19" s="652">
        <f t="shared" si="5"/>
        <v>0</v>
      </c>
    </row>
    <row r="20" spans="1:23" x14ac:dyDescent="0.25">
      <c r="B20" s="2">
        <v>27.22</v>
      </c>
      <c r="C20" s="15"/>
      <c r="D20" s="1012">
        <f t="shared" si="0"/>
        <v>0</v>
      </c>
      <c r="E20" s="1013"/>
      <c r="F20" s="471">
        <f t="shared" si="1"/>
        <v>0</v>
      </c>
      <c r="G20" s="540"/>
      <c r="H20" s="541"/>
      <c r="I20" s="650">
        <f t="shared" si="6"/>
        <v>14426.600000000002</v>
      </c>
      <c r="J20" s="653">
        <f t="shared" si="10"/>
        <v>530</v>
      </c>
      <c r="K20" s="652">
        <f t="shared" si="4"/>
        <v>0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50">
        <f t="shared" si="8"/>
        <v>17458.669999999998</v>
      </c>
      <c r="V20" s="653">
        <f t="shared" si="11"/>
        <v>590</v>
      </c>
      <c r="W20" s="652">
        <f t="shared" si="5"/>
        <v>0</v>
      </c>
    </row>
    <row r="21" spans="1:23" x14ac:dyDescent="0.25">
      <c r="B21" s="2">
        <v>27.22</v>
      </c>
      <c r="C21" s="15"/>
      <c r="D21" s="1012">
        <f t="shared" si="0"/>
        <v>0</v>
      </c>
      <c r="E21" s="950"/>
      <c r="F21" s="471">
        <f t="shared" si="1"/>
        <v>0</v>
      </c>
      <c r="G21" s="540"/>
      <c r="H21" s="541"/>
      <c r="I21" s="650">
        <f t="shared" si="6"/>
        <v>14426.600000000002</v>
      </c>
      <c r="J21" s="651">
        <f t="shared" si="10"/>
        <v>530</v>
      </c>
      <c r="K21" s="652">
        <f t="shared" si="4"/>
        <v>0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50">
        <f t="shared" si="8"/>
        <v>17458.669999999998</v>
      </c>
      <c r="V21" s="651">
        <f t="shared" si="11"/>
        <v>590</v>
      </c>
      <c r="W21" s="652">
        <f t="shared" si="5"/>
        <v>0</v>
      </c>
    </row>
    <row r="22" spans="1:23" x14ac:dyDescent="0.25">
      <c r="A22" t="s">
        <v>22</v>
      </c>
      <c r="B22" s="2">
        <v>27.22</v>
      </c>
      <c r="C22" s="15"/>
      <c r="D22" s="1012">
        <f t="shared" si="0"/>
        <v>0</v>
      </c>
      <c r="E22" s="950"/>
      <c r="F22" s="471">
        <f t="shared" si="1"/>
        <v>0</v>
      </c>
      <c r="G22" s="540"/>
      <c r="H22" s="541"/>
      <c r="I22" s="650">
        <f t="shared" si="6"/>
        <v>14426.600000000002</v>
      </c>
      <c r="J22" s="651">
        <f t="shared" si="10"/>
        <v>530</v>
      </c>
      <c r="K22" s="652">
        <f t="shared" si="4"/>
        <v>0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50">
        <f t="shared" si="8"/>
        <v>17458.669999999998</v>
      </c>
      <c r="V22" s="651">
        <f t="shared" si="11"/>
        <v>590</v>
      </c>
      <c r="W22" s="652">
        <f t="shared" si="5"/>
        <v>0</v>
      </c>
    </row>
    <row r="23" spans="1:23" x14ac:dyDescent="0.25">
      <c r="B23" s="2">
        <v>27.22</v>
      </c>
      <c r="C23" s="15"/>
      <c r="D23" s="1012">
        <f t="shared" si="0"/>
        <v>0</v>
      </c>
      <c r="E23" s="950"/>
      <c r="F23" s="471">
        <f t="shared" si="1"/>
        <v>0</v>
      </c>
      <c r="G23" s="540"/>
      <c r="H23" s="541"/>
      <c r="I23" s="650">
        <f t="shared" si="6"/>
        <v>14426.600000000002</v>
      </c>
      <c r="J23" s="651">
        <f t="shared" si="10"/>
        <v>530</v>
      </c>
      <c r="K23" s="652">
        <f t="shared" si="4"/>
        <v>0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50">
        <f t="shared" si="8"/>
        <v>17458.669999999998</v>
      </c>
      <c r="V23" s="651">
        <f t="shared" si="11"/>
        <v>590</v>
      </c>
      <c r="W23" s="652">
        <f t="shared" si="5"/>
        <v>0</v>
      </c>
    </row>
    <row r="24" spans="1:23" x14ac:dyDescent="0.25">
      <c r="B24" s="2">
        <v>27.22</v>
      </c>
      <c r="C24" s="15"/>
      <c r="D24" s="1012">
        <f t="shared" si="0"/>
        <v>0</v>
      </c>
      <c r="E24" s="1013"/>
      <c r="F24" s="471">
        <f t="shared" si="1"/>
        <v>0</v>
      </c>
      <c r="G24" s="540"/>
      <c r="H24" s="541"/>
      <c r="I24" s="650">
        <f t="shared" si="6"/>
        <v>14426.600000000002</v>
      </c>
      <c r="J24" s="651">
        <f t="shared" si="10"/>
        <v>530</v>
      </c>
      <c r="K24" s="652">
        <f t="shared" si="4"/>
        <v>0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50">
        <f t="shared" si="8"/>
        <v>17458.669999999998</v>
      </c>
      <c r="V24" s="651">
        <f t="shared" si="11"/>
        <v>590</v>
      </c>
      <c r="W24" s="652">
        <f t="shared" si="5"/>
        <v>0</v>
      </c>
    </row>
    <row r="25" spans="1:23" x14ac:dyDescent="0.25">
      <c r="B25" s="2">
        <v>27.22</v>
      </c>
      <c r="C25" s="15"/>
      <c r="D25" s="1012">
        <f t="shared" si="0"/>
        <v>0</v>
      </c>
      <c r="E25" s="950"/>
      <c r="F25" s="471">
        <f t="shared" si="1"/>
        <v>0</v>
      </c>
      <c r="G25" s="540"/>
      <c r="H25" s="541"/>
      <c r="I25" s="650">
        <f t="shared" si="6"/>
        <v>14426.600000000002</v>
      </c>
      <c r="J25" s="651">
        <f t="shared" si="10"/>
        <v>530</v>
      </c>
      <c r="K25" s="652">
        <f t="shared" si="4"/>
        <v>0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50">
        <f t="shared" si="8"/>
        <v>17458.669999999998</v>
      </c>
      <c r="V25" s="651">
        <f t="shared" si="11"/>
        <v>590</v>
      </c>
      <c r="W25" s="652">
        <f t="shared" si="5"/>
        <v>0</v>
      </c>
    </row>
    <row r="26" spans="1:23" x14ac:dyDescent="0.25">
      <c r="B26" s="2">
        <v>27.22</v>
      </c>
      <c r="C26" s="15"/>
      <c r="D26" s="1012">
        <f t="shared" si="0"/>
        <v>0</v>
      </c>
      <c r="E26" s="1013"/>
      <c r="F26" s="471">
        <f t="shared" si="1"/>
        <v>0</v>
      </c>
      <c r="G26" s="540"/>
      <c r="H26" s="541"/>
      <c r="I26" s="650">
        <f t="shared" si="6"/>
        <v>14426.600000000002</v>
      </c>
      <c r="J26" s="651">
        <f t="shared" si="10"/>
        <v>530</v>
      </c>
      <c r="K26" s="652">
        <f t="shared" si="4"/>
        <v>0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50">
        <f t="shared" si="8"/>
        <v>17458.669999999998</v>
      </c>
      <c r="V26" s="651">
        <f t="shared" si="11"/>
        <v>590</v>
      </c>
      <c r="W26" s="652">
        <f t="shared" si="5"/>
        <v>0</v>
      </c>
    </row>
    <row r="27" spans="1:23" x14ac:dyDescent="0.25">
      <c r="B27" s="2">
        <v>27.22</v>
      </c>
      <c r="C27" s="15"/>
      <c r="D27" s="1012">
        <f t="shared" si="0"/>
        <v>0</v>
      </c>
      <c r="E27" s="1013"/>
      <c r="F27" s="471">
        <f t="shared" si="1"/>
        <v>0</v>
      </c>
      <c r="G27" s="540"/>
      <c r="H27" s="541"/>
      <c r="I27" s="650">
        <f t="shared" si="6"/>
        <v>14426.600000000002</v>
      </c>
      <c r="J27" s="651">
        <f t="shared" si="10"/>
        <v>530</v>
      </c>
      <c r="K27" s="652">
        <f t="shared" si="4"/>
        <v>0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50">
        <f t="shared" si="8"/>
        <v>17458.669999999998</v>
      </c>
      <c r="V27" s="651">
        <f t="shared" si="11"/>
        <v>590</v>
      </c>
      <c r="W27" s="652">
        <f t="shared" si="5"/>
        <v>0</v>
      </c>
    </row>
    <row r="28" spans="1:23" x14ac:dyDescent="0.25">
      <c r="B28" s="2">
        <v>27.22</v>
      </c>
      <c r="C28" s="15"/>
      <c r="D28" s="1012">
        <f t="shared" si="0"/>
        <v>0</v>
      </c>
      <c r="E28" s="1013"/>
      <c r="F28" s="471">
        <f t="shared" si="1"/>
        <v>0</v>
      </c>
      <c r="G28" s="540"/>
      <c r="H28" s="541"/>
      <c r="I28" s="650">
        <f t="shared" si="6"/>
        <v>14426.600000000002</v>
      </c>
      <c r="J28" s="651">
        <f t="shared" si="10"/>
        <v>530</v>
      </c>
      <c r="K28" s="652">
        <f t="shared" si="4"/>
        <v>0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50">
        <f t="shared" si="8"/>
        <v>17458.669999999998</v>
      </c>
      <c r="V28" s="651">
        <f t="shared" si="11"/>
        <v>590</v>
      </c>
      <c r="W28" s="652">
        <f t="shared" si="5"/>
        <v>0</v>
      </c>
    </row>
    <row r="29" spans="1:23" x14ac:dyDescent="0.25">
      <c r="B29" s="2">
        <v>27.22</v>
      </c>
      <c r="C29" s="15"/>
      <c r="D29" s="1012">
        <f t="shared" si="0"/>
        <v>0</v>
      </c>
      <c r="E29" s="1013"/>
      <c r="F29" s="471">
        <f t="shared" si="1"/>
        <v>0</v>
      </c>
      <c r="G29" s="540"/>
      <c r="H29" s="541"/>
      <c r="I29" s="650">
        <f t="shared" si="6"/>
        <v>14426.600000000002</v>
      </c>
      <c r="J29" s="653">
        <f t="shared" si="10"/>
        <v>530</v>
      </c>
      <c r="K29" s="652">
        <f t="shared" si="4"/>
        <v>0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50">
        <f t="shared" si="8"/>
        <v>17458.669999999998</v>
      </c>
      <c r="V29" s="653">
        <f t="shared" si="11"/>
        <v>590</v>
      </c>
      <c r="W29" s="652">
        <f t="shared" si="5"/>
        <v>0</v>
      </c>
    </row>
    <row r="30" spans="1:23" x14ac:dyDescent="0.25">
      <c r="B30" s="2">
        <v>27.22</v>
      </c>
      <c r="C30" s="15"/>
      <c r="D30" s="1012">
        <f t="shared" si="0"/>
        <v>0</v>
      </c>
      <c r="E30" s="1013"/>
      <c r="F30" s="471">
        <f t="shared" si="1"/>
        <v>0</v>
      </c>
      <c r="G30" s="472"/>
      <c r="H30" s="539"/>
      <c r="I30" s="650">
        <f t="shared" si="6"/>
        <v>14426.600000000002</v>
      </c>
      <c r="J30" s="653">
        <f t="shared" si="10"/>
        <v>530</v>
      </c>
      <c r="K30" s="652">
        <f t="shared" si="4"/>
        <v>0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50">
        <f t="shared" si="8"/>
        <v>17458.669999999998</v>
      </c>
      <c r="V30" s="653">
        <f t="shared" si="11"/>
        <v>590</v>
      </c>
      <c r="W30" s="652">
        <f t="shared" si="5"/>
        <v>0</v>
      </c>
    </row>
    <row r="31" spans="1:23" x14ac:dyDescent="0.25">
      <c r="B31" s="2">
        <v>27.22</v>
      </c>
      <c r="C31" s="15"/>
      <c r="D31" s="1012">
        <f t="shared" si="0"/>
        <v>0</v>
      </c>
      <c r="E31" s="1013"/>
      <c r="F31" s="471">
        <f t="shared" si="1"/>
        <v>0</v>
      </c>
      <c r="G31" s="472"/>
      <c r="H31" s="539"/>
      <c r="I31" s="650">
        <f t="shared" si="6"/>
        <v>14426.600000000002</v>
      </c>
      <c r="J31" s="653">
        <f t="shared" si="10"/>
        <v>530</v>
      </c>
      <c r="K31" s="652">
        <f t="shared" si="4"/>
        <v>0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50">
        <f t="shared" si="8"/>
        <v>17458.669999999998</v>
      </c>
      <c r="V31" s="653">
        <f t="shared" si="11"/>
        <v>590</v>
      </c>
      <c r="W31" s="652">
        <f t="shared" si="5"/>
        <v>0</v>
      </c>
    </row>
    <row r="32" spans="1:23" x14ac:dyDescent="0.25">
      <c r="B32" s="2">
        <v>27.22</v>
      </c>
      <c r="C32" s="15"/>
      <c r="D32" s="1012">
        <f t="shared" si="0"/>
        <v>0</v>
      </c>
      <c r="E32" s="1013"/>
      <c r="F32" s="471">
        <f t="shared" si="1"/>
        <v>0</v>
      </c>
      <c r="G32" s="472"/>
      <c r="H32" s="539"/>
      <c r="I32" s="650">
        <f t="shared" si="6"/>
        <v>14426.600000000002</v>
      </c>
      <c r="J32" s="653">
        <f t="shared" si="10"/>
        <v>530</v>
      </c>
      <c r="K32" s="652">
        <f t="shared" si="4"/>
        <v>0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50">
        <f t="shared" si="8"/>
        <v>17458.669999999998</v>
      </c>
      <c r="V32" s="653">
        <f t="shared" si="11"/>
        <v>590</v>
      </c>
      <c r="W32" s="652">
        <f t="shared" si="5"/>
        <v>0</v>
      </c>
    </row>
    <row r="33" spans="2:23" x14ac:dyDescent="0.25">
      <c r="B33" s="2">
        <v>27.22</v>
      </c>
      <c r="C33" s="15"/>
      <c r="D33" s="1012">
        <f t="shared" si="0"/>
        <v>0</v>
      </c>
      <c r="E33" s="1013"/>
      <c r="F33" s="471">
        <f t="shared" si="1"/>
        <v>0</v>
      </c>
      <c r="G33" s="472"/>
      <c r="H33" s="539"/>
      <c r="I33" s="650">
        <f t="shared" si="6"/>
        <v>14426.600000000002</v>
      </c>
      <c r="J33" s="653">
        <f t="shared" si="10"/>
        <v>530</v>
      </c>
      <c r="K33" s="652">
        <f t="shared" si="4"/>
        <v>0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50">
        <f t="shared" si="8"/>
        <v>17458.669999999998</v>
      </c>
      <c r="V33" s="653">
        <f t="shared" si="11"/>
        <v>590</v>
      </c>
      <c r="W33" s="652">
        <f t="shared" si="5"/>
        <v>0</v>
      </c>
    </row>
    <row r="34" spans="2:23" x14ac:dyDescent="0.25">
      <c r="B34" s="2">
        <v>27.22</v>
      </c>
      <c r="C34" s="15"/>
      <c r="D34" s="1012">
        <f t="shared" si="0"/>
        <v>0</v>
      </c>
      <c r="E34" s="1013"/>
      <c r="F34" s="471">
        <f t="shared" si="1"/>
        <v>0</v>
      </c>
      <c r="G34" s="540"/>
      <c r="H34" s="541"/>
      <c r="I34" s="650">
        <f t="shared" si="6"/>
        <v>14426.600000000002</v>
      </c>
      <c r="J34" s="651">
        <f t="shared" si="10"/>
        <v>530</v>
      </c>
      <c r="K34" s="652">
        <f t="shared" si="4"/>
        <v>0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50">
        <f t="shared" si="8"/>
        <v>17458.669999999998</v>
      </c>
      <c r="V34" s="651">
        <f t="shared" si="11"/>
        <v>590</v>
      </c>
      <c r="W34" s="652">
        <f t="shared" si="5"/>
        <v>0</v>
      </c>
    </row>
    <row r="35" spans="2:23" x14ac:dyDescent="0.25">
      <c r="B35" s="2">
        <v>27.22</v>
      </c>
      <c r="C35" s="15"/>
      <c r="D35" s="1012">
        <f t="shared" si="0"/>
        <v>0</v>
      </c>
      <c r="E35" s="1013"/>
      <c r="F35" s="471">
        <f t="shared" si="1"/>
        <v>0</v>
      </c>
      <c r="G35" s="540"/>
      <c r="H35" s="541"/>
      <c r="I35" s="650">
        <f t="shared" si="6"/>
        <v>14426.600000000002</v>
      </c>
      <c r="J35" s="651">
        <f t="shared" si="10"/>
        <v>530</v>
      </c>
      <c r="K35" s="652">
        <f t="shared" si="4"/>
        <v>0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50">
        <f t="shared" si="8"/>
        <v>17458.669999999998</v>
      </c>
      <c r="V35" s="651">
        <f t="shared" si="11"/>
        <v>590</v>
      </c>
      <c r="W35" s="652">
        <f t="shared" si="5"/>
        <v>0</v>
      </c>
    </row>
    <row r="36" spans="2:23" x14ac:dyDescent="0.25">
      <c r="B36" s="2">
        <v>27.22</v>
      </c>
      <c r="C36" s="15"/>
      <c r="D36" s="1012">
        <f t="shared" si="0"/>
        <v>0</v>
      </c>
      <c r="E36" s="1013"/>
      <c r="F36" s="471">
        <f t="shared" si="1"/>
        <v>0</v>
      </c>
      <c r="G36" s="540"/>
      <c r="H36" s="541"/>
      <c r="I36" s="650">
        <f t="shared" si="6"/>
        <v>14426.600000000002</v>
      </c>
      <c r="J36" s="651">
        <f t="shared" si="10"/>
        <v>530</v>
      </c>
      <c r="K36" s="652">
        <f t="shared" si="4"/>
        <v>0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50">
        <f t="shared" si="8"/>
        <v>17458.669999999998</v>
      </c>
      <c r="V36" s="651">
        <f t="shared" si="11"/>
        <v>590</v>
      </c>
      <c r="W36" s="652">
        <f t="shared" si="5"/>
        <v>0</v>
      </c>
    </row>
    <row r="37" spans="2:23" x14ac:dyDescent="0.25">
      <c r="B37" s="2">
        <v>27.22</v>
      </c>
      <c r="C37" s="15"/>
      <c r="D37" s="471">
        <f t="shared" si="0"/>
        <v>0</v>
      </c>
      <c r="E37" s="474"/>
      <c r="F37" s="471">
        <f t="shared" si="1"/>
        <v>0</v>
      </c>
      <c r="G37" s="540"/>
      <c r="H37" s="541"/>
      <c r="I37" s="650">
        <f t="shared" si="6"/>
        <v>14426.600000000002</v>
      </c>
      <c r="J37" s="651">
        <f t="shared" si="10"/>
        <v>530</v>
      </c>
      <c r="K37" s="652">
        <f t="shared" si="4"/>
        <v>0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50">
        <f t="shared" si="8"/>
        <v>17458.669999999998</v>
      </c>
      <c r="V37" s="651">
        <f t="shared" si="11"/>
        <v>590</v>
      </c>
      <c r="W37" s="652">
        <f t="shared" si="5"/>
        <v>0</v>
      </c>
    </row>
    <row r="38" spans="2:23" x14ac:dyDescent="0.25">
      <c r="B38" s="2">
        <v>27.22</v>
      </c>
      <c r="C38" s="15"/>
      <c r="D38" s="471">
        <f t="shared" si="0"/>
        <v>0</v>
      </c>
      <c r="E38" s="474"/>
      <c r="F38" s="471">
        <f t="shared" si="1"/>
        <v>0</v>
      </c>
      <c r="G38" s="540"/>
      <c r="H38" s="541"/>
      <c r="I38" s="650">
        <f t="shared" si="6"/>
        <v>14426.600000000002</v>
      </c>
      <c r="J38" s="651">
        <f t="shared" si="10"/>
        <v>530</v>
      </c>
      <c r="K38" s="652">
        <f t="shared" si="4"/>
        <v>0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50">
        <f t="shared" si="8"/>
        <v>17458.669999999998</v>
      </c>
      <c r="V38" s="651">
        <f t="shared" si="11"/>
        <v>590</v>
      </c>
      <c r="W38" s="652">
        <f t="shared" si="5"/>
        <v>0</v>
      </c>
    </row>
    <row r="39" spans="2:23" x14ac:dyDescent="0.25">
      <c r="B39" s="2">
        <v>27.22</v>
      </c>
      <c r="C39" s="15"/>
      <c r="D39" s="471">
        <f t="shared" si="0"/>
        <v>0</v>
      </c>
      <c r="E39" s="474"/>
      <c r="F39" s="471">
        <f t="shared" si="1"/>
        <v>0</v>
      </c>
      <c r="G39" s="540"/>
      <c r="H39" s="541"/>
      <c r="I39" s="650">
        <f t="shared" si="6"/>
        <v>14426.600000000002</v>
      </c>
      <c r="J39" s="651">
        <f t="shared" si="10"/>
        <v>530</v>
      </c>
      <c r="K39" s="652">
        <f t="shared" si="4"/>
        <v>0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50">
        <f t="shared" si="8"/>
        <v>17458.669999999998</v>
      </c>
      <c r="V39" s="651">
        <f t="shared" si="11"/>
        <v>590</v>
      </c>
      <c r="W39" s="652">
        <f t="shared" si="5"/>
        <v>0</v>
      </c>
    </row>
    <row r="40" spans="2:23" x14ac:dyDescent="0.25">
      <c r="B40" s="2">
        <v>27.22</v>
      </c>
      <c r="C40" s="15"/>
      <c r="D40" s="471">
        <f t="shared" si="0"/>
        <v>0</v>
      </c>
      <c r="E40" s="474"/>
      <c r="F40" s="471">
        <f t="shared" si="1"/>
        <v>0</v>
      </c>
      <c r="G40" s="540"/>
      <c r="H40" s="541"/>
      <c r="I40" s="650">
        <f t="shared" si="6"/>
        <v>14426.600000000002</v>
      </c>
      <c r="J40" s="651">
        <f t="shared" si="10"/>
        <v>530</v>
      </c>
      <c r="K40" s="652">
        <f t="shared" si="4"/>
        <v>0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50">
        <f t="shared" si="8"/>
        <v>17458.669999999998</v>
      </c>
      <c r="V40" s="651">
        <f t="shared" si="11"/>
        <v>590</v>
      </c>
      <c r="W40" s="652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50">
        <f t="shared" si="6"/>
        <v>14426.600000000002</v>
      </c>
      <c r="J41" s="651">
        <f t="shared" si="10"/>
        <v>530</v>
      </c>
      <c r="K41" s="652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50">
        <f t="shared" si="8"/>
        <v>17458.669999999998</v>
      </c>
      <c r="V41" s="651">
        <f t="shared" si="11"/>
        <v>590</v>
      </c>
      <c r="W41" s="652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50">
        <f t="shared" si="6"/>
        <v>14426.600000000002</v>
      </c>
      <c r="J42" s="651">
        <f t="shared" si="10"/>
        <v>530</v>
      </c>
      <c r="K42" s="652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50">
        <f t="shared" si="8"/>
        <v>17458.669999999998</v>
      </c>
      <c r="V42" s="651">
        <f t="shared" si="11"/>
        <v>590</v>
      </c>
      <c r="W42" s="652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50">
        <f t="shared" si="6"/>
        <v>14426.600000000002</v>
      </c>
      <c r="J43" s="651">
        <f t="shared" si="10"/>
        <v>530</v>
      </c>
      <c r="K43" s="652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50">
        <f t="shared" si="8"/>
        <v>17458.669999999998</v>
      </c>
      <c r="V43" s="651">
        <f t="shared" si="11"/>
        <v>590</v>
      </c>
      <c r="W43" s="652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50">
        <f t="shared" si="6"/>
        <v>14426.600000000002</v>
      </c>
      <c r="J44" s="651">
        <f t="shared" si="10"/>
        <v>530</v>
      </c>
      <c r="K44" s="652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50">
        <f t="shared" si="8"/>
        <v>17458.669999999998</v>
      </c>
      <c r="V44" s="651">
        <f t="shared" si="11"/>
        <v>590</v>
      </c>
      <c r="W44" s="652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50">
        <f t="shared" si="6"/>
        <v>14426.600000000002</v>
      </c>
      <c r="J45" s="651">
        <f t="shared" si="10"/>
        <v>530</v>
      </c>
      <c r="K45" s="652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50">
        <f t="shared" si="8"/>
        <v>17458.669999999998</v>
      </c>
      <c r="V45" s="651">
        <f t="shared" si="11"/>
        <v>590</v>
      </c>
      <c r="W45" s="652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50">
        <f t="shared" si="6"/>
        <v>14426.600000000002</v>
      </c>
      <c r="J46" s="651">
        <f t="shared" si="10"/>
        <v>530</v>
      </c>
      <c r="K46" s="652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50">
        <f t="shared" si="8"/>
        <v>17458.669999999998</v>
      </c>
      <c r="V46" s="651">
        <f t="shared" si="11"/>
        <v>590</v>
      </c>
      <c r="W46" s="652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50">
        <f t="shared" si="6"/>
        <v>14426.600000000002</v>
      </c>
      <c r="J47" s="651">
        <f t="shared" si="10"/>
        <v>530</v>
      </c>
      <c r="K47" s="652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50">
        <f t="shared" si="8"/>
        <v>17458.669999999998</v>
      </c>
      <c r="V47" s="651">
        <f t="shared" si="11"/>
        <v>590</v>
      </c>
      <c r="W47" s="652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50">
        <f t="shared" si="6"/>
        <v>14426.600000000002</v>
      </c>
      <c r="J48" s="651">
        <f t="shared" si="10"/>
        <v>530</v>
      </c>
      <c r="K48" s="652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50">
        <f t="shared" si="8"/>
        <v>17458.669999999998</v>
      </c>
      <c r="V48" s="651">
        <f t="shared" si="11"/>
        <v>590</v>
      </c>
      <c r="W48" s="652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50">
        <f t="shared" si="6"/>
        <v>14426.600000000002</v>
      </c>
      <c r="J49" s="651">
        <f t="shared" si="10"/>
        <v>530</v>
      </c>
      <c r="K49" s="652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50">
        <f t="shared" si="8"/>
        <v>17458.669999999998</v>
      </c>
      <c r="V49" s="651">
        <f t="shared" si="11"/>
        <v>590</v>
      </c>
      <c r="W49" s="652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50">
        <f t="shared" si="6"/>
        <v>14426.600000000002</v>
      </c>
      <c r="J50" s="651">
        <f t="shared" si="10"/>
        <v>530</v>
      </c>
      <c r="K50" s="652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50">
        <f t="shared" si="8"/>
        <v>17458.669999999998</v>
      </c>
      <c r="V50" s="651">
        <f t="shared" si="11"/>
        <v>590</v>
      </c>
      <c r="W50" s="652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50">
        <f t="shared" si="6"/>
        <v>14426.600000000002</v>
      </c>
      <c r="J51" s="651">
        <f t="shared" si="10"/>
        <v>530</v>
      </c>
      <c r="K51" s="652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50">
        <f t="shared" si="8"/>
        <v>17458.669999999998</v>
      </c>
      <c r="V51" s="651">
        <f t="shared" si="11"/>
        <v>590</v>
      </c>
      <c r="W51" s="652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50">
        <f t="shared" si="6"/>
        <v>14426.600000000002</v>
      </c>
      <c r="J52" s="651">
        <f t="shared" si="10"/>
        <v>530</v>
      </c>
      <c r="K52" s="652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50">
        <f t="shared" si="8"/>
        <v>17458.669999999998</v>
      </c>
      <c r="V52" s="651">
        <f t="shared" si="11"/>
        <v>590</v>
      </c>
      <c r="W52" s="652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50">
        <f t="shared" si="6"/>
        <v>14426.600000000002</v>
      </c>
      <c r="J53" s="651">
        <f t="shared" si="10"/>
        <v>530</v>
      </c>
      <c r="K53" s="652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50">
        <f t="shared" si="8"/>
        <v>17458.669999999998</v>
      </c>
      <c r="V53" s="651">
        <f t="shared" si="11"/>
        <v>590</v>
      </c>
      <c r="W53" s="652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50">
        <f t="shared" si="6"/>
        <v>14426.600000000002</v>
      </c>
      <c r="J54" s="651">
        <f t="shared" si="10"/>
        <v>530</v>
      </c>
      <c r="K54" s="652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50">
        <f t="shared" si="8"/>
        <v>17458.669999999998</v>
      </c>
      <c r="V54" s="651">
        <f t="shared" si="11"/>
        <v>590</v>
      </c>
      <c r="W54" s="652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50">
        <f t="shared" si="6"/>
        <v>14426.600000000002</v>
      </c>
      <c r="J55" s="651">
        <f t="shared" si="10"/>
        <v>530</v>
      </c>
      <c r="K55" s="652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50">
        <f t="shared" si="8"/>
        <v>17458.669999999998</v>
      </c>
      <c r="V55" s="651">
        <f t="shared" si="11"/>
        <v>590</v>
      </c>
      <c r="W55" s="652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50">
        <f t="shared" si="6"/>
        <v>14426.600000000002</v>
      </c>
      <c r="J56" s="651">
        <f t="shared" si="10"/>
        <v>530</v>
      </c>
      <c r="K56" s="652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50">
        <f t="shared" si="8"/>
        <v>17458.669999999998</v>
      </c>
      <c r="V56" s="651">
        <f t="shared" si="11"/>
        <v>590</v>
      </c>
      <c r="W56" s="652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50">
        <f t="shared" si="6"/>
        <v>14426.600000000002</v>
      </c>
      <c r="J57" s="651">
        <f t="shared" si="10"/>
        <v>530</v>
      </c>
      <c r="K57" s="652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50">
        <f t="shared" si="8"/>
        <v>17458.669999999998</v>
      </c>
      <c r="V57" s="651">
        <f t="shared" si="11"/>
        <v>590</v>
      </c>
      <c r="W57" s="652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50">
        <f t="shared" si="6"/>
        <v>14426.600000000002</v>
      </c>
      <c r="J58" s="651">
        <f t="shared" si="10"/>
        <v>530</v>
      </c>
      <c r="K58" s="652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50">
        <f t="shared" si="8"/>
        <v>17458.669999999998</v>
      </c>
      <c r="V58" s="651">
        <f t="shared" si="11"/>
        <v>590</v>
      </c>
      <c r="W58" s="652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50">
        <f t="shared" si="6"/>
        <v>14426.600000000002</v>
      </c>
      <c r="J59" s="651">
        <f t="shared" si="10"/>
        <v>530</v>
      </c>
      <c r="K59" s="652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50">
        <f t="shared" si="8"/>
        <v>17458.669999999998</v>
      </c>
      <c r="V59" s="651">
        <f t="shared" si="11"/>
        <v>590</v>
      </c>
      <c r="W59" s="652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50">
        <f t="shared" si="6"/>
        <v>14426.600000000002</v>
      </c>
      <c r="J60" s="651">
        <f t="shared" si="10"/>
        <v>530</v>
      </c>
      <c r="K60" s="652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50">
        <f t="shared" si="8"/>
        <v>17458.669999999998</v>
      </c>
      <c r="V60" s="651">
        <f t="shared" si="11"/>
        <v>590</v>
      </c>
      <c r="W60" s="652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50">
        <f t="shared" si="6"/>
        <v>14426.600000000002</v>
      </c>
      <c r="J61" s="651">
        <f t="shared" si="10"/>
        <v>530</v>
      </c>
      <c r="K61" s="652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50">
        <f t="shared" si="8"/>
        <v>17458.669999999998</v>
      </c>
      <c r="V61" s="651">
        <f t="shared" si="11"/>
        <v>590</v>
      </c>
      <c r="W61" s="652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50">
        <f t="shared" si="6"/>
        <v>14426.600000000002</v>
      </c>
      <c r="J62" s="651">
        <f t="shared" si="10"/>
        <v>530</v>
      </c>
      <c r="K62" s="652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50">
        <f t="shared" si="8"/>
        <v>17458.669999999998</v>
      </c>
      <c r="V62" s="651">
        <f t="shared" si="11"/>
        <v>590</v>
      </c>
      <c r="W62" s="652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50">
        <f t="shared" si="6"/>
        <v>14426.600000000002</v>
      </c>
      <c r="J63" s="651">
        <f t="shared" si="10"/>
        <v>530</v>
      </c>
      <c r="K63" s="652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50">
        <f t="shared" si="8"/>
        <v>17458.669999999998</v>
      </c>
      <c r="V63" s="651">
        <f t="shared" si="11"/>
        <v>590</v>
      </c>
      <c r="W63" s="652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50">
        <f t="shared" si="6"/>
        <v>14426.600000000002</v>
      </c>
      <c r="J64" s="651">
        <f t="shared" si="10"/>
        <v>530</v>
      </c>
      <c r="K64" s="652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50">
        <f t="shared" si="8"/>
        <v>17458.669999999998</v>
      </c>
      <c r="V64" s="651">
        <f t="shared" si="11"/>
        <v>590</v>
      </c>
      <c r="W64" s="652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50">
        <f t="shared" si="6"/>
        <v>14426.600000000002</v>
      </c>
      <c r="J65" s="651">
        <f t="shared" si="10"/>
        <v>530</v>
      </c>
      <c r="K65" s="652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50">
        <f t="shared" si="8"/>
        <v>17458.669999999998</v>
      </c>
      <c r="V65" s="651">
        <f t="shared" si="11"/>
        <v>590</v>
      </c>
      <c r="W65" s="652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50">
        <f t="shared" si="6"/>
        <v>14426.600000000002</v>
      </c>
      <c r="J66" s="651">
        <f t="shared" si="10"/>
        <v>530</v>
      </c>
      <c r="K66" s="652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50">
        <f t="shared" si="8"/>
        <v>17458.669999999998</v>
      </c>
      <c r="V66" s="651">
        <f t="shared" si="11"/>
        <v>590</v>
      </c>
      <c r="W66" s="652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50">
        <f t="shared" si="6"/>
        <v>14426.600000000002</v>
      </c>
      <c r="J67" s="651">
        <f t="shared" si="10"/>
        <v>530</v>
      </c>
      <c r="K67" s="652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50">
        <f t="shared" si="8"/>
        <v>17458.669999999998</v>
      </c>
      <c r="V67" s="651">
        <f t="shared" si="11"/>
        <v>590</v>
      </c>
      <c r="W67" s="652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50">
        <f t="shared" si="6"/>
        <v>14426.600000000002</v>
      </c>
      <c r="J68" s="651">
        <f t="shared" si="10"/>
        <v>530</v>
      </c>
      <c r="K68" s="652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50">
        <f t="shared" si="8"/>
        <v>17458.669999999998</v>
      </c>
      <c r="V68" s="651">
        <f t="shared" si="11"/>
        <v>590</v>
      </c>
      <c r="W68" s="652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50">
        <f t="shared" si="6"/>
        <v>14426.600000000002</v>
      </c>
      <c r="J69" s="651">
        <f t="shared" si="10"/>
        <v>530</v>
      </c>
      <c r="K69" s="652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50">
        <f t="shared" si="8"/>
        <v>17458.669999999998</v>
      </c>
      <c r="V69" s="651">
        <f t="shared" si="11"/>
        <v>590</v>
      </c>
      <c r="W69" s="652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50">
        <f t="shared" si="6"/>
        <v>14426.600000000002</v>
      </c>
      <c r="J70" s="653">
        <f t="shared" si="10"/>
        <v>530</v>
      </c>
      <c r="K70" s="652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50">
        <f t="shared" si="8"/>
        <v>17458.669999999998</v>
      </c>
      <c r="V70" s="653">
        <f t="shared" si="11"/>
        <v>590</v>
      </c>
      <c r="W70" s="652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50">
        <f t="shared" si="6"/>
        <v>14426.600000000002</v>
      </c>
      <c r="J71" s="653">
        <f t="shared" si="10"/>
        <v>530</v>
      </c>
      <c r="K71" s="652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50">
        <f t="shared" si="8"/>
        <v>17458.669999999998</v>
      </c>
      <c r="V71" s="653">
        <f t="shared" si="11"/>
        <v>590</v>
      </c>
      <c r="W71" s="652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50">
        <f t="shared" si="6"/>
        <v>14426.600000000002</v>
      </c>
      <c r="J72" s="653">
        <f t="shared" si="10"/>
        <v>530</v>
      </c>
      <c r="K72" s="652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50">
        <f t="shared" si="8"/>
        <v>17458.669999999998</v>
      </c>
      <c r="V72" s="653">
        <f t="shared" si="11"/>
        <v>590</v>
      </c>
      <c r="W72" s="652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50">
        <f t="shared" si="6"/>
        <v>14426.600000000002</v>
      </c>
      <c r="J73" s="653">
        <f t="shared" si="10"/>
        <v>530</v>
      </c>
      <c r="K73" s="652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50">
        <f t="shared" si="8"/>
        <v>17458.669999999998</v>
      </c>
      <c r="V73" s="653">
        <f t="shared" si="11"/>
        <v>590</v>
      </c>
      <c r="W73" s="652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50">
        <f t="shared" si="6"/>
        <v>14426.600000000002</v>
      </c>
      <c r="J74" s="653">
        <f t="shared" si="10"/>
        <v>530</v>
      </c>
      <c r="K74" s="652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50">
        <f t="shared" si="8"/>
        <v>17458.669999999998</v>
      </c>
      <c r="V74" s="653">
        <f t="shared" si="11"/>
        <v>590</v>
      </c>
      <c r="W74" s="652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50">
        <f t="shared" ref="I75:I113" si="18">I74-F75</f>
        <v>14426.600000000002</v>
      </c>
      <c r="J75" s="653">
        <f t="shared" si="10"/>
        <v>530</v>
      </c>
      <c r="K75" s="652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50">
        <f t="shared" ref="U75:U113" si="19">U74-R75</f>
        <v>17458.669999999998</v>
      </c>
      <c r="V75" s="653">
        <f t="shared" si="11"/>
        <v>590</v>
      </c>
      <c r="W75" s="652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50">
        <f t="shared" si="18"/>
        <v>14426.600000000002</v>
      </c>
      <c r="J76" s="651">
        <f t="shared" si="10"/>
        <v>530</v>
      </c>
      <c r="K76" s="652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50">
        <f t="shared" si="19"/>
        <v>17458.669999999998</v>
      </c>
      <c r="V76" s="651">
        <f t="shared" si="11"/>
        <v>590</v>
      </c>
      <c r="W76" s="652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50">
        <f t="shared" si="18"/>
        <v>14426.600000000002</v>
      </c>
      <c r="J77" s="651">
        <f t="shared" ref="J77:J113" si="20">J76-C77</f>
        <v>530</v>
      </c>
      <c r="K77" s="652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50">
        <f t="shared" si="19"/>
        <v>17458.669999999998</v>
      </c>
      <c r="V77" s="651">
        <f t="shared" ref="V77:V113" si="21">V76-O77</f>
        <v>590</v>
      </c>
      <c r="W77" s="652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50">
        <f t="shared" si="18"/>
        <v>14426.600000000002</v>
      </c>
      <c r="J78" s="651">
        <f t="shared" si="20"/>
        <v>530</v>
      </c>
      <c r="K78" s="652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50">
        <f t="shared" si="19"/>
        <v>17458.669999999998</v>
      </c>
      <c r="V78" s="651">
        <f t="shared" si="21"/>
        <v>590</v>
      </c>
      <c r="W78" s="652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50">
        <f t="shared" si="18"/>
        <v>14426.600000000002</v>
      </c>
      <c r="J79" s="651">
        <f t="shared" si="20"/>
        <v>530</v>
      </c>
      <c r="K79" s="652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50">
        <f t="shared" si="19"/>
        <v>17458.669999999998</v>
      </c>
      <c r="V79" s="651">
        <f t="shared" si="21"/>
        <v>590</v>
      </c>
      <c r="W79" s="652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50">
        <f t="shared" si="18"/>
        <v>14426.600000000002</v>
      </c>
      <c r="J80" s="651">
        <f t="shared" si="20"/>
        <v>530</v>
      </c>
      <c r="K80" s="652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50">
        <f t="shared" si="19"/>
        <v>17458.669999999998</v>
      </c>
      <c r="V80" s="651">
        <f t="shared" si="21"/>
        <v>590</v>
      </c>
      <c r="W80" s="652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50">
        <f t="shared" si="18"/>
        <v>14426.600000000002</v>
      </c>
      <c r="J81" s="651">
        <f t="shared" si="20"/>
        <v>530</v>
      </c>
      <c r="K81" s="652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50">
        <f t="shared" si="19"/>
        <v>17458.669999999998</v>
      </c>
      <c r="V81" s="651">
        <f t="shared" si="21"/>
        <v>590</v>
      </c>
      <c r="W81" s="652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50">
        <f t="shared" si="18"/>
        <v>14426.600000000002</v>
      </c>
      <c r="J82" s="651">
        <f t="shared" si="20"/>
        <v>530</v>
      </c>
      <c r="K82" s="652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50">
        <f t="shared" si="19"/>
        <v>17458.669999999998</v>
      </c>
      <c r="V82" s="651">
        <f t="shared" si="21"/>
        <v>590</v>
      </c>
      <c r="W82" s="652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50">
        <f t="shared" si="18"/>
        <v>14426.600000000002</v>
      </c>
      <c r="J83" s="651">
        <f t="shared" si="20"/>
        <v>530</v>
      </c>
      <c r="K83" s="652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50">
        <f t="shared" si="19"/>
        <v>17458.669999999998</v>
      </c>
      <c r="V83" s="651">
        <f t="shared" si="21"/>
        <v>590</v>
      </c>
      <c r="W83" s="652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50">
        <f t="shared" si="18"/>
        <v>14426.600000000002</v>
      </c>
      <c r="J84" s="651">
        <f t="shared" si="20"/>
        <v>530</v>
      </c>
      <c r="K84" s="652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50">
        <f t="shared" si="19"/>
        <v>17458.669999999998</v>
      </c>
      <c r="V84" s="651">
        <f t="shared" si="21"/>
        <v>590</v>
      </c>
      <c r="W84" s="652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50">
        <f t="shared" si="18"/>
        <v>14426.600000000002</v>
      </c>
      <c r="J85" s="651">
        <f t="shared" si="20"/>
        <v>530</v>
      </c>
      <c r="K85" s="652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50">
        <f t="shared" si="19"/>
        <v>17458.669999999998</v>
      </c>
      <c r="V85" s="651">
        <f t="shared" si="21"/>
        <v>590</v>
      </c>
      <c r="W85" s="652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50">
        <f t="shared" si="18"/>
        <v>14426.600000000002</v>
      </c>
      <c r="J86" s="651">
        <f t="shared" si="20"/>
        <v>530</v>
      </c>
      <c r="K86" s="652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50">
        <f t="shared" si="19"/>
        <v>17458.669999999998</v>
      </c>
      <c r="V86" s="651">
        <f t="shared" si="21"/>
        <v>590</v>
      </c>
      <c r="W86" s="652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50">
        <f t="shared" si="18"/>
        <v>14426.600000000002</v>
      </c>
      <c r="J87" s="651">
        <f t="shared" si="20"/>
        <v>530</v>
      </c>
      <c r="K87" s="652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50">
        <f t="shared" si="19"/>
        <v>17458.669999999998</v>
      </c>
      <c r="V87" s="651">
        <f t="shared" si="21"/>
        <v>590</v>
      </c>
      <c r="W87" s="652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50">
        <f t="shared" si="18"/>
        <v>14426.600000000002</v>
      </c>
      <c r="J88" s="651">
        <f t="shared" si="20"/>
        <v>530</v>
      </c>
      <c r="K88" s="652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50">
        <f t="shared" si="19"/>
        <v>17458.669999999998</v>
      </c>
      <c r="V88" s="651">
        <f t="shared" si="21"/>
        <v>590</v>
      </c>
      <c r="W88" s="652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50">
        <f t="shared" si="18"/>
        <v>14426.600000000002</v>
      </c>
      <c r="J89" s="651">
        <f t="shared" si="20"/>
        <v>530</v>
      </c>
      <c r="K89" s="652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50">
        <f t="shared" si="19"/>
        <v>17458.669999999998</v>
      </c>
      <c r="V89" s="651">
        <f t="shared" si="21"/>
        <v>590</v>
      </c>
      <c r="W89" s="652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50">
        <f t="shared" si="18"/>
        <v>14426.600000000002</v>
      </c>
      <c r="J90" s="651">
        <f t="shared" si="20"/>
        <v>530</v>
      </c>
      <c r="K90" s="652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50">
        <f t="shared" si="19"/>
        <v>17458.669999999998</v>
      </c>
      <c r="V90" s="651">
        <f t="shared" si="21"/>
        <v>590</v>
      </c>
      <c r="W90" s="652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50">
        <f t="shared" si="18"/>
        <v>14426.600000000002</v>
      </c>
      <c r="J91" s="651">
        <f t="shared" si="20"/>
        <v>530</v>
      </c>
      <c r="K91" s="652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50">
        <f t="shared" si="19"/>
        <v>17458.669999999998</v>
      </c>
      <c r="V91" s="651">
        <f t="shared" si="21"/>
        <v>590</v>
      </c>
      <c r="W91" s="652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50">
        <f t="shared" si="18"/>
        <v>14426.600000000002</v>
      </c>
      <c r="J92" s="651">
        <f t="shared" si="20"/>
        <v>530</v>
      </c>
      <c r="K92" s="652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50">
        <f t="shared" si="19"/>
        <v>17458.669999999998</v>
      </c>
      <c r="V92" s="651">
        <f t="shared" si="21"/>
        <v>590</v>
      </c>
      <c r="W92" s="652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50">
        <f t="shared" si="18"/>
        <v>14426.600000000002</v>
      </c>
      <c r="J93" s="651">
        <f t="shared" si="20"/>
        <v>530</v>
      </c>
      <c r="K93" s="652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50">
        <f t="shared" si="19"/>
        <v>17458.669999999998</v>
      </c>
      <c r="V93" s="651">
        <f t="shared" si="21"/>
        <v>590</v>
      </c>
      <c r="W93" s="652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50">
        <f t="shared" si="18"/>
        <v>14426.600000000002</v>
      </c>
      <c r="J94" s="651">
        <f t="shared" si="20"/>
        <v>530</v>
      </c>
      <c r="K94" s="652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50">
        <f t="shared" si="19"/>
        <v>17458.669999999998</v>
      </c>
      <c r="V94" s="651">
        <f t="shared" si="21"/>
        <v>590</v>
      </c>
      <c r="W94" s="652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50">
        <f t="shared" si="18"/>
        <v>14426.600000000002</v>
      </c>
      <c r="J95" s="651">
        <f t="shared" si="20"/>
        <v>530</v>
      </c>
      <c r="K95" s="652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50">
        <f t="shared" si="19"/>
        <v>17458.669999999998</v>
      </c>
      <c r="V95" s="651">
        <f t="shared" si="21"/>
        <v>590</v>
      </c>
      <c r="W95" s="652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50">
        <f t="shared" si="18"/>
        <v>14426.600000000002</v>
      </c>
      <c r="J96" s="651">
        <f t="shared" si="20"/>
        <v>530</v>
      </c>
      <c r="K96" s="652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50">
        <f t="shared" si="19"/>
        <v>17458.669999999998</v>
      </c>
      <c r="V96" s="651">
        <f t="shared" si="21"/>
        <v>590</v>
      </c>
      <c r="W96" s="652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50">
        <f t="shared" si="18"/>
        <v>14426.600000000002</v>
      </c>
      <c r="J97" s="651">
        <f t="shared" si="20"/>
        <v>530</v>
      </c>
      <c r="K97" s="652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50">
        <f t="shared" si="19"/>
        <v>17458.669999999998</v>
      </c>
      <c r="V97" s="651">
        <f t="shared" si="21"/>
        <v>590</v>
      </c>
      <c r="W97" s="652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50">
        <f t="shared" si="18"/>
        <v>14426.600000000002</v>
      </c>
      <c r="J98" s="651">
        <f t="shared" si="20"/>
        <v>530</v>
      </c>
      <c r="K98" s="652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50">
        <f t="shared" si="19"/>
        <v>17458.669999999998</v>
      </c>
      <c r="V98" s="651">
        <f t="shared" si="21"/>
        <v>590</v>
      </c>
      <c r="W98" s="652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50">
        <f t="shared" si="18"/>
        <v>14426.600000000002</v>
      </c>
      <c r="J99" s="651">
        <f t="shared" si="20"/>
        <v>530</v>
      </c>
      <c r="K99" s="652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50">
        <f t="shared" si="19"/>
        <v>17458.669999999998</v>
      </c>
      <c r="V99" s="651">
        <f t="shared" si="21"/>
        <v>590</v>
      </c>
      <c r="W99" s="652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50">
        <f t="shared" si="18"/>
        <v>14426.600000000002</v>
      </c>
      <c r="J100" s="651">
        <f t="shared" si="20"/>
        <v>530</v>
      </c>
      <c r="K100" s="652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50">
        <f t="shared" si="19"/>
        <v>17458.669999999998</v>
      </c>
      <c r="V100" s="651">
        <f t="shared" si="21"/>
        <v>590</v>
      </c>
      <c r="W100" s="652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50">
        <f t="shared" si="18"/>
        <v>14426.600000000002</v>
      </c>
      <c r="J101" s="651">
        <f t="shared" si="20"/>
        <v>530</v>
      </c>
      <c r="K101" s="652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50">
        <f t="shared" si="19"/>
        <v>17458.669999999998</v>
      </c>
      <c r="V101" s="651">
        <f t="shared" si="21"/>
        <v>590</v>
      </c>
      <c r="W101" s="652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50">
        <f t="shared" si="18"/>
        <v>14426.600000000002</v>
      </c>
      <c r="J102" s="651">
        <f t="shared" si="20"/>
        <v>530</v>
      </c>
      <c r="K102" s="652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50">
        <f t="shared" si="19"/>
        <v>17458.669999999998</v>
      </c>
      <c r="V102" s="651">
        <f t="shared" si="21"/>
        <v>590</v>
      </c>
      <c r="W102" s="652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50">
        <f t="shared" si="18"/>
        <v>14426.600000000002</v>
      </c>
      <c r="J103" s="651">
        <f t="shared" si="20"/>
        <v>530</v>
      </c>
      <c r="K103" s="652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50">
        <f t="shared" si="19"/>
        <v>17458.669999999998</v>
      </c>
      <c r="V103" s="651">
        <f t="shared" si="21"/>
        <v>590</v>
      </c>
      <c r="W103" s="652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50">
        <f t="shared" si="18"/>
        <v>14426.600000000002</v>
      </c>
      <c r="J104" s="651">
        <f t="shared" si="20"/>
        <v>530</v>
      </c>
      <c r="K104" s="652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50">
        <f t="shared" si="19"/>
        <v>17458.669999999998</v>
      </c>
      <c r="V104" s="651">
        <f t="shared" si="21"/>
        <v>590</v>
      </c>
      <c r="W104" s="652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50">
        <f t="shared" si="18"/>
        <v>14426.600000000002</v>
      </c>
      <c r="J105" s="651">
        <f t="shared" si="20"/>
        <v>530</v>
      </c>
      <c r="K105" s="652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50">
        <f t="shared" si="19"/>
        <v>17458.669999999998</v>
      </c>
      <c r="V105" s="651">
        <f t="shared" si="21"/>
        <v>590</v>
      </c>
      <c r="W105" s="652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50">
        <f t="shared" si="18"/>
        <v>14426.600000000002</v>
      </c>
      <c r="J106" s="651">
        <f t="shared" si="20"/>
        <v>530</v>
      </c>
      <c r="K106" s="652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50">
        <f t="shared" si="19"/>
        <v>17458.669999999998</v>
      </c>
      <c r="V106" s="651">
        <f t="shared" si="21"/>
        <v>590</v>
      </c>
      <c r="W106" s="652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50">
        <f t="shared" si="18"/>
        <v>14426.600000000002</v>
      </c>
      <c r="J107" s="651">
        <f t="shared" si="20"/>
        <v>530</v>
      </c>
      <c r="K107" s="652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50">
        <f t="shared" si="19"/>
        <v>17458.669999999998</v>
      </c>
      <c r="V107" s="651">
        <f t="shared" si="21"/>
        <v>590</v>
      </c>
      <c r="W107" s="652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50">
        <f t="shared" si="18"/>
        <v>14426.600000000002</v>
      </c>
      <c r="J108" s="651">
        <f t="shared" si="20"/>
        <v>530</v>
      </c>
      <c r="K108" s="652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50">
        <f t="shared" si="19"/>
        <v>17458.669999999998</v>
      </c>
      <c r="V108" s="651">
        <f t="shared" si="21"/>
        <v>590</v>
      </c>
      <c r="W108" s="652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50">
        <f t="shared" si="18"/>
        <v>14426.600000000002</v>
      </c>
      <c r="J109" s="651">
        <f t="shared" si="20"/>
        <v>530</v>
      </c>
      <c r="K109" s="652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50">
        <f t="shared" si="19"/>
        <v>17458.669999999998</v>
      </c>
      <c r="V109" s="651">
        <f t="shared" si="21"/>
        <v>590</v>
      </c>
      <c r="W109" s="652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50">
        <f t="shared" si="18"/>
        <v>14426.600000000002</v>
      </c>
      <c r="J110" s="651">
        <f t="shared" si="20"/>
        <v>530</v>
      </c>
      <c r="K110" s="652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50">
        <f t="shared" si="19"/>
        <v>17458.669999999998</v>
      </c>
      <c r="V110" s="651">
        <f t="shared" si="21"/>
        <v>590</v>
      </c>
      <c r="W110" s="652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50">
        <f t="shared" si="18"/>
        <v>14426.600000000002</v>
      </c>
      <c r="J111" s="651">
        <f t="shared" si="20"/>
        <v>530</v>
      </c>
      <c r="K111" s="652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50">
        <f t="shared" si="19"/>
        <v>17458.669999999998</v>
      </c>
      <c r="V111" s="651">
        <f t="shared" si="21"/>
        <v>590</v>
      </c>
      <c r="W111" s="652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50">
        <f t="shared" si="18"/>
        <v>14426.600000000002</v>
      </c>
      <c r="J112" s="651">
        <f t="shared" si="20"/>
        <v>530</v>
      </c>
      <c r="K112" s="652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50">
        <f t="shared" si="19"/>
        <v>17458.669999999998</v>
      </c>
      <c r="V112" s="651">
        <f t="shared" si="21"/>
        <v>590</v>
      </c>
      <c r="W112" s="652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50">
        <f t="shared" si="18"/>
        <v>14426.600000000002</v>
      </c>
      <c r="J113" s="651">
        <f t="shared" si="20"/>
        <v>530</v>
      </c>
      <c r="K113" s="654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50">
        <f t="shared" si="19"/>
        <v>17458.669999999998</v>
      </c>
      <c r="V113" s="651">
        <f t="shared" si="21"/>
        <v>590</v>
      </c>
      <c r="W113" s="654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182</v>
      </c>
      <c r="D115" s="6">
        <f>SUM(D9:D114)</f>
        <v>4954.0399999999991</v>
      </c>
      <c r="F115" s="6">
        <f>SUM(F9:F114)</f>
        <v>4954.0399999999991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530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102" t="s">
        <v>11</v>
      </c>
      <c r="D120" s="1103"/>
      <c r="E120" s="57">
        <f>E4+E5+E6-F115</f>
        <v>14426.600000000004</v>
      </c>
      <c r="G120" s="47"/>
      <c r="H120" s="91"/>
      <c r="O120" s="1102" t="s">
        <v>11</v>
      </c>
      <c r="P120" s="1103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G1" zoomScaleNormal="100" workbookViewId="0">
      <pane ySplit="8" topLeftCell="A9" activePane="bottomLeft" state="frozen"/>
      <selection activeCell="B1" sqref="B1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04" t="s">
        <v>244</v>
      </c>
      <c r="B1" s="1104"/>
      <c r="C1" s="1104"/>
      <c r="D1" s="1104"/>
      <c r="E1" s="1104"/>
      <c r="F1" s="1104"/>
      <c r="G1" s="1104"/>
      <c r="H1" s="11">
        <v>1</v>
      </c>
      <c r="K1" s="1100" t="s">
        <v>261</v>
      </c>
      <c r="L1" s="1100"/>
      <c r="M1" s="1100"/>
      <c r="N1" s="1100"/>
      <c r="O1" s="1100"/>
      <c r="P1" s="1100"/>
      <c r="Q1" s="11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098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801.1099999999999</v>
      </c>
      <c r="H5" s="7">
        <f>E5-G5+E4+E6+E7</f>
        <v>65.120000000000118</v>
      </c>
      <c r="K5" s="1098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0</v>
      </c>
      <c r="R5" s="7">
        <f>O5-Q5+O4+O6+O7</f>
        <v>554.13</v>
      </c>
    </row>
    <row r="6" spans="1:19" ht="15" customHeight="1" x14ac:dyDescent="0.25">
      <c r="A6" s="1098"/>
      <c r="B6" s="465" t="s">
        <v>74</v>
      </c>
      <c r="C6" s="252"/>
      <c r="D6" s="277"/>
      <c r="E6" s="262"/>
      <c r="F6" s="256"/>
      <c r="G6" s="243"/>
      <c r="K6" s="1098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7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30</v>
      </c>
      <c r="M9" s="53"/>
      <c r="N9" s="267"/>
      <c r="O9" s="757"/>
      <c r="P9" s="267">
        <f t="shared" ref="P9:P54" si="1">N9</f>
        <v>0</v>
      </c>
      <c r="Q9" s="268"/>
      <c r="R9" s="269"/>
      <c r="S9" s="262">
        <f>O6+O5+O4-P9+O7</f>
        <v>554.13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7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30</v>
      </c>
      <c r="M10" s="53"/>
      <c r="N10" s="267"/>
      <c r="O10" s="757"/>
      <c r="P10" s="267">
        <f t="shared" si="1"/>
        <v>0</v>
      </c>
      <c r="Q10" s="268"/>
      <c r="R10" s="269"/>
      <c r="S10" s="262">
        <f t="shared" ref="S10:S54" si="5">S9-P10</f>
        <v>554.13</v>
      </c>
    </row>
    <row r="11" spans="1:19" x14ac:dyDescent="0.25">
      <c r="A11" s="12"/>
      <c r="B11" s="197">
        <f t="shared" si="2"/>
        <v>26</v>
      </c>
      <c r="C11" s="53">
        <v>1</v>
      </c>
      <c r="D11" s="862">
        <v>20.100000000000001</v>
      </c>
      <c r="E11" s="867">
        <v>44624</v>
      </c>
      <c r="F11" s="862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30</v>
      </c>
      <c r="M11" s="53"/>
      <c r="N11" s="267"/>
      <c r="O11" s="757"/>
      <c r="P11" s="267">
        <f t="shared" si="1"/>
        <v>0</v>
      </c>
      <c r="Q11" s="268"/>
      <c r="R11" s="269"/>
      <c r="S11" s="262">
        <f t="shared" si="5"/>
        <v>554.13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2">
        <v>21.27</v>
      </c>
      <c r="E12" s="867">
        <v>44627</v>
      </c>
      <c r="F12" s="862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30</v>
      </c>
      <c r="M12" s="53"/>
      <c r="N12" s="267"/>
      <c r="O12" s="757"/>
      <c r="P12" s="267">
        <f t="shared" si="1"/>
        <v>0</v>
      </c>
      <c r="Q12" s="268"/>
      <c r="R12" s="269"/>
      <c r="S12" s="262">
        <f t="shared" si="5"/>
        <v>554.13</v>
      </c>
    </row>
    <row r="13" spans="1:19" x14ac:dyDescent="0.25">
      <c r="A13" s="77"/>
      <c r="B13" s="197">
        <f t="shared" si="2"/>
        <v>21</v>
      </c>
      <c r="C13" s="53">
        <v>4</v>
      </c>
      <c r="D13" s="862">
        <v>90.08</v>
      </c>
      <c r="E13" s="867">
        <v>44628</v>
      </c>
      <c r="F13" s="862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30</v>
      </c>
      <c r="M13" s="53"/>
      <c r="N13" s="267"/>
      <c r="O13" s="757"/>
      <c r="P13" s="267">
        <f t="shared" si="1"/>
        <v>0</v>
      </c>
      <c r="Q13" s="268"/>
      <c r="R13" s="269"/>
      <c r="S13" s="262">
        <f t="shared" si="5"/>
        <v>554.13</v>
      </c>
    </row>
    <row r="14" spans="1:19" x14ac:dyDescent="0.25">
      <c r="A14" s="12"/>
      <c r="B14" s="197">
        <f t="shared" si="2"/>
        <v>13</v>
      </c>
      <c r="C14" s="53">
        <v>8</v>
      </c>
      <c r="D14" s="862">
        <v>175.55</v>
      </c>
      <c r="E14" s="867">
        <v>44630</v>
      </c>
      <c r="F14" s="862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30</v>
      </c>
      <c r="M14" s="53"/>
      <c r="N14" s="267"/>
      <c r="O14" s="757"/>
      <c r="P14" s="267">
        <f t="shared" si="1"/>
        <v>0</v>
      </c>
      <c r="Q14" s="268"/>
      <c r="R14" s="269"/>
      <c r="S14" s="262">
        <f t="shared" si="5"/>
        <v>554.13</v>
      </c>
    </row>
    <row r="15" spans="1:19" x14ac:dyDescent="0.25">
      <c r="B15" s="197">
        <f t="shared" si="2"/>
        <v>11</v>
      </c>
      <c r="C15" s="53">
        <v>2</v>
      </c>
      <c r="D15" s="862">
        <v>44.17</v>
      </c>
      <c r="E15" s="867">
        <v>44641</v>
      </c>
      <c r="F15" s="862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30</v>
      </c>
      <c r="M15" s="53"/>
      <c r="N15" s="267"/>
      <c r="O15" s="757"/>
      <c r="P15" s="267">
        <f t="shared" si="1"/>
        <v>0</v>
      </c>
      <c r="Q15" s="268"/>
      <c r="R15" s="269"/>
      <c r="S15" s="262">
        <f t="shared" si="5"/>
        <v>554.13</v>
      </c>
    </row>
    <row r="16" spans="1:19" x14ac:dyDescent="0.25">
      <c r="B16" s="197">
        <f t="shared" si="2"/>
        <v>3</v>
      </c>
      <c r="C16" s="53">
        <v>8</v>
      </c>
      <c r="D16" s="862">
        <v>167.29</v>
      </c>
      <c r="E16" s="867">
        <v>44645</v>
      </c>
      <c r="F16" s="862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30</v>
      </c>
      <c r="M16" s="53"/>
      <c r="N16" s="267"/>
      <c r="O16" s="757"/>
      <c r="P16" s="267">
        <f t="shared" si="1"/>
        <v>0</v>
      </c>
      <c r="Q16" s="268"/>
      <c r="R16" s="269"/>
      <c r="S16" s="262">
        <f t="shared" si="5"/>
        <v>554.13</v>
      </c>
    </row>
    <row r="17" spans="2:19" x14ac:dyDescent="0.25">
      <c r="B17" s="197">
        <f t="shared" si="2"/>
        <v>3</v>
      </c>
      <c r="C17" s="53"/>
      <c r="D17" s="902"/>
      <c r="E17" s="1018"/>
      <c r="F17" s="902">
        <f t="shared" si="0"/>
        <v>0</v>
      </c>
      <c r="G17" s="425"/>
      <c r="H17" s="426"/>
      <c r="I17" s="262">
        <f t="shared" si="3"/>
        <v>65.120000000000033</v>
      </c>
      <c r="J17" s="243"/>
      <c r="L17" s="197">
        <f t="shared" si="4"/>
        <v>30</v>
      </c>
      <c r="M17" s="53"/>
      <c r="N17" s="267"/>
      <c r="O17" s="757"/>
      <c r="P17" s="267">
        <f t="shared" si="1"/>
        <v>0</v>
      </c>
      <c r="Q17" s="268"/>
      <c r="R17" s="269"/>
      <c r="S17" s="262">
        <f t="shared" si="5"/>
        <v>554.13</v>
      </c>
    </row>
    <row r="18" spans="2:19" x14ac:dyDescent="0.25">
      <c r="B18" s="197">
        <f t="shared" si="2"/>
        <v>3</v>
      </c>
      <c r="C18" s="53"/>
      <c r="D18" s="902"/>
      <c r="E18" s="1018"/>
      <c r="F18" s="902">
        <f t="shared" si="0"/>
        <v>0</v>
      </c>
      <c r="G18" s="425"/>
      <c r="H18" s="426"/>
      <c r="I18" s="262">
        <f t="shared" si="3"/>
        <v>65.120000000000033</v>
      </c>
      <c r="J18" s="243"/>
      <c r="L18" s="197">
        <f t="shared" si="4"/>
        <v>30</v>
      </c>
      <c r="M18" s="53"/>
      <c r="N18" s="267"/>
      <c r="O18" s="757"/>
      <c r="P18" s="267">
        <f t="shared" si="1"/>
        <v>0</v>
      </c>
      <c r="Q18" s="268"/>
      <c r="R18" s="269"/>
      <c r="S18" s="262">
        <f t="shared" si="5"/>
        <v>554.13</v>
      </c>
    </row>
    <row r="19" spans="2:19" x14ac:dyDescent="0.25">
      <c r="B19" s="197">
        <f t="shared" si="2"/>
        <v>3</v>
      </c>
      <c r="C19" s="53"/>
      <c r="D19" s="902"/>
      <c r="E19" s="1018"/>
      <c r="F19" s="902">
        <f t="shared" si="0"/>
        <v>0</v>
      </c>
      <c r="G19" s="425"/>
      <c r="H19" s="426"/>
      <c r="I19" s="262">
        <f t="shared" si="3"/>
        <v>65.120000000000033</v>
      </c>
      <c r="J19" s="243"/>
      <c r="L19" s="197">
        <f t="shared" si="4"/>
        <v>30</v>
      </c>
      <c r="M19" s="53"/>
      <c r="N19" s="267"/>
      <c r="O19" s="757"/>
      <c r="P19" s="267">
        <f t="shared" si="1"/>
        <v>0</v>
      </c>
      <c r="Q19" s="268"/>
      <c r="R19" s="269"/>
      <c r="S19" s="262">
        <f t="shared" si="5"/>
        <v>554.13</v>
      </c>
    </row>
    <row r="20" spans="2:19" x14ac:dyDescent="0.25">
      <c r="B20" s="197">
        <f t="shared" si="2"/>
        <v>3</v>
      </c>
      <c r="C20" s="53"/>
      <c r="D20" s="902"/>
      <c r="E20" s="1018"/>
      <c r="F20" s="902">
        <f t="shared" si="0"/>
        <v>0</v>
      </c>
      <c r="G20" s="425"/>
      <c r="H20" s="426"/>
      <c r="I20" s="262">
        <f t="shared" si="3"/>
        <v>65.120000000000033</v>
      </c>
      <c r="J20" s="243"/>
      <c r="L20" s="197">
        <f t="shared" si="4"/>
        <v>30</v>
      </c>
      <c r="M20" s="53"/>
      <c r="N20" s="267"/>
      <c r="O20" s="757"/>
      <c r="P20" s="267">
        <f t="shared" si="1"/>
        <v>0</v>
      </c>
      <c r="Q20" s="268"/>
      <c r="R20" s="269"/>
      <c r="S20" s="262">
        <f t="shared" si="5"/>
        <v>554.13</v>
      </c>
    </row>
    <row r="21" spans="2:19" x14ac:dyDescent="0.25">
      <c r="B21" s="197">
        <f t="shared" si="2"/>
        <v>3</v>
      </c>
      <c r="C21" s="53"/>
      <c r="D21" s="902"/>
      <c r="E21" s="1018"/>
      <c r="F21" s="902">
        <f t="shared" si="0"/>
        <v>0</v>
      </c>
      <c r="G21" s="425"/>
      <c r="H21" s="426"/>
      <c r="I21" s="262">
        <f t="shared" si="3"/>
        <v>65.120000000000033</v>
      </c>
      <c r="J21" s="243"/>
      <c r="L21" s="197">
        <f t="shared" si="4"/>
        <v>30</v>
      </c>
      <c r="M21" s="53"/>
      <c r="N21" s="267"/>
      <c r="O21" s="757"/>
      <c r="P21" s="267">
        <f t="shared" si="1"/>
        <v>0</v>
      </c>
      <c r="Q21" s="268"/>
      <c r="R21" s="269"/>
      <c r="S21" s="262">
        <f t="shared" si="5"/>
        <v>554.13</v>
      </c>
    </row>
    <row r="22" spans="2:19" x14ac:dyDescent="0.25">
      <c r="B22" s="197">
        <f t="shared" si="2"/>
        <v>3</v>
      </c>
      <c r="C22" s="53"/>
      <c r="D22" s="902"/>
      <c r="E22" s="1018"/>
      <c r="F22" s="902">
        <f t="shared" si="0"/>
        <v>0</v>
      </c>
      <c r="G22" s="425"/>
      <c r="H22" s="426"/>
      <c r="I22" s="262">
        <f t="shared" si="3"/>
        <v>65.120000000000033</v>
      </c>
      <c r="J22" s="243"/>
      <c r="L22" s="197">
        <f t="shared" si="4"/>
        <v>30</v>
      </c>
      <c r="M22" s="53"/>
      <c r="N22" s="267"/>
      <c r="O22" s="757"/>
      <c r="P22" s="267">
        <f t="shared" si="1"/>
        <v>0</v>
      </c>
      <c r="Q22" s="268"/>
      <c r="R22" s="269"/>
      <c r="S22" s="262">
        <f t="shared" si="5"/>
        <v>554.13</v>
      </c>
    </row>
    <row r="23" spans="2:19" x14ac:dyDescent="0.25">
      <c r="B23" s="197">
        <f t="shared" si="2"/>
        <v>3</v>
      </c>
      <c r="C23" s="53"/>
      <c r="D23" s="902"/>
      <c r="E23" s="1018"/>
      <c r="F23" s="902">
        <f t="shared" si="0"/>
        <v>0</v>
      </c>
      <c r="G23" s="425"/>
      <c r="H23" s="426"/>
      <c r="I23" s="262">
        <f t="shared" si="3"/>
        <v>65.120000000000033</v>
      </c>
      <c r="J23" s="243"/>
      <c r="L23" s="197">
        <f t="shared" si="4"/>
        <v>30</v>
      </c>
      <c r="M23" s="53"/>
      <c r="N23" s="267"/>
      <c r="O23" s="757"/>
      <c r="P23" s="267">
        <f t="shared" si="1"/>
        <v>0</v>
      </c>
      <c r="Q23" s="268"/>
      <c r="R23" s="269"/>
      <c r="S23" s="262">
        <f t="shared" si="5"/>
        <v>554.13</v>
      </c>
    </row>
    <row r="24" spans="2:19" x14ac:dyDescent="0.25">
      <c r="B24" s="197">
        <f t="shared" si="2"/>
        <v>3</v>
      </c>
      <c r="C24" s="53"/>
      <c r="D24" s="902"/>
      <c r="E24" s="1018"/>
      <c r="F24" s="902">
        <f t="shared" si="0"/>
        <v>0</v>
      </c>
      <c r="G24" s="425"/>
      <c r="H24" s="426"/>
      <c r="I24" s="262">
        <f t="shared" si="3"/>
        <v>65.120000000000033</v>
      </c>
      <c r="L24" s="197">
        <f t="shared" si="4"/>
        <v>30</v>
      </c>
      <c r="M24" s="53"/>
      <c r="N24" s="267"/>
      <c r="O24" s="757"/>
      <c r="P24" s="267">
        <f t="shared" si="1"/>
        <v>0</v>
      </c>
      <c r="Q24" s="268"/>
      <c r="R24" s="269"/>
      <c r="S24" s="262">
        <f t="shared" si="5"/>
        <v>554.13</v>
      </c>
    </row>
    <row r="25" spans="2:19" x14ac:dyDescent="0.25">
      <c r="B25" s="197">
        <f t="shared" si="2"/>
        <v>3</v>
      </c>
      <c r="C25" s="53"/>
      <c r="D25" s="902"/>
      <c r="E25" s="1018"/>
      <c r="F25" s="902">
        <f t="shared" ref="F25:F32" si="6">D25</f>
        <v>0</v>
      </c>
      <c r="G25" s="425"/>
      <c r="H25" s="426"/>
      <c r="I25" s="262">
        <f t="shared" si="3"/>
        <v>65.120000000000033</v>
      </c>
      <c r="L25" s="197">
        <f t="shared" si="4"/>
        <v>30</v>
      </c>
      <c r="M25" s="53"/>
      <c r="N25" s="267"/>
      <c r="O25" s="757"/>
      <c r="P25" s="267">
        <f t="shared" si="1"/>
        <v>0</v>
      </c>
      <c r="Q25" s="268"/>
      <c r="R25" s="269"/>
      <c r="S25" s="262">
        <f t="shared" si="5"/>
        <v>554.13</v>
      </c>
    </row>
    <row r="26" spans="2:19" x14ac:dyDescent="0.25">
      <c r="B26" s="197">
        <f t="shared" si="2"/>
        <v>3</v>
      </c>
      <c r="C26" s="53"/>
      <c r="D26" s="267"/>
      <c r="E26" s="757"/>
      <c r="F26" s="267">
        <f t="shared" si="6"/>
        <v>0</v>
      </c>
      <c r="G26" s="268"/>
      <c r="H26" s="269"/>
      <c r="I26" s="262">
        <f t="shared" si="3"/>
        <v>65.120000000000033</v>
      </c>
      <c r="L26" s="197">
        <f t="shared" si="4"/>
        <v>30</v>
      </c>
      <c r="M26" s="53"/>
      <c r="N26" s="267"/>
      <c r="O26" s="757"/>
      <c r="P26" s="267">
        <f t="shared" si="1"/>
        <v>0</v>
      </c>
      <c r="Q26" s="268"/>
      <c r="R26" s="269"/>
      <c r="S26" s="262">
        <f t="shared" si="5"/>
        <v>554.13</v>
      </c>
    </row>
    <row r="27" spans="2:19" x14ac:dyDescent="0.25">
      <c r="B27" s="197">
        <f t="shared" si="2"/>
        <v>3</v>
      </c>
      <c r="C27" s="53"/>
      <c r="D27" s="267"/>
      <c r="E27" s="757"/>
      <c r="F27" s="267">
        <f t="shared" si="6"/>
        <v>0</v>
      </c>
      <c r="G27" s="268"/>
      <c r="H27" s="269"/>
      <c r="I27" s="262">
        <f t="shared" si="3"/>
        <v>65.120000000000033</v>
      </c>
      <c r="L27" s="197">
        <f t="shared" si="4"/>
        <v>30</v>
      </c>
      <c r="M27" s="53"/>
      <c r="N27" s="267"/>
      <c r="O27" s="757"/>
      <c r="P27" s="267">
        <f t="shared" si="1"/>
        <v>0</v>
      </c>
      <c r="Q27" s="268"/>
      <c r="R27" s="269"/>
      <c r="S27" s="262">
        <f t="shared" si="5"/>
        <v>554.13</v>
      </c>
    </row>
    <row r="28" spans="2:19" x14ac:dyDescent="0.25">
      <c r="B28" s="197">
        <f t="shared" si="2"/>
        <v>3</v>
      </c>
      <c r="C28" s="53"/>
      <c r="D28" s="267"/>
      <c r="E28" s="757"/>
      <c r="F28" s="267">
        <f t="shared" si="6"/>
        <v>0</v>
      </c>
      <c r="G28" s="268"/>
      <c r="H28" s="269"/>
      <c r="I28" s="262">
        <f t="shared" si="3"/>
        <v>65.120000000000033</v>
      </c>
      <c r="L28" s="197">
        <f t="shared" si="4"/>
        <v>30</v>
      </c>
      <c r="M28" s="53"/>
      <c r="N28" s="267"/>
      <c r="O28" s="757"/>
      <c r="P28" s="267">
        <f t="shared" si="1"/>
        <v>0</v>
      </c>
      <c r="Q28" s="268"/>
      <c r="R28" s="269"/>
      <c r="S28" s="262">
        <f t="shared" si="5"/>
        <v>554.13</v>
      </c>
    </row>
    <row r="29" spans="2:19" x14ac:dyDescent="0.25">
      <c r="B29" s="197">
        <f t="shared" si="2"/>
        <v>3</v>
      </c>
      <c r="C29" s="53"/>
      <c r="D29" s="267"/>
      <c r="E29" s="757"/>
      <c r="F29" s="267">
        <f t="shared" si="6"/>
        <v>0</v>
      </c>
      <c r="G29" s="268"/>
      <c r="H29" s="269"/>
      <c r="I29" s="262">
        <f t="shared" si="3"/>
        <v>65.120000000000033</v>
      </c>
      <c r="L29" s="197">
        <f t="shared" si="4"/>
        <v>30</v>
      </c>
      <c r="M29" s="53"/>
      <c r="N29" s="267"/>
      <c r="O29" s="757"/>
      <c r="P29" s="267">
        <f t="shared" si="1"/>
        <v>0</v>
      </c>
      <c r="Q29" s="268"/>
      <c r="R29" s="269"/>
      <c r="S29" s="262">
        <f t="shared" si="5"/>
        <v>554.13</v>
      </c>
    </row>
    <row r="30" spans="2:19" x14ac:dyDescent="0.25">
      <c r="B30" s="197">
        <f t="shared" si="2"/>
        <v>3</v>
      </c>
      <c r="C30" s="53"/>
      <c r="D30" s="267"/>
      <c r="E30" s="757"/>
      <c r="F30" s="267">
        <f t="shared" si="6"/>
        <v>0</v>
      </c>
      <c r="G30" s="268"/>
      <c r="H30" s="269"/>
      <c r="I30" s="262">
        <f t="shared" si="3"/>
        <v>65.120000000000033</v>
      </c>
      <c r="L30" s="197">
        <f t="shared" si="4"/>
        <v>30</v>
      </c>
      <c r="M30" s="53"/>
      <c r="N30" s="267"/>
      <c r="O30" s="757"/>
      <c r="P30" s="267">
        <f t="shared" si="1"/>
        <v>0</v>
      </c>
      <c r="Q30" s="268"/>
      <c r="R30" s="269"/>
      <c r="S30" s="262">
        <f t="shared" si="5"/>
        <v>554.13</v>
      </c>
    </row>
    <row r="31" spans="2:19" x14ac:dyDescent="0.25">
      <c r="B31" s="197">
        <f t="shared" si="2"/>
        <v>3</v>
      </c>
      <c r="C31" s="15"/>
      <c r="D31" s="267"/>
      <c r="E31" s="757"/>
      <c r="F31" s="267">
        <f t="shared" si="6"/>
        <v>0</v>
      </c>
      <c r="G31" s="268"/>
      <c r="H31" s="269"/>
      <c r="I31" s="262">
        <f t="shared" si="3"/>
        <v>65.120000000000033</v>
      </c>
      <c r="L31" s="197">
        <f t="shared" si="4"/>
        <v>30</v>
      </c>
      <c r="M31" s="15"/>
      <c r="N31" s="267"/>
      <c r="O31" s="757"/>
      <c r="P31" s="267">
        <f t="shared" si="1"/>
        <v>0</v>
      </c>
      <c r="Q31" s="268"/>
      <c r="R31" s="269"/>
      <c r="S31" s="262">
        <f t="shared" si="5"/>
        <v>554.13</v>
      </c>
    </row>
    <row r="32" spans="2:19" x14ac:dyDescent="0.25">
      <c r="B32" s="197">
        <f t="shared" si="2"/>
        <v>3</v>
      </c>
      <c r="C32" s="15"/>
      <c r="D32" s="267"/>
      <c r="E32" s="757"/>
      <c r="F32" s="267">
        <f t="shared" si="6"/>
        <v>0</v>
      </c>
      <c r="G32" s="268"/>
      <c r="H32" s="269"/>
      <c r="I32" s="262">
        <f t="shared" si="3"/>
        <v>65.120000000000033</v>
      </c>
      <c r="L32" s="197">
        <f t="shared" si="4"/>
        <v>30</v>
      </c>
      <c r="M32" s="15"/>
      <c r="N32" s="267"/>
      <c r="O32" s="757"/>
      <c r="P32" s="267">
        <f t="shared" si="1"/>
        <v>0</v>
      </c>
      <c r="Q32" s="268"/>
      <c r="R32" s="269"/>
      <c r="S32" s="262">
        <f t="shared" si="5"/>
        <v>554.13</v>
      </c>
    </row>
    <row r="33" spans="2:19" x14ac:dyDescent="0.25">
      <c r="B33" s="197">
        <f t="shared" si="2"/>
        <v>3</v>
      </c>
      <c r="C33" s="15"/>
      <c r="D33" s="267"/>
      <c r="E33" s="757"/>
      <c r="F33" s="267">
        <f t="shared" si="0"/>
        <v>0</v>
      </c>
      <c r="G33" s="268"/>
      <c r="H33" s="269"/>
      <c r="I33" s="262">
        <f t="shared" si="3"/>
        <v>65.120000000000033</v>
      </c>
      <c r="L33" s="197">
        <f t="shared" si="4"/>
        <v>30</v>
      </c>
      <c r="M33" s="15"/>
      <c r="N33" s="267"/>
      <c r="O33" s="757"/>
      <c r="P33" s="267">
        <f t="shared" si="1"/>
        <v>0</v>
      </c>
      <c r="Q33" s="268"/>
      <c r="R33" s="269"/>
      <c r="S33" s="262">
        <f t="shared" si="5"/>
        <v>554.13</v>
      </c>
    </row>
    <row r="34" spans="2:19" x14ac:dyDescent="0.25">
      <c r="B34" s="197">
        <f t="shared" si="2"/>
        <v>3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3"/>
        <v>65.120000000000033</v>
      </c>
      <c r="L34" s="197">
        <f t="shared" si="4"/>
        <v>30</v>
      </c>
      <c r="M34" s="15"/>
      <c r="N34" s="267"/>
      <c r="O34" s="757"/>
      <c r="P34" s="267">
        <f t="shared" si="1"/>
        <v>0</v>
      </c>
      <c r="Q34" s="268"/>
      <c r="R34" s="269"/>
      <c r="S34" s="262">
        <f t="shared" si="5"/>
        <v>554.13</v>
      </c>
    </row>
    <row r="35" spans="2:19" x14ac:dyDescent="0.25">
      <c r="B35" s="197">
        <f t="shared" si="2"/>
        <v>3</v>
      </c>
      <c r="C35" s="15"/>
      <c r="D35" s="267"/>
      <c r="E35" s="757"/>
      <c r="F35" s="267">
        <f t="shared" si="0"/>
        <v>0</v>
      </c>
      <c r="G35" s="268"/>
      <c r="H35" s="269"/>
      <c r="I35" s="262">
        <f t="shared" si="3"/>
        <v>65.120000000000033</v>
      </c>
      <c r="L35" s="197">
        <f t="shared" si="4"/>
        <v>30</v>
      </c>
      <c r="M35" s="15"/>
      <c r="N35" s="267"/>
      <c r="O35" s="757"/>
      <c r="P35" s="267">
        <f t="shared" si="1"/>
        <v>0</v>
      </c>
      <c r="Q35" s="268"/>
      <c r="R35" s="269"/>
      <c r="S35" s="262">
        <f t="shared" si="5"/>
        <v>554.13</v>
      </c>
    </row>
    <row r="36" spans="2:19" x14ac:dyDescent="0.25">
      <c r="B36" s="197">
        <f t="shared" si="2"/>
        <v>3</v>
      </c>
      <c r="C36" s="15"/>
      <c r="D36" s="267"/>
      <c r="E36" s="757"/>
      <c r="F36" s="267">
        <f t="shared" si="0"/>
        <v>0</v>
      </c>
      <c r="G36" s="268"/>
      <c r="H36" s="269"/>
      <c r="I36" s="262">
        <f t="shared" si="3"/>
        <v>65.120000000000033</v>
      </c>
      <c r="L36" s="197">
        <f t="shared" si="4"/>
        <v>30</v>
      </c>
      <c r="M36" s="15"/>
      <c r="N36" s="267"/>
      <c r="O36" s="757"/>
      <c r="P36" s="267">
        <f t="shared" si="1"/>
        <v>0</v>
      </c>
      <c r="Q36" s="268"/>
      <c r="R36" s="269"/>
      <c r="S36" s="262">
        <f t="shared" si="5"/>
        <v>554.13</v>
      </c>
    </row>
    <row r="37" spans="2:19" x14ac:dyDescent="0.25">
      <c r="B37" s="197">
        <f t="shared" si="2"/>
        <v>3</v>
      </c>
      <c r="C37" s="15"/>
      <c r="D37" s="267"/>
      <c r="E37" s="757"/>
      <c r="F37" s="267">
        <f t="shared" si="0"/>
        <v>0</v>
      </c>
      <c r="G37" s="268"/>
      <c r="H37" s="269"/>
      <c r="I37" s="262">
        <f t="shared" si="3"/>
        <v>65.120000000000033</v>
      </c>
      <c r="L37" s="197">
        <f t="shared" si="4"/>
        <v>30</v>
      </c>
      <c r="M37" s="15"/>
      <c r="N37" s="267"/>
      <c r="O37" s="757"/>
      <c r="P37" s="267">
        <f t="shared" si="1"/>
        <v>0</v>
      </c>
      <c r="Q37" s="268"/>
      <c r="R37" s="269"/>
      <c r="S37" s="262">
        <f t="shared" si="5"/>
        <v>554.13</v>
      </c>
    </row>
    <row r="38" spans="2:19" x14ac:dyDescent="0.25">
      <c r="B38" s="197">
        <f t="shared" si="2"/>
        <v>3</v>
      </c>
      <c r="C38" s="15"/>
      <c r="D38" s="267"/>
      <c r="E38" s="757"/>
      <c r="F38" s="267">
        <f t="shared" si="0"/>
        <v>0</v>
      </c>
      <c r="G38" s="268"/>
      <c r="H38" s="269"/>
      <c r="I38" s="262">
        <f t="shared" si="3"/>
        <v>65.120000000000033</v>
      </c>
      <c r="L38" s="197">
        <f t="shared" si="4"/>
        <v>30</v>
      </c>
      <c r="M38" s="15"/>
      <c r="N38" s="267"/>
      <c r="O38" s="757"/>
      <c r="P38" s="267">
        <f t="shared" si="1"/>
        <v>0</v>
      </c>
      <c r="Q38" s="268"/>
      <c r="R38" s="269"/>
      <c r="S38" s="262">
        <f t="shared" si="5"/>
        <v>554.13</v>
      </c>
    </row>
    <row r="39" spans="2:19" x14ac:dyDescent="0.25">
      <c r="B39" s="197">
        <f t="shared" si="2"/>
        <v>3</v>
      </c>
      <c r="C39" s="15"/>
      <c r="D39" s="267"/>
      <c r="E39" s="757"/>
      <c r="F39" s="267">
        <f t="shared" si="0"/>
        <v>0</v>
      </c>
      <c r="G39" s="268"/>
      <c r="H39" s="269"/>
      <c r="I39" s="262">
        <f t="shared" si="3"/>
        <v>65.120000000000033</v>
      </c>
      <c r="L39" s="197">
        <f t="shared" si="4"/>
        <v>30</v>
      </c>
      <c r="M39" s="15"/>
      <c r="N39" s="267"/>
      <c r="O39" s="757"/>
      <c r="P39" s="267">
        <f t="shared" si="1"/>
        <v>0</v>
      </c>
      <c r="Q39" s="268"/>
      <c r="R39" s="269"/>
      <c r="S39" s="262">
        <f t="shared" si="5"/>
        <v>554.13</v>
      </c>
    </row>
    <row r="40" spans="2:19" x14ac:dyDescent="0.25">
      <c r="B40" s="197">
        <f t="shared" si="2"/>
        <v>3</v>
      </c>
      <c r="C40" s="15"/>
      <c r="D40" s="267"/>
      <c r="E40" s="757"/>
      <c r="F40" s="267">
        <f t="shared" si="0"/>
        <v>0</v>
      </c>
      <c r="G40" s="268"/>
      <c r="H40" s="269"/>
      <c r="I40" s="262">
        <f t="shared" si="3"/>
        <v>65.120000000000033</v>
      </c>
      <c r="L40" s="197">
        <f t="shared" si="4"/>
        <v>30</v>
      </c>
      <c r="M40" s="15"/>
      <c r="N40" s="267"/>
      <c r="O40" s="757"/>
      <c r="P40" s="267">
        <f t="shared" si="1"/>
        <v>0</v>
      </c>
      <c r="Q40" s="268"/>
      <c r="R40" s="269"/>
      <c r="S40" s="262">
        <f t="shared" si="5"/>
        <v>554.13</v>
      </c>
    </row>
    <row r="41" spans="2:19" x14ac:dyDescent="0.25">
      <c r="B41" s="197">
        <f t="shared" si="2"/>
        <v>3</v>
      </c>
      <c r="C41" s="15"/>
      <c r="D41" s="267"/>
      <c r="E41" s="757"/>
      <c r="F41" s="267">
        <f t="shared" si="0"/>
        <v>0</v>
      </c>
      <c r="G41" s="268"/>
      <c r="H41" s="269"/>
      <c r="I41" s="262">
        <f t="shared" si="3"/>
        <v>65.120000000000033</v>
      </c>
      <c r="L41" s="197">
        <f t="shared" si="4"/>
        <v>30</v>
      </c>
      <c r="M41" s="15"/>
      <c r="N41" s="267"/>
      <c r="O41" s="757"/>
      <c r="P41" s="267">
        <f t="shared" si="1"/>
        <v>0</v>
      </c>
      <c r="Q41" s="268"/>
      <c r="R41" s="269"/>
      <c r="S41" s="262">
        <f t="shared" si="5"/>
        <v>554.13</v>
      </c>
    </row>
    <row r="42" spans="2:19" x14ac:dyDescent="0.25">
      <c r="B42" s="197">
        <f t="shared" si="2"/>
        <v>3</v>
      </c>
      <c r="C42" s="15"/>
      <c r="D42" s="267"/>
      <c r="E42" s="757"/>
      <c r="F42" s="267">
        <f t="shared" si="0"/>
        <v>0</v>
      </c>
      <c r="G42" s="268"/>
      <c r="H42" s="269"/>
      <c r="I42" s="262">
        <f t="shared" si="3"/>
        <v>65.120000000000033</v>
      </c>
      <c r="L42" s="197">
        <f t="shared" si="4"/>
        <v>30</v>
      </c>
      <c r="M42" s="15"/>
      <c r="N42" s="267"/>
      <c r="O42" s="757"/>
      <c r="P42" s="267">
        <f t="shared" si="1"/>
        <v>0</v>
      </c>
      <c r="Q42" s="268"/>
      <c r="R42" s="269"/>
      <c r="S42" s="262">
        <f t="shared" si="5"/>
        <v>554.13</v>
      </c>
    </row>
    <row r="43" spans="2:19" x14ac:dyDescent="0.25">
      <c r="B43" s="197">
        <f t="shared" si="2"/>
        <v>3</v>
      </c>
      <c r="C43" s="15"/>
      <c r="D43" s="267"/>
      <c r="E43" s="757"/>
      <c r="F43" s="267">
        <f t="shared" si="0"/>
        <v>0</v>
      </c>
      <c r="G43" s="268"/>
      <c r="H43" s="269"/>
      <c r="I43" s="262">
        <f t="shared" si="3"/>
        <v>65.120000000000033</v>
      </c>
      <c r="L43" s="197">
        <f t="shared" si="4"/>
        <v>30</v>
      </c>
      <c r="M43" s="15"/>
      <c r="N43" s="267"/>
      <c r="O43" s="757"/>
      <c r="P43" s="267">
        <f t="shared" si="1"/>
        <v>0</v>
      </c>
      <c r="Q43" s="268"/>
      <c r="R43" s="269"/>
      <c r="S43" s="262">
        <f t="shared" si="5"/>
        <v>554.13</v>
      </c>
    </row>
    <row r="44" spans="2:19" x14ac:dyDescent="0.25">
      <c r="B44" s="197">
        <f t="shared" si="2"/>
        <v>3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65.120000000000033</v>
      </c>
      <c r="L44" s="197">
        <f t="shared" si="4"/>
        <v>30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554.13</v>
      </c>
    </row>
    <row r="45" spans="2:19" x14ac:dyDescent="0.25">
      <c r="B45" s="197">
        <f t="shared" si="2"/>
        <v>3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65.120000000000033</v>
      </c>
      <c r="L45" s="197">
        <f t="shared" si="4"/>
        <v>30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554.13</v>
      </c>
    </row>
    <row r="46" spans="2:19" x14ac:dyDescent="0.25">
      <c r="B46" s="197">
        <f t="shared" si="2"/>
        <v>3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65.120000000000033</v>
      </c>
      <c r="L46" s="197">
        <f t="shared" si="4"/>
        <v>30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554.13</v>
      </c>
    </row>
    <row r="47" spans="2:19" x14ac:dyDescent="0.25">
      <c r="B47" s="197">
        <f t="shared" si="2"/>
        <v>3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65.120000000000033</v>
      </c>
      <c r="L47" s="197">
        <f t="shared" si="4"/>
        <v>30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554.13</v>
      </c>
    </row>
    <row r="48" spans="2:19" x14ac:dyDescent="0.25">
      <c r="B48" s="197">
        <f t="shared" si="2"/>
        <v>3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65.120000000000033</v>
      </c>
      <c r="L48" s="197">
        <f t="shared" si="4"/>
        <v>30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554.13</v>
      </c>
    </row>
    <row r="49" spans="2:19" x14ac:dyDescent="0.25">
      <c r="B49" s="197">
        <f t="shared" si="2"/>
        <v>3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65.120000000000033</v>
      </c>
      <c r="L49" s="197">
        <f t="shared" si="4"/>
        <v>30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554.13</v>
      </c>
    </row>
    <row r="50" spans="2:19" x14ac:dyDescent="0.25">
      <c r="B50" s="197">
        <f t="shared" si="2"/>
        <v>3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65.120000000000033</v>
      </c>
      <c r="L50" s="197">
        <f t="shared" si="4"/>
        <v>30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554.13</v>
      </c>
    </row>
    <row r="51" spans="2:19" x14ac:dyDescent="0.25">
      <c r="B51" s="197">
        <f t="shared" si="2"/>
        <v>3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65.120000000000033</v>
      </c>
      <c r="L51" s="197">
        <f t="shared" si="4"/>
        <v>30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554.13</v>
      </c>
    </row>
    <row r="52" spans="2:19" x14ac:dyDescent="0.25">
      <c r="B52" s="197">
        <f t="shared" si="2"/>
        <v>3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65.120000000000033</v>
      </c>
      <c r="L52" s="197">
        <f t="shared" si="4"/>
        <v>30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554.13</v>
      </c>
    </row>
    <row r="53" spans="2:19" x14ac:dyDescent="0.25">
      <c r="B53" s="197">
        <f t="shared" si="2"/>
        <v>3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65.120000000000033</v>
      </c>
      <c r="L53" s="197">
        <f t="shared" si="4"/>
        <v>30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554.13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65.120000000000033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554.13</v>
      </c>
    </row>
    <row r="55" spans="2:19" x14ac:dyDescent="0.25">
      <c r="C55" s="53">
        <f>SUM(C9:C54)</f>
        <v>37</v>
      </c>
      <c r="D55" s="124">
        <f>SUM(D9:D54)</f>
        <v>801.1099999999999</v>
      </c>
      <c r="E55" s="173"/>
      <c r="F55" s="124">
        <f>SUM(F9:F54)</f>
        <v>801.1099999999999</v>
      </c>
      <c r="G55" s="166"/>
      <c r="H55" s="166"/>
      <c r="M55" s="53">
        <f>SUM(M9:M54)</f>
        <v>0</v>
      </c>
      <c r="N55" s="124">
        <f>SUM(N9:N54)</f>
        <v>0</v>
      </c>
      <c r="O55" s="173"/>
      <c r="P55" s="124">
        <f>SUM(P9:P54)</f>
        <v>0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3</v>
      </c>
      <c r="L58" s="91"/>
      <c r="N58" s="45" t="s">
        <v>4</v>
      </c>
      <c r="O58" s="56">
        <f>P5-M55+P4+P6+P7</f>
        <v>30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02" t="s">
        <v>11</v>
      </c>
      <c r="D60" s="1103"/>
      <c r="E60" s="57">
        <f>E5-F55+E4+E6+E7</f>
        <v>65.120000000000118</v>
      </c>
      <c r="L60" s="91"/>
      <c r="M60" s="1102" t="s">
        <v>11</v>
      </c>
      <c r="N60" s="1103"/>
      <c r="O60" s="57">
        <f>O5-P55+O4+O6+O7</f>
        <v>554.13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4" t="s">
        <v>245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098" t="s">
        <v>107</v>
      </c>
      <c r="B5" s="1126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891.38</v>
      </c>
      <c r="H5" s="7">
        <f>E5-G5+E4+E6+E7</f>
        <v>384.91999999999996</v>
      </c>
    </row>
    <row r="6" spans="1:10" ht="15" customHeight="1" x14ac:dyDescent="0.25">
      <c r="A6" s="1098"/>
      <c r="B6" s="1126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7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7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7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7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7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7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7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2">
        <v>108.69</v>
      </c>
      <c r="E16" s="867">
        <v>44624</v>
      </c>
      <c r="F16" s="862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2">
        <v>55.73</v>
      </c>
      <c r="E17" s="867">
        <v>44625</v>
      </c>
      <c r="F17" s="862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2">
        <v>58.43</v>
      </c>
      <c r="E18" s="867">
        <v>44645</v>
      </c>
      <c r="F18" s="862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18</v>
      </c>
      <c r="C19" s="53"/>
      <c r="D19" s="902"/>
      <c r="E19" s="1018"/>
      <c r="F19" s="902">
        <f t="shared" si="0"/>
        <v>0</v>
      </c>
      <c r="G19" s="425"/>
      <c r="H19" s="426"/>
      <c r="I19" s="262">
        <f t="shared" si="2"/>
        <v>384.91999999999985</v>
      </c>
      <c r="J19" s="243"/>
    </row>
    <row r="20" spans="2:10" x14ac:dyDescent="0.25">
      <c r="B20" s="197">
        <f t="shared" si="1"/>
        <v>18</v>
      </c>
      <c r="C20" s="53"/>
      <c r="D20" s="902"/>
      <c r="E20" s="1018"/>
      <c r="F20" s="902">
        <f t="shared" si="0"/>
        <v>0</v>
      </c>
      <c r="G20" s="425"/>
      <c r="H20" s="426"/>
      <c r="I20" s="262">
        <f t="shared" si="2"/>
        <v>384.91999999999985</v>
      </c>
      <c r="J20" s="243"/>
    </row>
    <row r="21" spans="2:10" x14ac:dyDescent="0.25">
      <c r="B21" s="197">
        <f t="shared" si="1"/>
        <v>18</v>
      </c>
      <c r="C21" s="53"/>
      <c r="D21" s="902"/>
      <c r="E21" s="1018"/>
      <c r="F21" s="902">
        <f t="shared" si="0"/>
        <v>0</v>
      </c>
      <c r="G21" s="425"/>
      <c r="H21" s="426"/>
      <c r="I21" s="262">
        <f t="shared" si="2"/>
        <v>384.91999999999985</v>
      </c>
      <c r="J21" s="243"/>
    </row>
    <row r="22" spans="2:10" x14ac:dyDescent="0.25">
      <c r="B22" s="197">
        <f t="shared" si="1"/>
        <v>18</v>
      </c>
      <c r="C22" s="53"/>
      <c r="D22" s="902"/>
      <c r="E22" s="1018"/>
      <c r="F22" s="902">
        <f t="shared" si="0"/>
        <v>0</v>
      </c>
      <c r="G22" s="425"/>
      <c r="H22" s="426"/>
      <c r="I22" s="262">
        <f t="shared" si="2"/>
        <v>384.91999999999985</v>
      </c>
      <c r="J22" s="243"/>
    </row>
    <row r="23" spans="2:10" x14ac:dyDescent="0.25">
      <c r="B23" s="197">
        <f t="shared" si="1"/>
        <v>18</v>
      </c>
      <c r="C23" s="53"/>
      <c r="D23" s="902"/>
      <c r="E23" s="1018"/>
      <c r="F23" s="902">
        <f t="shared" si="0"/>
        <v>0</v>
      </c>
      <c r="G23" s="425"/>
      <c r="H23" s="426"/>
      <c r="I23" s="262">
        <f t="shared" si="2"/>
        <v>384.91999999999985</v>
      </c>
      <c r="J23" s="243"/>
    </row>
    <row r="24" spans="2:10" x14ac:dyDescent="0.25">
      <c r="B24" s="197">
        <f t="shared" si="1"/>
        <v>18</v>
      </c>
      <c r="C24" s="53"/>
      <c r="D24" s="902"/>
      <c r="E24" s="1018"/>
      <c r="F24" s="902">
        <f t="shared" si="0"/>
        <v>0</v>
      </c>
      <c r="G24" s="425"/>
      <c r="H24" s="426"/>
      <c r="I24" s="262">
        <f t="shared" si="2"/>
        <v>384.91999999999985</v>
      </c>
    </row>
    <row r="25" spans="2:10" x14ac:dyDescent="0.25">
      <c r="B25" s="197">
        <f t="shared" si="1"/>
        <v>18</v>
      </c>
      <c r="C25" s="53"/>
      <c r="D25" s="902"/>
      <c r="E25" s="1018"/>
      <c r="F25" s="902">
        <f t="shared" si="0"/>
        <v>0</v>
      </c>
      <c r="G25" s="425"/>
      <c r="H25" s="426"/>
      <c r="I25" s="262">
        <f t="shared" si="2"/>
        <v>384.91999999999985</v>
      </c>
    </row>
    <row r="26" spans="2:10" x14ac:dyDescent="0.25">
      <c r="B26" s="197">
        <f t="shared" si="1"/>
        <v>18</v>
      </c>
      <c r="C26" s="53"/>
      <c r="D26" s="902"/>
      <c r="E26" s="1018"/>
      <c r="F26" s="902">
        <f t="shared" si="0"/>
        <v>0</v>
      </c>
      <c r="G26" s="425"/>
      <c r="H26" s="426"/>
      <c r="I26" s="262">
        <f t="shared" si="2"/>
        <v>384.91999999999985</v>
      </c>
    </row>
    <row r="27" spans="2:10" x14ac:dyDescent="0.25">
      <c r="B27" s="197">
        <f t="shared" si="1"/>
        <v>18</v>
      </c>
      <c r="C27" s="53"/>
      <c r="D27" s="902"/>
      <c r="E27" s="1018"/>
      <c r="F27" s="902">
        <f t="shared" si="0"/>
        <v>0</v>
      </c>
      <c r="G27" s="425"/>
      <c r="H27" s="426"/>
      <c r="I27" s="262">
        <f t="shared" si="2"/>
        <v>384.91999999999985</v>
      </c>
    </row>
    <row r="28" spans="2:10" x14ac:dyDescent="0.25">
      <c r="B28" s="197">
        <f t="shared" si="1"/>
        <v>18</v>
      </c>
      <c r="C28" s="53"/>
      <c r="D28" s="902"/>
      <c r="E28" s="1018"/>
      <c r="F28" s="902">
        <f t="shared" si="0"/>
        <v>0</v>
      </c>
      <c r="G28" s="425"/>
      <c r="H28" s="426"/>
      <c r="I28" s="262">
        <f t="shared" si="2"/>
        <v>384.91999999999985</v>
      </c>
    </row>
    <row r="29" spans="2:10" x14ac:dyDescent="0.25">
      <c r="B29" s="197">
        <f t="shared" si="1"/>
        <v>18</v>
      </c>
      <c r="C29" s="53"/>
      <c r="D29" s="902"/>
      <c r="E29" s="1018"/>
      <c r="F29" s="902">
        <f t="shared" si="0"/>
        <v>0</v>
      </c>
      <c r="G29" s="425"/>
      <c r="H29" s="426"/>
      <c r="I29" s="262">
        <f t="shared" si="2"/>
        <v>384.91999999999985</v>
      </c>
    </row>
    <row r="30" spans="2:10" x14ac:dyDescent="0.25">
      <c r="B30" s="197">
        <f t="shared" si="1"/>
        <v>18</v>
      </c>
      <c r="C30" s="53"/>
      <c r="D30" s="902"/>
      <c r="E30" s="1018"/>
      <c r="F30" s="902">
        <f t="shared" si="0"/>
        <v>0</v>
      </c>
      <c r="G30" s="425"/>
      <c r="H30" s="426"/>
      <c r="I30" s="262">
        <f t="shared" si="2"/>
        <v>384.91999999999985</v>
      </c>
    </row>
    <row r="31" spans="2:10" x14ac:dyDescent="0.25">
      <c r="B31" s="197">
        <f t="shared" si="1"/>
        <v>18</v>
      </c>
      <c r="C31" s="15"/>
      <c r="D31" s="902"/>
      <c r="E31" s="1018"/>
      <c r="F31" s="902">
        <f t="shared" si="0"/>
        <v>0</v>
      </c>
      <c r="G31" s="425"/>
      <c r="H31" s="426"/>
      <c r="I31" s="262">
        <f t="shared" si="2"/>
        <v>384.91999999999985</v>
      </c>
    </row>
    <row r="32" spans="2:10" x14ac:dyDescent="0.25">
      <c r="B32" s="197">
        <f t="shared" si="1"/>
        <v>18</v>
      </c>
      <c r="C32" s="15"/>
      <c r="D32" s="902"/>
      <c r="E32" s="1018"/>
      <c r="F32" s="902">
        <f t="shared" si="0"/>
        <v>0</v>
      </c>
      <c r="G32" s="425"/>
      <c r="H32" s="426"/>
      <c r="I32" s="262">
        <f t="shared" si="2"/>
        <v>384.91999999999985</v>
      </c>
    </row>
    <row r="33" spans="2:9" x14ac:dyDescent="0.25">
      <c r="B33" s="197">
        <f t="shared" si="1"/>
        <v>18</v>
      </c>
      <c r="C33" s="15"/>
      <c r="D33" s="902"/>
      <c r="E33" s="1018"/>
      <c r="F33" s="902">
        <f t="shared" si="0"/>
        <v>0</v>
      </c>
      <c r="G33" s="425"/>
      <c r="H33" s="426"/>
      <c r="I33" s="262">
        <f t="shared" si="2"/>
        <v>384.91999999999985</v>
      </c>
    </row>
    <row r="34" spans="2:9" x14ac:dyDescent="0.25">
      <c r="B34" s="197">
        <f t="shared" si="1"/>
        <v>18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2"/>
        <v>384.91999999999985</v>
      </c>
    </row>
    <row r="35" spans="2:9" x14ac:dyDescent="0.25">
      <c r="B35" s="197">
        <f t="shared" si="1"/>
        <v>18</v>
      </c>
      <c r="C35" s="15"/>
      <c r="D35" s="267"/>
      <c r="E35" s="757"/>
      <c r="F35" s="267">
        <f t="shared" si="0"/>
        <v>0</v>
      </c>
      <c r="G35" s="268"/>
      <c r="H35" s="269"/>
      <c r="I35" s="262">
        <f t="shared" si="2"/>
        <v>384.91999999999985</v>
      </c>
    </row>
    <row r="36" spans="2:9" x14ac:dyDescent="0.25">
      <c r="B36" s="197">
        <f t="shared" si="1"/>
        <v>18</v>
      </c>
      <c r="C36" s="15"/>
      <c r="D36" s="267"/>
      <c r="E36" s="757"/>
      <c r="F36" s="267">
        <f t="shared" si="0"/>
        <v>0</v>
      </c>
      <c r="G36" s="268"/>
      <c r="H36" s="269"/>
      <c r="I36" s="262">
        <f t="shared" si="2"/>
        <v>384.91999999999985</v>
      </c>
    </row>
    <row r="37" spans="2:9" x14ac:dyDescent="0.25">
      <c r="B37" s="197">
        <f t="shared" si="1"/>
        <v>18</v>
      </c>
      <c r="C37" s="15"/>
      <c r="D37" s="267"/>
      <c r="E37" s="757"/>
      <c r="F37" s="267">
        <f t="shared" si="0"/>
        <v>0</v>
      </c>
      <c r="G37" s="268"/>
      <c r="H37" s="269"/>
      <c r="I37" s="262">
        <f t="shared" si="2"/>
        <v>384.91999999999985</v>
      </c>
    </row>
    <row r="38" spans="2:9" x14ac:dyDescent="0.25">
      <c r="B38" s="197">
        <f t="shared" si="1"/>
        <v>18</v>
      </c>
      <c r="C38" s="15"/>
      <c r="D38" s="267"/>
      <c r="E38" s="757"/>
      <c r="F38" s="267">
        <f t="shared" si="0"/>
        <v>0</v>
      </c>
      <c r="G38" s="268"/>
      <c r="H38" s="269"/>
      <c r="I38" s="262">
        <f t="shared" si="2"/>
        <v>384.91999999999985</v>
      </c>
    </row>
    <row r="39" spans="2:9" x14ac:dyDescent="0.25">
      <c r="B39" s="197">
        <f t="shared" si="1"/>
        <v>18</v>
      </c>
      <c r="C39" s="15"/>
      <c r="D39" s="267"/>
      <c r="E39" s="757"/>
      <c r="F39" s="267">
        <f t="shared" si="0"/>
        <v>0</v>
      </c>
      <c r="G39" s="268"/>
      <c r="H39" s="269"/>
      <c r="I39" s="262">
        <f t="shared" si="2"/>
        <v>384.91999999999985</v>
      </c>
    </row>
    <row r="40" spans="2:9" x14ac:dyDescent="0.25">
      <c r="B40" s="197">
        <f t="shared" si="1"/>
        <v>18</v>
      </c>
      <c r="C40" s="15"/>
      <c r="D40" s="267"/>
      <c r="E40" s="757"/>
      <c r="F40" s="267">
        <f t="shared" si="0"/>
        <v>0</v>
      </c>
      <c r="G40" s="268"/>
      <c r="H40" s="269"/>
      <c r="I40" s="262">
        <f t="shared" si="2"/>
        <v>384.91999999999985</v>
      </c>
    </row>
    <row r="41" spans="2:9" x14ac:dyDescent="0.25">
      <c r="B41" s="197">
        <f t="shared" si="1"/>
        <v>18</v>
      </c>
      <c r="C41" s="15"/>
      <c r="D41" s="267"/>
      <c r="E41" s="757"/>
      <c r="F41" s="267">
        <f t="shared" si="0"/>
        <v>0</v>
      </c>
      <c r="G41" s="268"/>
      <c r="H41" s="269"/>
      <c r="I41" s="262">
        <f t="shared" si="2"/>
        <v>384.91999999999985</v>
      </c>
    </row>
    <row r="42" spans="2:9" x14ac:dyDescent="0.25">
      <c r="B42" s="197">
        <f t="shared" si="1"/>
        <v>18</v>
      </c>
      <c r="C42" s="15"/>
      <c r="D42" s="267"/>
      <c r="E42" s="757"/>
      <c r="F42" s="267">
        <f t="shared" si="0"/>
        <v>0</v>
      </c>
      <c r="G42" s="268"/>
      <c r="H42" s="269"/>
      <c r="I42" s="262">
        <f t="shared" si="2"/>
        <v>384.91999999999985</v>
      </c>
    </row>
    <row r="43" spans="2:9" x14ac:dyDescent="0.25">
      <c r="B43" s="197">
        <f t="shared" si="1"/>
        <v>18</v>
      </c>
      <c r="C43" s="15"/>
      <c r="D43" s="267"/>
      <c r="E43" s="757"/>
      <c r="F43" s="267">
        <f t="shared" si="0"/>
        <v>0</v>
      </c>
      <c r="G43" s="268"/>
      <c r="H43" s="269"/>
      <c r="I43" s="262">
        <f t="shared" si="2"/>
        <v>384.91999999999985</v>
      </c>
    </row>
    <row r="44" spans="2:9" x14ac:dyDescent="0.25">
      <c r="B44" s="197">
        <f t="shared" si="1"/>
        <v>18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384.91999999999985</v>
      </c>
    </row>
    <row r="45" spans="2:9" x14ac:dyDescent="0.25">
      <c r="B45" s="197">
        <f t="shared" si="1"/>
        <v>18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384.91999999999985</v>
      </c>
    </row>
    <row r="46" spans="2:9" x14ac:dyDescent="0.25">
      <c r="B46" s="197">
        <f t="shared" si="1"/>
        <v>18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384.91999999999985</v>
      </c>
    </row>
    <row r="47" spans="2:9" x14ac:dyDescent="0.25">
      <c r="B47" s="197">
        <f t="shared" si="1"/>
        <v>18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384.91999999999985</v>
      </c>
    </row>
    <row r="48" spans="2:9" x14ac:dyDescent="0.25">
      <c r="B48" s="197">
        <f t="shared" si="1"/>
        <v>18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384.91999999999985</v>
      </c>
    </row>
    <row r="49" spans="2:9" x14ac:dyDescent="0.25">
      <c r="B49" s="197">
        <f t="shared" si="1"/>
        <v>18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384.91999999999985</v>
      </c>
    </row>
    <row r="50" spans="2:9" x14ac:dyDescent="0.25">
      <c r="B50" s="197">
        <f t="shared" si="1"/>
        <v>18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384.91999999999985</v>
      </c>
    </row>
    <row r="51" spans="2:9" x14ac:dyDescent="0.25">
      <c r="B51" s="197">
        <f t="shared" si="1"/>
        <v>18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384.91999999999985</v>
      </c>
    </row>
    <row r="52" spans="2:9" x14ac:dyDescent="0.25">
      <c r="B52" s="197">
        <f t="shared" si="1"/>
        <v>18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384.91999999999985</v>
      </c>
    </row>
    <row r="53" spans="2:9" x14ac:dyDescent="0.25">
      <c r="B53" s="197">
        <f t="shared" si="1"/>
        <v>18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384.91999999999985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3"/>
      <c r="F55" s="124">
        <f>SUM(F9:F54)</f>
        <v>891.38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102" t="s">
        <v>11</v>
      </c>
      <c r="D60" s="1103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T3" zoomScaleNormal="100" workbookViewId="0">
      <selection activeCell="GB34" sqref="GB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5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5" bestFit="1" customWidth="1"/>
    <col min="80" max="80" width="13.85546875" style="57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5" customWidth="1"/>
    <col min="90" max="90" width="11.42578125" style="57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5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5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5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099" t="s">
        <v>250</v>
      </c>
      <c r="L1" s="1099"/>
      <c r="M1" s="1099"/>
      <c r="N1" s="1099"/>
      <c r="O1" s="1099"/>
      <c r="P1" s="1099"/>
      <c r="Q1" s="1099"/>
      <c r="R1" s="359">
        <f>I1+1</f>
        <v>1</v>
      </c>
      <c r="S1" s="359"/>
      <c r="U1" s="1093" t="str">
        <f>K1</f>
        <v>ENTRADAS DEL MES DE  ABRIL    2022</v>
      </c>
      <c r="V1" s="1093"/>
      <c r="W1" s="1093"/>
      <c r="X1" s="1093"/>
      <c r="Y1" s="1093"/>
      <c r="Z1" s="1093"/>
      <c r="AA1" s="1093"/>
      <c r="AB1" s="359">
        <f>R1+1</f>
        <v>2</v>
      </c>
      <c r="AC1" s="577"/>
      <c r="AE1" s="1093" t="str">
        <f>U1</f>
        <v>ENTRADAS DEL MES DE  ABRIL    2022</v>
      </c>
      <c r="AF1" s="1093"/>
      <c r="AG1" s="1093"/>
      <c r="AH1" s="1093"/>
      <c r="AI1" s="1093"/>
      <c r="AJ1" s="1093"/>
      <c r="AK1" s="1093"/>
      <c r="AL1" s="359">
        <f>AB1+1</f>
        <v>3</v>
      </c>
      <c r="AM1" s="359"/>
      <c r="AO1" s="1093" t="str">
        <f>AE1</f>
        <v>ENTRADAS DEL MES DE  ABRIL    2022</v>
      </c>
      <c r="AP1" s="1093"/>
      <c r="AQ1" s="1093"/>
      <c r="AR1" s="1093"/>
      <c r="AS1" s="1093"/>
      <c r="AT1" s="1093"/>
      <c r="AU1" s="1093"/>
      <c r="AV1" s="359">
        <f>AL1+1</f>
        <v>4</v>
      </c>
      <c r="AW1" s="577"/>
      <c r="AY1" s="1093" t="str">
        <f>AO1</f>
        <v>ENTRADAS DEL MES DE  ABRIL    2022</v>
      </c>
      <c r="AZ1" s="1093"/>
      <c r="BA1" s="1093"/>
      <c r="BB1" s="1093"/>
      <c r="BC1" s="1093"/>
      <c r="BD1" s="1093"/>
      <c r="BE1" s="1093"/>
      <c r="BF1" s="359">
        <f>AV1+1</f>
        <v>5</v>
      </c>
      <c r="BG1" s="612"/>
      <c r="BI1" s="1093" t="str">
        <f>AY1</f>
        <v>ENTRADAS DEL MES DE  ABRIL    2022</v>
      </c>
      <c r="BJ1" s="1093"/>
      <c r="BK1" s="1093"/>
      <c r="BL1" s="1093"/>
      <c r="BM1" s="1093"/>
      <c r="BN1" s="1093"/>
      <c r="BO1" s="1093"/>
      <c r="BP1" s="359">
        <f>BF1+1</f>
        <v>6</v>
      </c>
      <c r="BQ1" s="577"/>
      <c r="BS1" s="1093" t="str">
        <f>BI1</f>
        <v>ENTRADAS DEL MES DE  ABRIL    2022</v>
      </c>
      <c r="BT1" s="1093"/>
      <c r="BU1" s="1093"/>
      <c r="BV1" s="1093"/>
      <c r="BW1" s="1093"/>
      <c r="BX1" s="1093"/>
      <c r="BY1" s="1093"/>
      <c r="BZ1" s="359">
        <f>BP1+1</f>
        <v>7</v>
      </c>
      <c r="CC1" s="1093" t="str">
        <f>BS1</f>
        <v>ENTRADAS DEL MES DE  ABRIL    2022</v>
      </c>
      <c r="CD1" s="1093"/>
      <c r="CE1" s="1093"/>
      <c r="CF1" s="1093"/>
      <c r="CG1" s="1093"/>
      <c r="CH1" s="1093"/>
      <c r="CI1" s="1093"/>
      <c r="CJ1" s="359">
        <f>BZ1+1</f>
        <v>8</v>
      </c>
      <c r="CM1" s="1093" t="str">
        <f>CC1</f>
        <v>ENTRADAS DEL MES DE  ABRIL    2022</v>
      </c>
      <c r="CN1" s="1093"/>
      <c r="CO1" s="1093"/>
      <c r="CP1" s="1093"/>
      <c r="CQ1" s="1093"/>
      <c r="CR1" s="1093"/>
      <c r="CS1" s="1093"/>
      <c r="CT1" s="359">
        <f>CJ1+1</f>
        <v>9</v>
      </c>
      <c r="CU1" s="577"/>
      <c r="CW1" s="1093" t="str">
        <f>CM1</f>
        <v>ENTRADAS DEL MES DE  ABRIL    2022</v>
      </c>
      <c r="CX1" s="1093"/>
      <c r="CY1" s="1093"/>
      <c r="CZ1" s="1093"/>
      <c r="DA1" s="1093"/>
      <c r="DB1" s="1093"/>
      <c r="DC1" s="1093"/>
      <c r="DD1" s="359">
        <f>CT1+1</f>
        <v>10</v>
      </c>
      <c r="DE1" s="577"/>
      <c r="DG1" s="1093" t="str">
        <f>CW1</f>
        <v>ENTRADAS DEL MES DE  ABRIL    2022</v>
      </c>
      <c r="DH1" s="1093"/>
      <c r="DI1" s="1093"/>
      <c r="DJ1" s="1093"/>
      <c r="DK1" s="1093"/>
      <c r="DL1" s="1093"/>
      <c r="DM1" s="1093"/>
      <c r="DN1" s="359">
        <f>DD1+1</f>
        <v>11</v>
      </c>
      <c r="DO1" s="577"/>
      <c r="DQ1" s="1093" t="str">
        <f>DG1</f>
        <v>ENTRADAS DEL MES DE  ABRIL    2022</v>
      </c>
      <c r="DR1" s="1093"/>
      <c r="DS1" s="1093"/>
      <c r="DT1" s="1093"/>
      <c r="DU1" s="1093"/>
      <c r="DV1" s="1093"/>
      <c r="DW1" s="1093"/>
      <c r="DX1" s="359">
        <f>DN1+1</f>
        <v>12</v>
      </c>
      <c r="EA1" s="1093" t="str">
        <f>DQ1</f>
        <v>ENTRADAS DEL MES DE  ABRIL    2022</v>
      </c>
      <c r="EB1" s="1093"/>
      <c r="EC1" s="1093"/>
      <c r="ED1" s="1093"/>
      <c r="EE1" s="1093"/>
      <c r="EF1" s="1093"/>
      <c r="EG1" s="1093"/>
      <c r="EH1" s="359">
        <f>DX1+1</f>
        <v>13</v>
      </c>
      <c r="EI1" s="577"/>
      <c r="EK1" s="1093" t="str">
        <f>EA1</f>
        <v>ENTRADAS DEL MES DE  ABRIL    2022</v>
      </c>
      <c r="EL1" s="1093"/>
      <c r="EM1" s="1093"/>
      <c r="EN1" s="1093"/>
      <c r="EO1" s="1093"/>
      <c r="EP1" s="1093"/>
      <c r="EQ1" s="1093"/>
      <c r="ER1" s="359">
        <f>EH1+1</f>
        <v>14</v>
      </c>
      <c r="ES1" s="577"/>
      <c r="EU1" s="1093" t="str">
        <f>EK1</f>
        <v>ENTRADAS DEL MES DE  ABRIL    2022</v>
      </c>
      <c r="EV1" s="1093"/>
      <c r="EW1" s="1093"/>
      <c r="EX1" s="1093"/>
      <c r="EY1" s="1093"/>
      <c r="EZ1" s="1093"/>
      <c r="FA1" s="1093"/>
      <c r="FB1" s="359">
        <f>ER1+1</f>
        <v>15</v>
      </c>
      <c r="FC1" s="577"/>
      <c r="FE1" s="1093" t="str">
        <f>EU1</f>
        <v>ENTRADAS DEL MES DE  ABRIL    2022</v>
      </c>
      <c r="FF1" s="1093"/>
      <c r="FG1" s="1093"/>
      <c r="FH1" s="1093"/>
      <c r="FI1" s="1093"/>
      <c r="FJ1" s="1093"/>
      <c r="FK1" s="1093"/>
      <c r="FL1" s="359">
        <f>FB1+1</f>
        <v>16</v>
      </c>
      <c r="FM1" s="577"/>
      <c r="FO1" s="1093" t="str">
        <f>FE1</f>
        <v>ENTRADAS DEL MES DE  ABRIL    2022</v>
      </c>
      <c r="FP1" s="1093"/>
      <c r="FQ1" s="1093"/>
      <c r="FR1" s="1093"/>
      <c r="FS1" s="1093"/>
      <c r="FT1" s="1093"/>
      <c r="FU1" s="1093"/>
      <c r="FV1" s="359">
        <f>FL1+1</f>
        <v>17</v>
      </c>
      <c r="FW1" s="577"/>
      <c r="FY1" s="1093" t="str">
        <f>FO1</f>
        <v>ENTRADAS DEL MES DE  ABRIL    2022</v>
      </c>
      <c r="FZ1" s="1093"/>
      <c r="GA1" s="1093"/>
      <c r="GB1" s="1093"/>
      <c r="GC1" s="1093"/>
      <c r="GD1" s="1093"/>
      <c r="GE1" s="1093"/>
      <c r="GF1" s="359">
        <f>FV1+1</f>
        <v>18</v>
      </c>
      <c r="GG1" s="577"/>
      <c r="GH1" s="75" t="s">
        <v>37</v>
      </c>
      <c r="GI1" s="1093" t="str">
        <f>FY1</f>
        <v>ENTRADAS DEL MES DE  ABRIL    2022</v>
      </c>
      <c r="GJ1" s="1093"/>
      <c r="GK1" s="1093"/>
      <c r="GL1" s="1093"/>
      <c r="GM1" s="1093"/>
      <c r="GN1" s="1093"/>
      <c r="GO1" s="1093"/>
      <c r="GP1" s="359">
        <f>GF1+1</f>
        <v>19</v>
      </c>
      <c r="GQ1" s="577"/>
      <c r="GS1" s="1093" t="str">
        <f>GI1</f>
        <v>ENTRADAS DEL MES DE  ABRIL    2022</v>
      </c>
      <c r="GT1" s="1093"/>
      <c r="GU1" s="1093"/>
      <c r="GV1" s="1093"/>
      <c r="GW1" s="1093"/>
      <c r="GX1" s="1093"/>
      <c r="GY1" s="1093"/>
      <c r="GZ1" s="359">
        <f>GP1+1</f>
        <v>20</v>
      </c>
      <c r="HA1" s="577"/>
      <c r="HC1" s="1093" t="str">
        <f>GS1</f>
        <v>ENTRADAS DEL MES DE  ABRIL    2022</v>
      </c>
      <c r="HD1" s="1093"/>
      <c r="HE1" s="1093"/>
      <c r="HF1" s="1093"/>
      <c r="HG1" s="1093"/>
      <c r="HH1" s="1093"/>
      <c r="HI1" s="1093"/>
      <c r="HJ1" s="359">
        <f>GZ1+1</f>
        <v>21</v>
      </c>
      <c r="HK1" s="577"/>
      <c r="HM1" s="1093" t="str">
        <f>HC1</f>
        <v>ENTRADAS DEL MES DE  ABRIL    2022</v>
      </c>
      <c r="HN1" s="1093"/>
      <c r="HO1" s="1093"/>
      <c r="HP1" s="1093"/>
      <c r="HQ1" s="1093"/>
      <c r="HR1" s="1093"/>
      <c r="HS1" s="1093"/>
      <c r="HT1" s="359">
        <f>HJ1+1</f>
        <v>22</v>
      </c>
      <c r="HU1" s="577"/>
      <c r="HW1" s="1093" t="str">
        <f>HM1</f>
        <v>ENTRADAS DEL MES DE  ABRIL    2022</v>
      </c>
      <c r="HX1" s="1093"/>
      <c r="HY1" s="1093"/>
      <c r="HZ1" s="1093"/>
      <c r="IA1" s="1093"/>
      <c r="IB1" s="1093"/>
      <c r="IC1" s="1093"/>
      <c r="ID1" s="359">
        <f>HT1+1</f>
        <v>23</v>
      </c>
      <c r="IE1" s="577"/>
      <c r="IG1" s="1093" t="str">
        <f>HW1</f>
        <v>ENTRADAS DEL MES DE  ABRIL    2022</v>
      </c>
      <c r="IH1" s="1093"/>
      <c r="II1" s="1093"/>
      <c r="IJ1" s="1093"/>
      <c r="IK1" s="1093"/>
      <c r="IL1" s="1093"/>
      <c r="IM1" s="1093"/>
      <c r="IN1" s="359">
        <f>ID1+1</f>
        <v>24</v>
      </c>
      <c r="IO1" s="577"/>
      <c r="IQ1" s="1093" t="str">
        <f>IG1</f>
        <v>ENTRADAS DEL MES DE  ABRIL    2022</v>
      </c>
      <c r="IR1" s="1093"/>
      <c r="IS1" s="1093"/>
      <c r="IT1" s="1093"/>
      <c r="IU1" s="1093"/>
      <c r="IV1" s="1093"/>
      <c r="IW1" s="1093"/>
      <c r="IX1" s="359">
        <f>IN1+1</f>
        <v>25</v>
      </c>
      <c r="IY1" s="577"/>
      <c r="JA1" s="1093" t="str">
        <f>IQ1</f>
        <v>ENTRADAS DEL MES DE  ABRIL    2022</v>
      </c>
      <c r="JB1" s="1093"/>
      <c r="JC1" s="1093"/>
      <c r="JD1" s="1093"/>
      <c r="JE1" s="1093"/>
      <c r="JF1" s="1093"/>
      <c r="JG1" s="1093"/>
      <c r="JH1" s="359">
        <f>IX1+1</f>
        <v>26</v>
      </c>
      <c r="JI1" s="577"/>
      <c r="JK1" s="1096" t="str">
        <f>JA1</f>
        <v>ENTRADAS DEL MES DE  ABRIL    2022</v>
      </c>
      <c r="JL1" s="1096"/>
      <c r="JM1" s="1096"/>
      <c r="JN1" s="1096"/>
      <c r="JO1" s="1096"/>
      <c r="JP1" s="1096"/>
      <c r="JQ1" s="1096"/>
      <c r="JR1" s="359">
        <f>JH1+1</f>
        <v>27</v>
      </c>
      <c r="JS1" s="577"/>
      <c r="JU1" s="1093" t="str">
        <f>JK1</f>
        <v>ENTRADAS DEL MES DE  ABRIL    2022</v>
      </c>
      <c r="JV1" s="1093"/>
      <c r="JW1" s="1093"/>
      <c r="JX1" s="1093"/>
      <c r="JY1" s="1093"/>
      <c r="JZ1" s="1093"/>
      <c r="KA1" s="1093"/>
      <c r="KB1" s="359">
        <f>JR1+1</f>
        <v>28</v>
      </c>
      <c r="KC1" s="577"/>
      <c r="KE1" s="1093" t="str">
        <f>JU1</f>
        <v>ENTRADAS DEL MES DE  ABRIL    2022</v>
      </c>
      <c r="KF1" s="1093"/>
      <c r="KG1" s="1093"/>
      <c r="KH1" s="1093"/>
      <c r="KI1" s="1093"/>
      <c r="KJ1" s="1093"/>
      <c r="KK1" s="1093"/>
      <c r="KL1" s="359">
        <f>KB1+1</f>
        <v>29</v>
      </c>
      <c r="KM1" s="577"/>
      <c r="KO1" s="1093" t="str">
        <f>KE1</f>
        <v>ENTRADAS DEL MES DE  ABRIL    2022</v>
      </c>
      <c r="KP1" s="1093"/>
      <c r="KQ1" s="1093"/>
      <c r="KR1" s="1093"/>
      <c r="KS1" s="1093"/>
      <c r="KT1" s="1093"/>
      <c r="KU1" s="1093"/>
      <c r="KV1" s="359">
        <f>KL1+1</f>
        <v>30</v>
      </c>
      <c r="KW1" s="577"/>
      <c r="KY1" s="1093" t="str">
        <f>KO1</f>
        <v>ENTRADAS DEL MES DE  ABRIL    2022</v>
      </c>
      <c r="KZ1" s="1093"/>
      <c r="LA1" s="1093"/>
      <c r="LB1" s="1093"/>
      <c r="LC1" s="1093"/>
      <c r="LD1" s="1093"/>
      <c r="LE1" s="1093"/>
      <c r="LF1" s="359">
        <f>KV1+1</f>
        <v>31</v>
      </c>
      <c r="LG1" s="577"/>
      <c r="LI1" s="1093" t="str">
        <f>KY1</f>
        <v>ENTRADAS DEL MES DE  ABRIL    2022</v>
      </c>
      <c r="LJ1" s="1093"/>
      <c r="LK1" s="1093"/>
      <c r="LL1" s="1093"/>
      <c r="LM1" s="1093"/>
      <c r="LN1" s="1093"/>
      <c r="LO1" s="1093"/>
      <c r="LP1" s="359">
        <f>LF1+1</f>
        <v>32</v>
      </c>
      <c r="LQ1" s="577"/>
      <c r="LS1" s="1093" t="str">
        <f>LI1</f>
        <v>ENTRADAS DEL MES DE  ABRIL    2022</v>
      </c>
      <c r="LT1" s="1093"/>
      <c r="LU1" s="1093"/>
      <c r="LV1" s="1093"/>
      <c r="LW1" s="1093"/>
      <c r="LX1" s="1093"/>
      <c r="LY1" s="1093"/>
      <c r="LZ1" s="359">
        <f>LP1+1</f>
        <v>33</v>
      </c>
      <c r="MC1" s="1093" t="str">
        <f>LS1</f>
        <v>ENTRADAS DEL MES DE  ABRIL    2022</v>
      </c>
      <c r="MD1" s="1093"/>
      <c r="ME1" s="1093"/>
      <c r="MF1" s="1093"/>
      <c r="MG1" s="1093"/>
      <c r="MH1" s="1093"/>
      <c r="MI1" s="1093"/>
      <c r="MJ1" s="359">
        <f>LZ1+1</f>
        <v>34</v>
      </c>
      <c r="MK1" s="359"/>
      <c r="MM1" s="1093" t="str">
        <f>MC1</f>
        <v>ENTRADAS DEL MES DE  ABRIL    2022</v>
      </c>
      <c r="MN1" s="1093"/>
      <c r="MO1" s="1093"/>
      <c r="MP1" s="1093"/>
      <c r="MQ1" s="1093"/>
      <c r="MR1" s="1093"/>
      <c r="MS1" s="1093"/>
      <c r="MT1" s="359">
        <f>MJ1+1</f>
        <v>35</v>
      </c>
      <c r="MU1" s="359"/>
      <c r="MW1" s="1093" t="str">
        <f>MM1</f>
        <v>ENTRADAS DEL MES DE  ABRIL    2022</v>
      </c>
      <c r="MX1" s="1093"/>
      <c r="MY1" s="1093"/>
      <c r="MZ1" s="1093"/>
      <c r="NA1" s="1093"/>
      <c r="NB1" s="1093"/>
      <c r="NC1" s="1093"/>
      <c r="ND1" s="359">
        <f>MT1+1</f>
        <v>36</v>
      </c>
      <c r="NE1" s="359"/>
      <c r="NG1" s="1093" t="str">
        <f>MW1</f>
        <v>ENTRADAS DEL MES DE  ABRIL    2022</v>
      </c>
      <c r="NH1" s="1093"/>
      <c r="NI1" s="1093"/>
      <c r="NJ1" s="1093"/>
      <c r="NK1" s="1093"/>
      <c r="NL1" s="1093"/>
      <c r="NM1" s="1093"/>
      <c r="NN1" s="359">
        <f>ND1+1</f>
        <v>37</v>
      </c>
      <c r="NO1" s="359"/>
      <c r="NQ1" s="1093" t="str">
        <f>NG1</f>
        <v>ENTRADAS DEL MES DE  ABRIL    2022</v>
      </c>
      <c r="NR1" s="1093"/>
      <c r="NS1" s="1093"/>
      <c r="NT1" s="1093"/>
      <c r="NU1" s="1093"/>
      <c r="NV1" s="1093"/>
      <c r="NW1" s="1093"/>
      <c r="NX1" s="359">
        <f>NN1+1</f>
        <v>38</v>
      </c>
      <c r="NY1" s="359"/>
      <c r="OA1" s="1093" t="str">
        <f>NQ1</f>
        <v>ENTRADAS DEL MES DE  ABRIL    2022</v>
      </c>
      <c r="OB1" s="1093"/>
      <c r="OC1" s="1093"/>
      <c r="OD1" s="1093"/>
      <c r="OE1" s="1093"/>
      <c r="OF1" s="1093"/>
      <c r="OG1" s="1093"/>
      <c r="OH1" s="359">
        <f>NX1+1</f>
        <v>39</v>
      </c>
      <c r="OI1" s="359"/>
      <c r="OK1" s="1093" t="str">
        <f>OA1</f>
        <v>ENTRADAS DEL MES DE  ABRIL    2022</v>
      </c>
      <c r="OL1" s="1093"/>
      <c r="OM1" s="1093"/>
      <c r="ON1" s="1093"/>
      <c r="OO1" s="1093"/>
      <c r="OP1" s="1093"/>
      <c r="OQ1" s="1093"/>
      <c r="OR1" s="359">
        <f>OH1+1</f>
        <v>40</v>
      </c>
      <c r="OS1" s="359"/>
      <c r="OU1" s="1093" t="str">
        <f>OK1</f>
        <v>ENTRADAS DEL MES DE  ABRIL    2022</v>
      </c>
      <c r="OV1" s="1093"/>
      <c r="OW1" s="1093"/>
      <c r="OX1" s="1093"/>
      <c r="OY1" s="1093"/>
      <c r="OZ1" s="1093"/>
      <c r="PA1" s="1093"/>
      <c r="PB1" s="359">
        <f>OR1+1</f>
        <v>41</v>
      </c>
      <c r="PC1" s="359"/>
      <c r="PE1" s="1093" t="str">
        <f>OU1</f>
        <v>ENTRADAS DEL MES DE  ABRIL    2022</v>
      </c>
      <c r="PF1" s="1093"/>
      <c r="PG1" s="1093"/>
      <c r="PH1" s="1093"/>
      <c r="PI1" s="1093"/>
      <c r="PJ1" s="1093"/>
      <c r="PK1" s="1093"/>
      <c r="PL1" s="359">
        <f>PB1+1</f>
        <v>42</v>
      </c>
      <c r="PM1" s="359"/>
      <c r="PO1" s="1093" t="str">
        <f>PE1</f>
        <v>ENTRADAS DEL MES DE  ABRIL    2022</v>
      </c>
      <c r="PP1" s="1093"/>
      <c r="PQ1" s="1093"/>
      <c r="PR1" s="1093"/>
      <c r="PS1" s="1093"/>
      <c r="PT1" s="1093"/>
      <c r="PU1" s="1093"/>
      <c r="PV1" s="359">
        <f>PL1+1</f>
        <v>43</v>
      </c>
      <c r="PX1" s="1093" t="str">
        <f>PO1</f>
        <v>ENTRADAS DEL MES DE  ABRIL    2022</v>
      </c>
      <c r="PY1" s="1093"/>
      <c r="PZ1" s="1093"/>
      <c r="QA1" s="1093"/>
      <c r="QB1" s="1093"/>
      <c r="QC1" s="1093"/>
      <c r="QD1" s="1093"/>
      <c r="QE1" s="359">
        <f>PV1+1</f>
        <v>44</v>
      </c>
      <c r="QG1" s="1093" t="str">
        <f>PX1</f>
        <v>ENTRADAS DEL MES DE  ABRIL    2022</v>
      </c>
      <c r="QH1" s="1093"/>
      <c r="QI1" s="1093"/>
      <c r="QJ1" s="1093"/>
      <c r="QK1" s="1093"/>
      <c r="QL1" s="1093"/>
      <c r="QM1" s="1093"/>
      <c r="QN1" s="359">
        <f>QE1+1</f>
        <v>45</v>
      </c>
      <c r="QP1" s="1093" t="str">
        <f>QG1</f>
        <v>ENTRADAS DEL MES DE  ABRIL    2022</v>
      </c>
      <c r="QQ1" s="1093"/>
      <c r="QR1" s="1093"/>
      <c r="QS1" s="1093"/>
      <c r="QT1" s="1093"/>
      <c r="QU1" s="1093"/>
      <c r="QV1" s="1093"/>
      <c r="QW1" s="359">
        <f>QN1+1</f>
        <v>46</v>
      </c>
      <c r="QY1" s="1093" t="str">
        <f>QP1</f>
        <v>ENTRADAS DEL MES DE  ABRIL    2022</v>
      </c>
      <c r="QZ1" s="1093"/>
      <c r="RA1" s="1093"/>
      <c r="RB1" s="1093"/>
      <c r="RC1" s="1093"/>
      <c r="RD1" s="1093"/>
      <c r="RE1" s="1093"/>
      <c r="RF1" s="359">
        <f>QW1+1</f>
        <v>47</v>
      </c>
      <c r="RH1" s="1093" t="str">
        <f>QY1</f>
        <v>ENTRADAS DEL MES DE  ABRIL    2022</v>
      </c>
      <c r="RI1" s="1093"/>
      <c r="RJ1" s="1093"/>
      <c r="RK1" s="1093"/>
      <c r="RL1" s="1093"/>
      <c r="RM1" s="1093"/>
      <c r="RN1" s="1093"/>
      <c r="RO1" s="359">
        <f>RF1+1</f>
        <v>48</v>
      </c>
      <c r="RQ1" s="1093" t="str">
        <f>RH1</f>
        <v>ENTRADAS DEL MES DE  ABRIL    2022</v>
      </c>
      <c r="RR1" s="1093"/>
      <c r="RS1" s="1093"/>
      <c r="RT1" s="1093"/>
      <c r="RU1" s="1093"/>
      <c r="RV1" s="1093"/>
      <c r="RW1" s="1093"/>
      <c r="RX1" s="359">
        <f>RO1+1</f>
        <v>49</v>
      </c>
      <c r="RZ1" s="1093" t="str">
        <f>RQ1</f>
        <v>ENTRADAS DEL MES DE  ABRIL    2022</v>
      </c>
      <c r="SA1" s="1093"/>
      <c r="SB1" s="1093"/>
      <c r="SC1" s="1093"/>
      <c r="SD1" s="1093"/>
      <c r="SE1" s="1093"/>
      <c r="SF1" s="1093"/>
      <c r="SG1" s="359">
        <f>RX1+1</f>
        <v>50</v>
      </c>
      <c r="SI1" s="1093" t="str">
        <f>RZ1</f>
        <v>ENTRADAS DEL MES DE  ABRIL    2022</v>
      </c>
      <c r="SJ1" s="1093"/>
      <c r="SK1" s="1093"/>
      <c r="SL1" s="1093"/>
      <c r="SM1" s="1093"/>
      <c r="SN1" s="1093"/>
      <c r="SO1" s="1093"/>
      <c r="SP1" s="359">
        <f>SG1+1</f>
        <v>51</v>
      </c>
      <c r="SR1" s="1093" t="str">
        <f>SI1</f>
        <v>ENTRADAS DEL MES DE  ABRIL    2022</v>
      </c>
      <c r="SS1" s="1093"/>
      <c r="ST1" s="1093"/>
      <c r="SU1" s="1093"/>
      <c r="SV1" s="1093"/>
      <c r="SW1" s="1093"/>
      <c r="SX1" s="1093"/>
      <c r="SY1" s="359">
        <f>SP1+1</f>
        <v>52</v>
      </c>
      <c r="TA1" s="1093" t="str">
        <f>SR1</f>
        <v>ENTRADAS DEL MES DE  ABRIL    2022</v>
      </c>
      <c r="TB1" s="1093"/>
      <c r="TC1" s="1093"/>
      <c r="TD1" s="1093"/>
      <c r="TE1" s="1093"/>
      <c r="TF1" s="1093"/>
      <c r="TG1" s="1093"/>
      <c r="TH1" s="359">
        <f>SY1+1</f>
        <v>53</v>
      </c>
      <c r="TJ1" s="1093" t="str">
        <f>TA1</f>
        <v>ENTRADAS DEL MES DE  ABRIL    2022</v>
      </c>
      <c r="TK1" s="1093"/>
      <c r="TL1" s="1093"/>
      <c r="TM1" s="1093"/>
      <c r="TN1" s="1093"/>
      <c r="TO1" s="1093"/>
      <c r="TP1" s="1093"/>
      <c r="TQ1" s="359">
        <f>TH1+1</f>
        <v>54</v>
      </c>
      <c r="TS1" s="1093" t="str">
        <f>TJ1</f>
        <v>ENTRADAS DEL MES DE  ABRIL    2022</v>
      </c>
      <c r="TT1" s="1093"/>
      <c r="TU1" s="1093"/>
      <c r="TV1" s="1093"/>
      <c r="TW1" s="1093"/>
      <c r="TX1" s="1093"/>
      <c r="TY1" s="1093"/>
      <c r="TZ1" s="359">
        <f>TQ1+1</f>
        <v>55</v>
      </c>
      <c r="UB1" s="1093" t="str">
        <f>TS1</f>
        <v>ENTRADAS DEL MES DE  ABRIL    2022</v>
      </c>
      <c r="UC1" s="1093"/>
      <c r="UD1" s="1093"/>
      <c r="UE1" s="1093"/>
      <c r="UF1" s="1093"/>
      <c r="UG1" s="1093"/>
      <c r="UH1" s="1093"/>
      <c r="UI1" s="359">
        <f>TZ1+1</f>
        <v>56</v>
      </c>
      <c r="UK1" s="1093" t="str">
        <f>UB1</f>
        <v>ENTRADAS DEL MES DE  ABRIL    2022</v>
      </c>
      <c r="UL1" s="1093"/>
      <c r="UM1" s="1093"/>
      <c r="UN1" s="1093"/>
      <c r="UO1" s="1093"/>
      <c r="UP1" s="1093"/>
      <c r="UQ1" s="1093"/>
      <c r="UR1" s="359">
        <f>UI1+1</f>
        <v>57</v>
      </c>
      <c r="UT1" s="1093" t="str">
        <f>UK1</f>
        <v>ENTRADAS DEL MES DE  ABRIL    2022</v>
      </c>
      <c r="UU1" s="1093"/>
      <c r="UV1" s="1093"/>
      <c r="UW1" s="1093"/>
      <c r="UX1" s="1093"/>
      <c r="UY1" s="1093"/>
      <c r="UZ1" s="1093"/>
      <c r="VA1" s="359">
        <f>UR1+1</f>
        <v>58</v>
      </c>
      <c r="VC1" s="1093" t="str">
        <f>UT1</f>
        <v>ENTRADAS DEL MES DE  ABRIL    2022</v>
      </c>
      <c r="VD1" s="1093"/>
      <c r="VE1" s="1093"/>
      <c r="VF1" s="1093"/>
      <c r="VG1" s="1093"/>
      <c r="VH1" s="1093"/>
      <c r="VI1" s="1093"/>
      <c r="VJ1" s="359">
        <f>VA1+1</f>
        <v>59</v>
      </c>
      <c r="VL1" s="1093" t="str">
        <f>VC1</f>
        <v>ENTRADAS DEL MES DE  ABRIL    2022</v>
      </c>
      <c r="VM1" s="1093"/>
      <c r="VN1" s="1093"/>
      <c r="VO1" s="1093"/>
      <c r="VP1" s="1093"/>
      <c r="VQ1" s="1093"/>
      <c r="VR1" s="1093"/>
      <c r="VS1" s="359">
        <f>VJ1+1</f>
        <v>60</v>
      </c>
      <c r="VU1" s="1093" t="str">
        <f>VL1</f>
        <v>ENTRADAS DEL MES DE  ABRIL    2022</v>
      </c>
      <c r="VV1" s="1093"/>
      <c r="VW1" s="1093"/>
      <c r="VX1" s="1093"/>
      <c r="VY1" s="1093"/>
      <c r="VZ1" s="1093"/>
      <c r="WA1" s="1093"/>
      <c r="WB1" s="359">
        <f>VS1+1</f>
        <v>61</v>
      </c>
      <c r="WD1" s="1093" t="str">
        <f>VU1</f>
        <v>ENTRADAS DEL MES DE  ABRIL    2022</v>
      </c>
      <c r="WE1" s="1093"/>
      <c r="WF1" s="1093"/>
      <c r="WG1" s="1093"/>
      <c r="WH1" s="1093"/>
      <c r="WI1" s="1093"/>
      <c r="WJ1" s="1093"/>
      <c r="WK1" s="359">
        <f>WB1+1</f>
        <v>62</v>
      </c>
      <c r="WM1" s="1093" t="str">
        <f>WD1</f>
        <v>ENTRADAS DEL MES DE  ABRIL    2022</v>
      </c>
      <c r="WN1" s="1093"/>
      <c r="WO1" s="1093"/>
      <c r="WP1" s="1093"/>
      <c r="WQ1" s="1093"/>
      <c r="WR1" s="1093"/>
      <c r="WS1" s="1093"/>
      <c r="WT1" s="359">
        <f>WK1+1</f>
        <v>63</v>
      </c>
      <c r="WV1" s="1093" t="str">
        <f>WM1</f>
        <v>ENTRADAS DEL MES DE  ABRIL    2022</v>
      </c>
      <c r="WW1" s="1093"/>
      <c r="WX1" s="1093"/>
      <c r="WY1" s="1093"/>
      <c r="WZ1" s="1093"/>
      <c r="XA1" s="1093"/>
      <c r="XB1" s="1093"/>
      <c r="XC1" s="359">
        <f>WT1+1</f>
        <v>64</v>
      </c>
      <c r="XE1" s="1093" t="str">
        <f>WV1</f>
        <v>ENTRADAS DEL MES DE  ABRIL    2022</v>
      </c>
      <c r="XF1" s="1093"/>
      <c r="XG1" s="1093"/>
      <c r="XH1" s="1093"/>
      <c r="XI1" s="1093"/>
      <c r="XJ1" s="1093"/>
      <c r="XK1" s="1093"/>
      <c r="XL1" s="359">
        <f>XC1+1</f>
        <v>65</v>
      </c>
      <c r="XN1" s="1093" t="str">
        <f>XE1</f>
        <v>ENTRADAS DEL MES DE  ABRIL    2022</v>
      </c>
      <c r="XO1" s="1093"/>
      <c r="XP1" s="1093"/>
      <c r="XQ1" s="1093"/>
      <c r="XR1" s="1093"/>
      <c r="XS1" s="1093"/>
      <c r="XT1" s="1093"/>
      <c r="XU1" s="359">
        <f>XL1+1</f>
        <v>66</v>
      </c>
      <c r="XW1" s="1093" t="str">
        <f>XN1</f>
        <v>ENTRADAS DEL MES DE  ABRIL    2022</v>
      </c>
      <c r="XX1" s="1093"/>
      <c r="XY1" s="1093"/>
      <c r="XZ1" s="1093"/>
      <c r="YA1" s="1093"/>
      <c r="YB1" s="1093"/>
      <c r="YC1" s="1093"/>
      <c r="YD1" s="359">
        <f>XU1+1</f>
        <v>67</v>
      </c>
      <c r="YF1" s="1093" t="str">
        <f>XW1</f>
        <v>ENTRADAS DEL MES DE  ABRIL    2022</v>
      </c>
      <c r="YG1" s="1093"/>
      <c r="YH1" s="1093"/>
      <c r="YI1" s="1093"/>
      <c r="YJ1" s="1093"/>
      <c r="YK1" s="1093"/>
      <c r="YL1" s="1093"/>
      <c r="YM1" s="359">
        <f>YD1+1</f>
        <v>68</v>
      </c>
      <c r="YO1" s="1093" t="str">
        <f>YF1</f>
        <v>ENTRADAS DEL MES DE  ABRIL    2022</v>
      </c>
      <c r="YP1" s="1093"/>
      <c r="YQ1" s="1093"/>
      <c r="YR1" s="1093"/>
      <c r="YS1" s="1093"/>
      <c r="YT1" s="1093"/>
      <c r="YU1" s="1093"/>
      <c r="YV1" s="359">
        <f>YM1+1</f>
        <v>69</v>
      </c>
      <c r="YX1" s="1093" t="str">
        <f>YO1</f>
        <v>ENTRADAS DEL MES DE  ABRIL    2022</v>
      </c>
      <c r="YY1" s="1093"/>
      <c r="YZ1" s="1093"/>
      <c r="ZA1" s="1093"/>
      <c r="ZB1" s="1093"/>
      <c r="ZC1" s="1093"/>
      <c r="ZD1" s="1093"/>
      <c r="ZE1" s="359">
        <f>YV1+1</f>
        <v>70</v>
      </c>
      <c r="ZG1" s="1093" t="str">
        <f>YX1</f>
        <v>ENTRADAS DEL MES DE  ABRIL    2022</v>
      </c>
      <c r="ZH1" s="1093"/>
      <c r="ZI1" s="1093"/>
      <c r="ZJ1" s="1093"/>
      <c r="ZK1" s="1093"/>
      <c r="ZL1" s="1093"/>
      <c r="ZM1" s="1093"/>
      <c r="ZN1" s="359">
        <f>ZE1+1</f>
        <v>71</v>
      </c>
      <c r="ZP1" s="1093" t="str">
        <f>ZG1</f>
        <v>ENTRADAS DEL MES DE  ABRIL    2022</v>
      </c>
      <c r="ZQ1" s="1093"/>
      <c r="ZR1" s="1093"/>
      <c r="ZS1" s="1093"/>
      <c r="ZT1" s="1093"/>
      <c r="ZU1" s="1093"/>
      <c r="ZV1" s="1093"/>
      <c r="ZW1" s="359">
        <f>ZN1+1</f>
        <v>72</v>
      </c>
      <c r="ZY1" s="1093" t="str">
        <f>ZP1</f>
        <v>ENTRADAS DEL MES DE  ABRIL    2022</v>
      </c>
      <c r="ZZ1" s="1093"/>
      <c r="AAA1" s="1093"/>
      <c r="AAB1" s="1093"/>
      <c r="AAC1" s="1093"/>
      <c r="AAD1" s="1093"/>
      <c r="AAE1" s="1093"/>
      <c r="AAF1" s="359">
        <f>ZW1+1</f>
        <v>73</v>
      </c>
      <c r="AAH1" s="1093" t="str">
        <f>ZY1</f>
        <v>ENTRADAS DEL MES DE  ABRIL    2022</v>
      </c>
      <c r="AAI1" s="1093"/>
      <c r="AAJ1" s="1093"/>
      <c r="AAK1" s="1093"/>
      <c r="AAL1" s="1093"/>
      <c r="AAM1" s="1093"/>
      <c r="AAN1" s="1093"/>
      <c r="AAO1" s="359">
        <f>AAF1+1</f>
        <v>74</v>
      </c>
      <c r="AAQ1" s="1093" t="str">
        <f>AAH1</f>
        <v>ENTRADAS DEL MES DE  ABRIL    2022</v>
      </c>
      <c r="AAR1" s="1093"/>
      <c r="AAS1" s="1093"/>
      <c r="AAT1" s="1093"/>
      <c r="AAU1" s="1093"/>
      <c r="AAV1" s="1093"/>
      <c r="AAW1" s="1093"/>
      <c r="AAX1" s="359">
        <f>AAO1+1</f>
        <v>75</v>
      </c>
      <c r="AAZ1" s="1093" t="str">
        <f>AAQ1</f>
        <v>ENTRADAS DEL MES DE  ABRIL    2022</v>
      </c>
      <c r="ABA1" s="1093"/>
      <c r="ABB1" s="1093"/>
      <c r="ABC1" s="1093"/>
      <c r="ABD1" s="1093"/>
      <c r="ABE1" s="1093"/>
      <c r="ABF1" s="1093"/>
      <c r="ABG1" s="359">
        <f>AAX1+1</f>
        <v>76</v>
      </c>
      <c r="ABI1" s="1093" t="str">
        <f>AAZ1</f>
        <v>ENTRADAS DEL MES DE  ABRIL    2022</v>
      </c>
      <c r="ABJ1" s="1093"/>
      <c r="ABK1" s="1093"/>
      <c r="ABL1" s="1093"/>
      <c r="ABM1" s="1093"/>
      <c r="ABN1" s="1093"/>
      <c r="ABO1" s="1093"/>
      <c r="ABP1" s="359">
        <f>ABG1+1</f>
        <v>77</v>
      </c>
      <c r="ABR1" s="1093" t="str">
        <f>ABI1</f>
        <v>ENTRADAS DEL MES DE  ABRIL    2022</v>
      </c>
      <c r="ABS1" s="1093"/>
      <c r="ABT1" s="1093"/>
      <c r="ABU1" s="1093"/>
      <c r="ABV1" s="1093"/>
      <c r="ABW1" s="1093"/>
      <c r="ABX1" s="1093"/>
      <c r="ABY1" s="359">
        <f>ABP1+1</f>
        <v>78</v>
      </c>
      <c r="ACA1" s="1093" t="str">
        <f>ABR1</f>
        <v>ENTRADAS DEL MES DE  ABRIL    2022</v>
      </c>
      <c r="ACB1" s="1093"/>
      <c r="ACC1" s="1093"/>
      <c r="ACD1" s="1093"/>
      <c r="ACE1" s="1093"/>
      <c r="ACF1" s="1093"/>
      <c r="ACG1" s="1093"/>
      <c r="ACH1" s="359">
        <f>ABY1+1</f>
        <v>79</v>
      </c>
      <c r="ACJ1" s="1093" t="str">
        <f>ACA1</f>
        <v>ENTRADAS DEL MES DE  ABRIL    2022</v>
      </c>
      <c r="ACK1" s="1093"/>
      <c r="ACL1" s="1093"/>
      <c r="ACM1" s="1093"/>
      <c r="ACN1" s="1093"/>
      <c r="ACO1" s="1093"/>
      <c r="ACP1" s="1093"/>
      <c r="ACQ1" s="359">
        <f>ACH1+1</f>
        <v>80</v>
      </c>
      <c r="ACS1" s="1093" t="str">
        <f>ACJ1</f>
        <v>ENTRADAS DEL MES DE  ABRIL    2022</v>
      </c>
      <c r="ACT1" s="1093"/>
      <c r="ACU1" s="1093"/>
      <c r="ACV1" s="1093"/>
      <c r="ACW1" s="1093"/>
      <c r="ACX1" s="1093"/>
      <c r="ACY1" s="1093"/>
      <c r="ACZ1" s="359">
        <f>ACQ1+1</f>
        <v>81</v>
      </c>
      <c r="ADB1" s="1093" t="str">
        <f>ACS1</f>
        <v>ENTRADAS DEL MES DE  ABRIL    2022</v>
      </c>
      <c r="ADC1" s="1093"/>
      <c r="ADD1" s="1093"/>
      <c r="ADE1" s="1093"/>
      <c r="ADF1" s="1093"/>
      <c r="ADG1" s="1093"/>
      <c r="ADH1" s="1093"/>
      <c r="ADI1" s="359">
        <f>ACZ1+1</f>
        <v>82</v>
      </c>
      <c r="ADK1" s="1093" t="str">
        <f>ADB1</f>
        <v>ENTRADAS DEL MES DE  ABRIL    2022</v>
      </c>
      <c r="ADL1" s="1093"/>
      <c r="ADM1" s="1093"/>
      <c r="ADN1" s="1093"/>
      <c r="ADO1" s="1093"/>
      <c r="ADP1" s="1093"/>
      <c r="ADQ1" s="1093"/>
      <c r="ADR1" s="359">
        <f>ADI1+1</f>
        <v>83</v>
      </c>
      <c r="ADT1" s="1093" t="str">
        <f>ADK1</f>
        <v>ENTRADAS DEL MES DE  ABRIL    2022</v>
      </c>
      <c r="ADU1" s="1093"/>
      <c r="ADV1" s="1093"/>
      <c r="ADW1" s="1093"/>
      <c r="ADX1" s="1093"/>
      <c r="ADY1" s="1093"/>
      <c r="ADZ1" s="1093"/>
      <c r="AEA1" s="359">
        <f>ADR1+1</f>
        <v>84</v>
      </c>
      <c r="AEC1" s="1093" t="str">
        <f>ADT1</f>
        <v>ENTRADAS DEL MES DE  ABRIL    2022</v>
      </c>
      <c r="AED1" s="1093"/>
      <c r="AEE1" s="1093"/>
      <c r="AEF1" s="1093"/>
      <c r="AEG1" s="1093"/>
      <c r="AEH1" s="1093"/>
      <c r="AEI1" s="1093"/>
      <c r="AEJ1" s="359">
        <f>AEA1+1</f>
        <v>85</v>
      </c>
      <c r="AEL1" s="1093" t="str">
        <f>AEC1</f>
        <v>ENTRADAS DEL MES DE  ABRIL    2022</v>
      </c>
      <c r="AEM1" s="1093"/>
      <c r="AEN1" s="1093"/>
      <c r="AEO1" s="1093"/>
      <c r="AEP1" s="1093"/>
      <c r="AEQ1" s="1093"/>
      <c r="AER1" s="1093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2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4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245"/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2"/>
      <c r="KF4" s="75" t="s">
        <v>23</v>
      </c>
      <c r="KK4" s="354"/>
      <c r="KO4" s="73"/>
      <c r="KP4" s="73" t="s">
        <v>23</v>
      </c>
      <c r="KU4" s="73"/>
      <c r="KV4" s="130"/>
      <c r="KW4" s="591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098" t="s">
        <v>81</v>
      </c>
      <c r="L5" s="795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244">
        <v>19129.7</v>
      </c>
      <c r="R5" s="140">
        <f>O5-Q5</f>
        <v>-69.880000000001019</v>
      </c>
      <c r="S5" s="579"/>
      <c r="T5" s="245"/>
      <c r="U5" s="253" t="s">
        <v>81</v>
      </c>
      <c r="V5" s="795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244">
        <v>19151.900000000001</v>
      </c>
      <c r="AB5" s="140">
        <f>Y5-AA5</f>
        <v>-50.75</v>
      </c>
      <c r="AC5" s="579"/>
      <c r="AD5" s="245"/>
      <c r="AE5" s="253" t="s">
        <v>109</v>
      </c>
      <c r="AF5" s="915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244">
        <v>18759.560000000001</v>
      </c>
      <c r="AL5" s="140">
        <f>AI5-AK5</f>
        <v>9.819999999999709</v>
      </c>
      <c r="AM5" s="579"/>
      <c r="AN5" s="245" t="s">
        <v>41</v>
      </c>
      <c r="AO5" s="245" t="s">
        <v>109</v>
      </c>
      <c r="AP5" s="915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244">
        <v>18761.28</v>
      </c>
      <c r="AV5" s="140">
        <f>AS5-AU5</f>
        <v>-50.399999999997817</v>
      </c>
      <c r="AW5" s="579"/>
      <c r="AY5" s="245" t="s">
        <v>81</v>
      </c>
      <c r="AZ5" s="795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244">
        <v>18599.8</v>
      </c>
      <c r="BF5" s="140">
        <f>BC5-BE5</f>
        <v>-37.299999999999272</v>
      </c>
      <c r="BG5" s="579"/>
      <c r="BH5" s="245"/>
      <c r="BI5" s="1094" t="s">
        <v>81</v>
      </c>
      <c r="BJ5" s="795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244">
        <v>18669.900000000001</v>
      </c>
      <c r="BP5" s="140">
        <f>BM5-BO5</f>
        <v>-32.630000000001019</v>
      </c>
      <c r="BQ5" s="579"/>
      <c r="BR5" s="245"/>
      <c r="BS5" s="1097" t="s">
        <v>81</v>
      </c>
      <c r="BT5" s="958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244">
        <v>18991.099999999999</v>
      </c>
      <c r="BZ5" s="140">
        <f>BW5-BY5</f>
        <v>-75.19999999999709</v>
      </c>
      <c r="CA5" s="325"/>
      <c r="CB5" s="325"/>
      <c r="CC5" s="253" t="s">
        <v>81</v>
      </c>
      <c r="CD5" s="958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244">
        <v>18921.5</v>
      </c>
      <c r="CJ5" s="140">
        <f>CG5-CI5</f>
        <v>8.8600000000005821</v>
      </c>
      <c r="CK5" s="325"/>
      <c r="CL5" s="325"/>
      <c r="CM5" s="1094" t="s">
        <v>81</v>
      </c>
      <c r="CN5" s="958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244">
        <v>19095.099999999999</v>
      </c>
      <c r="CT5" s="140">
        <f>CQ5-CS5</f>
        <v>-691.02999999999884</v>
      </c>
      <c r="CU5" s="579"/>
      <c r="CV5" s="245"/>
      <c r="CW5" s="253" t="s">
        <v>134</v>
      </c>
      <c r="CX5" s="915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244">
        <v>18856.18</v>
      </c>
      <c r="DD5" s="140">
        <f>DA5-DC5</f>
        <v>8.4399999999986903</v>
      </c>
      <c r="DE5" s="579"/>
      <c r="DF5" s="245"/>
      <c r="DG5" s="245" t="s">
        <v>256</v>
      </c>
      <c r="DH5" s="958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244">
        <v>18910.599999999999</v>
      </c>
      <c r="DN5" s="140">
        <f>DK5-DM5</f>
        <v>-33.049999999999272</v>
      </c>
      <c r="DO5" s="579"/>
      <c r="DP5" s="245"/>
      <c r="DQ5" s="1095" t="s">
        <v>134</v>
      </c>
      <c r="DR5" s="959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244">
        <v>18538.68</v>
      </c>
      <c r="DX5" s="140">
        <f>DU5-DW5</f>
        <v>-8.8100000000013097</v>
      </c>
      <c r="DY5" s="325"/>
      <c r="DZ5" s="245"/>
      <c r="EA5" s="245" t="s">
        <v>81</v>
      </c>
      <c r="EB5" s="795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244">
        <v>19056.900000000001</v>
      </c>
      <c r="EH5" s="140">
        <f>EE5-EG5</f>
        <v>-67.580000000001746</v>
      </c>
      <c r="EI5" s="579"/>
      <c r="EJ5" s="245" t="s">
        <v>51</v>
      </c>
      <c r="EK5" s="245" t="s">
        <v>81</v>
      </c>
      <c r="EL5" s="795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273">
        <v>19029.3</v>
      </c>
      <c r="ER5" s="140">
        <f>EO5-EQ5</f>
        <v>-79.259999999998399</v>
      </c>
      <c r="ES5" s="579"/>
      <c r="ET5" s="245"/>
      <c r="EU5" s="1094" t="s">
        <v>266</v>
      </c>
      <c r="EV5" s="1026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244">
        <v>18304.7</v>
      </c>
      <c r="FB5" s="140">
        <f>EY5-FA5</f>
        <v>-78.409999999999854</v>
      </c>
      <c r="FC5" s="579"/>
      <c r="FD5" s="245"/>
      <c r="FE5" s="245" t="s">
        <v>109</v>
      </c>
      <c r="FF5" s="915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273">
        <v>18855.78</v>
      </c>
      <c r="FL5" s="140">
        <f>FI5-FK5</f>
        <v>-32.340000000000146</v>
      </c>
      <c r="FM5" s="579"/>
      <c r="FN5" s="245"/>
      <c r="FO5" s="515" t="s">
        <v>81</v>
      </c>
      <c r="FP5" s="795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244">
        <v>18766.8</v>
      </c>
      <c r="FV5" s="140">
        <f>FS5-FU5</f>
        <v>-53.059999999997672</v>
      </c>
      <c r="FW5" s="579"/>
      <c r="FX5" s="245"/>
      <c r="FY5" s="253" t="s">
        <v>81</v>
      </c>
      <c r="FZ5" s="795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244">
        <v>18902.599999999999</v>
      </c>
      <c r="GF5" s="140">
        <f>GC5-GE5</f>
        <v>-55.869999999998981</v>
      </c>
      <c r="GG5" s="579"/>
      <c r="GH5" s="245"/>
      <c r="GI5" s="245"/>
      <c r="GJ5" s="246"/>
      <c r="GK5" s="250"/>
      <c r="GL5" s="248"/>
      <c r="GM5" s="249"/>
      <c r="GN5" s="246"/>
      <c r="GO5" s="244"/>
      <c r="GP5" s="140">
        <f>GM5-GO5</f>
        <v>0</v>
      </c>
      <c r="GQ5" s="579"/>
      <c r="GR5" s="245"/>
      <c r="GS5" s="1094"/>
      <c r="GT5" s="246"/>
      <c r="GU5" s="246"/>
      <c r="GV5" s="248"/>
      <c r="GW5" s="249"/>
      <c r="GX5" s="246"/>
      <c r="GY5" s="244"/>
      <c r="GZ5" s="140">
        <f>GW5-GY5</f>
        <v>0</v>
      </c>
      <c r="HA5" s="579"/>
      <c r="HB5" s="245"/>
      <c r="HC5" s="1097"/>
      <c r="HD5" s="246"/>
      <c r="HE5" s="250"/>
      <c r="HF5" s="248"/>
      <c r="HG5" s="249"/>
      <c r="HH5" s="246"/>
      <c r="HI5" s="244"/>
      <c r="HJ5" s="140">
        <f>HG5-HI5</f>
        <v>0</v>
      </c>
      <c r="HK5" s="579"/>
      <c r="HL5" s="245"/>
      <c r="HM5" s="245"/>
      <c r="HN5" s="246"/>
      <c r="HO5" s="250"/>
      <c r="HP5" s="251"/>
      <c r="HQ5" s="249"/>
      <c r="HR5" s="246"/>
      <c r="HS5" s="273"/>
      <c r="HT5" s="140">
        <f>HQ5-HS5</f>
        <v>0</v>
      </c>
      <c r="HU5" s="579"/>
      <c r="HV5" s="245"/>
      <c r="HW5" s="1094"/>
      <c r="HX5" s="246"/>
      <c r="HY5" s="250"/>
      <c r="HZ5" s="251"/>
      <c r="IA5" s="249"/>
      <c r="IB5" s="246"/>
      <c r="IC5" s="244"/>
      <c r="ID5" s="140">
        <f>IA5-IC5</f>
        <v>0</v>
      </c>
      <c r="IE5" s="579"/>
      <c r="IF5" s="245"/>
      <c r="IG5" s="1094"/>
      <c r="IH5" s="246"/>
      <c r="II5" s="250"/>
      <c r="IJ5" s="251"/>
      <c r="IK5" s="249"/>
      <c r="IL5" s="246"/>
      <c r="IM5" s="244"/>
      <c r="IN5" s="140">
        <f>IK5-IM5</f>
        <v>0</v>
      </c>
      <c r="IO5" s="579"/>
      <c r="IP5" s="245"/>
      <c r="IQ5" s="1094"/>
      <c r="IR5" s="993"/>
      <c r="IS5" s="252"/>
      <c r="IT5" s="248"/>
      <c r="IU5" s="249"/>
      <c r="IV5" s="246"/>
      <c r="IW5" s="244"/>
      <c r="IX5" s="140">
        <f>IU5-IW5</f>
        <v>0</v>
      </c>
      <c r="IY5" s="579"/>
      <c r="IZ5" s="245"/>
      <c r="JA5" s="245"/>
      <c r="JB5" s="246"/>
      <c r="JC5" s="252"/>
      <c r="JD5" s="251"/>
      <c r="JE5" s="249"/>
      <c r="JF5" s="246"/>
      <c r="JG5" s="244"/>
      <c r="JH5" s="140">
        <f>JE5-JG5</f>
        <v>0</v>
      </c>
      <c r="JI5" s="579"/>
      <c r="JJ5" s="245"/>
      <c r="JK5" s="1095"/>
      <c r="JL5" s="506"/>
      <c r="JM5" s="250"/>
      <c r="JN5" s="251"/>
      <c r="JO5" s="249"/>
      <c r="JP5" s="246"/>
      <c r="JQ5" s="273"/>
      <c r="JR5" s="140">
        <f>JO5-JQ5</f>
        <v>0</v>
      </c>
      <c r="JS5" s="579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9"/>
      <c r="KD5" s="245"/>
      <c r="KE5" s="1098"/>
      <c r="KF5" s="246"/>
      <c r="KG5" s="252"/>
      <c r="KH5" s="251"/>
      <c r="KI5" s="249"/>
      <c r="KJ5" s="246"/>
      <c r="KK5" s="244"/>
      <c r="KL5" s="140">
        <f>KI5-KK5</f>
        <v>0</v>
      </c>
      <c r="KM5" s="579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9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9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9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9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098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094"/>
      <c r="BJ6" s="954"/>
      <c r="BK6" s="245"/>
      <c r="BL6" s="245"/>
      <c r="BM6" s="245"/>
      <c r="BN6" s="245"/>
      <c r="BO6" s="246"/>
      <c r="BP6" s="245"/>
      <c r="BQ6" s="325"/>
      <c r="BR6" s="245"/>
      <c r="BS6" s="1097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094"/>
      <c r="CN6" s="627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095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094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245"/>
      <c r="GJ6" s="257"/>
      <c r="GK6" s="245"/>
      <c r="GL6" s="245"/>
      <c r="GM6" s="245"/>
      <c r="GN6" s="245"/>
      <c r="GO6" s="246"/>
      <c r="GP6" s="245"/>
      <c r="GQ6" s="325"/>
      <c r="GR6" s="245"/>
      <c r="GS6" s="1094"/>
      <c r="GT6" s="254"/>
      <c r="GU6" s="245"/>
      <c r="GV6" s="245"/>
      <c r="GW6" s="245"/>
      <c r="GX6" s="245"/>
      <c r="GY6" s="246"/>
      <c r="GZ6" s="245"/>
      <c r="HA6" s="325"/>
      <c r="HB6" s="245"/>
      <c r="HC6" s="1097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094"/>
      <c r="HX6" s="245"/>
      <c r="HY6" s="245"/>
      <c r="HZ6" s="245"/>
      <c r="IA6" s="245"/>
      <c r="IB6" s="245"/>
      <c r="IC6" s="246"/>
      <c r="ID6" s="245"/>
      <c r="IE6" s="325"/>
      <c r="IF6" s="245"/>
      <c r="IG6" s="1094"/>
      <c r="IH6" s="245"/>
      <c r="II6" s="245"/>
      <c r="IJ6" s="245"/>
      <c r="IK6" s="245"/>
      <c r="IL6" s="245"/>
      <c r="IM6" s="246"/>
      <c r="IN6" s="245"/>
      <c r="IO6" s="325"/>
      <c r="IP6" s="245"/>
      <c r="IQ6" s="1094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095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098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5"/>
      <c r="MB6" s="575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5"/>
      <c r="OL6" s="257"/>
      <c r="OM6" s="245"/>
      <c r="ON6" s="245"/>
      <c r="OO6" s="245"/>
      <c r="OP6" s="245"/>
      <c r="OQ6" s="246"/>
      <c r="OU6" s="605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80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80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80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80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80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80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80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80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80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80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80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80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80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80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80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80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80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80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80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80"/>
      <c r="IG7" s="573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80"/>
      <c r="IQ7" s="573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80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80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80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80"/>
      <c r="KE7" s="245"/>
      <c r="KF7" s="1005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80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80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80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80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80"/>
      <c r="MB7" s="580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70"/>
      <c r="L8" s="106"/>
      <c r="M8" s="15">
        <v>1</v>
      </c>
      <c r="N8" s="92">
        <v>900.8</v>
      </c>
      <c r="O8" s="339"/>
      <c r="P8" s="282"/>
      <c r="Q8" s="70"/>
      <c r="R8" s="71"/>
      <c r="S8" s="575">
        <f>R8*P8</f>
        <v>0</v>
      </c>
      <c r="T8" s="245"/>
      <c r="U8" s="61"/>
      <c r="V8" s="106"/>
      <c r="W8" s="15">
        <v>1</v>
      </c>
      <c r="X8" s="92">
        <v>897.2</v>
      </c>
      <c r="Y8" s="339"/>
      <c r="Z8" s="282"/>
      <c r="AA8" s="70"/>
      <c r="AB8" s="71"/>
      <c r="AC8" s="575">
        <f>AB8*Z8</f>
        <v>0</v>
      </c>
      <c r="AE8" s="61"/>
      <c r="AF8" s="106"/>
      <c r="AG8" s="15">
        <v>1</v>
      </c>
      <c r="AH8" s="92">
        <v>921.69</v>
      </c>
      <c r="AI8" s="327"/>
      <c r="AJ8" s="92"/>
      <c r="AK8" s="95"/>
      <c r="AL8" s="71"/>
      <c r="AM8" s="575">
        <f>AL8*AJ8</f>
        <v>0</v>
      </c>
      <c r="AO8" s="61"/>
      <c r="AP8" s="106"/>
      <c r="AQ8" s="15">
        <v>1</v>
      </c>
      <c r="AR8" s="92">
        <v>916.2</v>
      </c>
      <c r="AS8" s="327"/>
      <c r="AT8" s="282"/>
      <c r="AU8" s="95"/>
      <c r="AV8" s="71"/>
      <c r="AW8" s="575">
        <f>AV8*AT8</f>
        <v>0</v>
      </c>
      <c r="AY8" s="61"/>
      <c r="AZ8" s="106"/>
      <c r="BA8" s="15">
        <v>1</v>
      </c>
      <c r="BB8" s="92">
        <v>909.9</v>
      </c>
      <c r="BC8" s="327"/>
      <c r="BD8" s="92"/>
      <c r="BE8" s="95"/>
      <c r="BF8" s="71"/>
      <c r="BG8" s="575">
        <f>BF8*BD8</f>
        <v>0</v>
      </c>
      <c r="BI8" s="61"/>
      <c r="BJ8" s="106"/>
      <c r="BK8" s="15">
        <v>1</v>
      </c>
      <c r="BL8" s="282">
        <v>905.4</v>
      </c>
      <c r="BM8" s="248"/>
      <c r="BN8" s="282"/>
      <c r="BO8" s="322"/>
      <c r="BP8" s="836"/>
      <c r="BQ8" s="755">
        <f>BP8*BN8</f>
        <v>0</v>
      </c>
      <c r="BS8" s="61"/>
      <c r="BT8" s="106"/>
      <c r="BU8" s="15">
        <v>1</v>
      </c>
      <c r="BV8" s="92">
        <v>916.3</v>
      </c>
      <c r="BW8" s="381"/>
      <c r="BX8" s="282"/>
      <c r="BY8" s="382"/>
      <c r="BZ8" s="383"/>
      <c r="CA8" s="575">
        <f>BZ8*BX8</f>
        <v>0</v>
      </c>
      <c r="CC8" s="61"/>
      <c r="CD8" s="781"/>
      <c r="CE8" s="15">
        <v>1</v>
      </c>
      <c r="CF8" s="92">
        <v>899.9</v>
      </c>
      <c r="CG8" s="381"/>
      <c r="CH8" s="92"/>
      <c r="CI8" s="384"/>
      <c r="CJ8" s="383"/>
      <c r="CK8" s="575">
        <f>CJ8*CH8</f>
        <v>0</v>
      </c>
      <c r="CM8" s="61"/>
      <c r="CN8" s="94"/>
      <c r="CO8" s="15">
        <v>1</v>
      </c>
      <c r="CP8" s="92">
        <v>884.5</v>
      </c>
      <c r="CQ8" s="381"/>
      <c r="CR8" s="282"/>
      <c r="CS8" s="837"/>
      <c r="CT8" s="383"/>
      <c r="CU8" s="581">
        <f>CT8*CR8</f>
        <v>0</v>
      </c>
      <c r="CW8" s="61"/>
      <c r="CX8" s="106"/>
      <c r="CY8" s="15">
        <v>1</v>
      </c>
      <c r="CZ8" s="92">
        <v>952.54</v>
      </c>
      <c r="DA8" s="327"/>
      <c r="DB8" s="92"/>
      <c r="DC8" s="95"/>
      <c r="DD8" s="71"/>
      <c r="DE8" s="575">
        <f>DD8*DB8</f>
        <v>0</v>
      </c>
      <c r="DG8" s="61"/>
      <c r="DH8" s="106"/>
      <c r="DI8" s="15">
        <v>1</v>
      </c>
      <c r="DJ8" s="92">
        <v>863.6</v>
      </c>
      <c r="DK8" s="381"/>
      <c r="DL8" s="92"/>
      <c r="DM8" s="384"/>
      <c r="DN8" s="383"/>
      <c r="DO8" s="581">
        <f>DN8*DL8</f>
        <v>0</v>
      </c>
      <c r="DQ8" s="61"/>
      <c r="DR8" s="106"/>
      <c r="DS8" s="15">
        <v>1</v>
      </c>
      <c r="DT8" s="92">
        <v>884.95</v>
      </c>
      <c r="DU8" s="381"/>
      <c r="DV8" s="92"/>
      <c r="DW8" s="384"/>
      <c r="DX8" s="383"/>
      <c r="DY8" s="575">
        <f>DX8*DV8</f>
        <v>0</v>
      </c>
      <c r="EA8" s="61"/>
      <c r="EB8" s="106"/>
      <c r="EC8" s="15">
        <v>1</v>
      </c>
      <c r="ED8" s="92">
        <v>889.9</v>
      </c>
      <c r="EE8" s="339"/>
      <c r="EF8" s="92"/>
      <c r="EG8" s="70"/>
      <c r="EH8" s="71"/>
      <c r="EI8" s="575">
        <f>EH8*EF8</f>
        <v>0</v>
      </c>
      <c r="EK8" s="61"/>
      <c r="EL8" s="428"/>
      <c r="EM8" s="15">
        <v>1</v>
      </c>
      <c r="EN8" s="282">
        <v>899.9</v>
      </c>
      <c r="EO8" s="331"/>
      <c r="EP8" s="282"/>
      <c r="EQ8" s="268"/>
      <c r="ER8" s="269"/>
      <c r="ES8" s="575">
        <f>ER8*EP8</f>
        <v>0</v>
      </c>
      <c r="EU8" s="61"/>
      <c r="EV8" s="106"/>
      <c r="EW8" s="15">
        <v>1</v>
      </c>
      <c r="EX8" s="282">
        <v>836.9</v>
      </c>
      <c r="EY8" s="499"/>
      <c r="EZ8" s="282"/>
      <c r="FA8" s="268"/>
      <c r="FB8" s="269"/>
      <c r="FC8" s="325">
        <f>FB8*EZ8</f>
        <v>0</v>
      </c>
      <c r="FE8" s="61"/>
      <c r="FF8" s="428"/>
      <c r="FG8" s="15">
        <v>1</v>
      </c>
      <c r="FH8" s="282">
        <v>938.93</v>
      </c>
      <c r="FI8" s="331"/>
      <c r="FJ8" s="282"/>
      <c r="FK8" s="385"/>
      <c r="FL8" s="269"/>
      <c r="FM8" s="575">
        <f>FL8*FJ8</f>
        <v>0</v>
      </c>
      <c r="FO8" s="61"/>
      <c r="FP8" s="106"/>
      <c r="FQ8" s="15">
        <v>1</v>
      </c>
      <c r="FR8" s="92">
        <v>909</v>
      </c>
      <c r="FS8" s="327"/>
      <c r="FT8" s="92"/>
      <c r="FU8" s="70"/>
      <c r="FV8" s="71"/>
      <c r="FW8" s="575">
        <f>FV8*FT8</f>
        <v>0</v>
      </c>
      <c r="FY8" s="61"/>
      <c r="FZ8" s="106"/>
      <c r="GA8" s="15">
        <v>1</v>
      </c>
      <c r="GB8" s="282">
        <v>863.6</v>
      </c>
      <c r="GC8" s="499"/>
      <c r="GD8" s="282"/>
      <c r="GE8" s="268"/>
      <c r="GF8" s="269"/>
      <c r="GG8" s="325">
        <f>GF8*GD8</f>
        <v>0</v>
      </c>
      <c r="GI8" s="61"/>
      <c r="GJ8" s="106"/>
      <c r="GK8" s="15">
        <v>1</v>
      </c>
      <c r="GL8" s="476"/>
      <c r="GM8" s="327"/>
      <c r="GN8" s="503"/>
      <c r="GO8" s="95"/>
      <c r="GP8" s="71"/>
      <c r="GQ8" s="575">
        <f>GP8*GN8</f>
        <v>0</v>
      </c>
      <c r="GS8" s="61"/>
      <c r="GT8" s="106"/>
      <c r="GU8" s="15">
        <v>1</v>
      </c>
      <c r="GV8" s="282"/>
      <c r="GW8" s="331"/>
      <c r="GX8" s="756"/>
      <c r="GY8" s="322"/>
      <c r="GZ8" s="269"/>
      <c r="HA8" s="575">
        <f>GZ8*GX8</f>
        <v>0</v>
      </c>
      <c r="HC8" s="61"/>
      <c r="HD8" s="106"/>
      <c r="HE8" s="15">
        <v>1</v>
      </c>
      <c r="HF8" s="282"/>
      <c r="HG8" s="331"/>
      <c r="HH8" s="282"/>
      <c r="HI8" s="322"/>
      <c r="HJ8" s="269"/>
      <c r="HK8" s="575">
        <f>HJ8*HH8</f>
        <v>0</v>
      </c>
      <c r="HM8" s="61"/>
      <c r="HN8" s="106"/>
      <c r="HO8" s="15">
        <v>1</v>
      </c>
      <c r="HP8" s="282"/>
      <c r="HQ8" s="331"/>
      <c r="HR8" s="282"/>
      <c r="HS8" s="386"/>
      <c r="HT8" s="269"/>
      <c r="HU8" s="575">
        <f>HT8*HR8</f>
        <v>0</v>
      </c>
      <c r="HW8" s="61"/>
      <c r="HX8" s="106"/>
      <c r="HY8" s="15">
        <v>1</v>
      </c>
      <c r="HZ8" s="92"/>
      <c r="IA8" s="339"/>
      <c r="IB8" s="92"/>
      <c r="IC8" s="70"/>
      <c r="ID8" s="71"/>
      <c r="IG8" s="61"/>
      <c r="IH8" s="106"/>
      <c r="II8" s="15">
        <v>1</v>
      </c>
      <c r="IJ8" s="92"/>
      <c r="IK8" s="339"/>
      <c r="IL8" s="69"/>
      <c r="IM8" s="70"/>
      <c r="IN8" s="71"/>
      <c r="IO8" s="575">
        <f>IN8*IL8</f>
        <v>0</v>
      </c>
      <c r="IQ8" s="764"/>
      <c r="IR8" s="106"/>
      <c r="IS8" s="15">
        <v>1</v>
      </c>
      <c r="IT8" s="282"/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/>
      <c r="JE8" s="339"/>
      <c r="JF8" s="92"/>
      <c r="JG8" s="268"/>
      <c r="JH8" s="71"/>
      <c r="JI8" s="575">
        <f>JH8*JF8</f>
        <v>0</v>
      </c>
      <c r="JJ8" s="387"/>
      <c r="JK8" s="388"/>
      <c r="JL8" s="389"/>
      <c r="JM8" s="15">
        <v>1</v>
      </c>
      <c r="JN8" s="92"/>
      <c r="JO8" s="327"/>
      <c r="JP8" s="92"/>
      <c r="JQ8" s="70"/>
      <c r="JR8" s="71"/>
      <c r="JS8" s="575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5">
        <f>KB8*JZ8</f>
        <v>0</v>
      </c>
      <c r="KE8" s="970"/>
      <c r="KF8" s="1006"/>
      <c r="KG8" s="15">
        <v>1</v>
      </c>
      <c r="KH8" s="92"/>
      <c r="KI8" s="339"/>
      <c r="KJ8" s="282"/>
      <c r="KK8" s="70"/>
      <c r="KL8" s="71"/>
      <c r="KM8" s="575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5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5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5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5">
        <f>LZ8*LX8</f>
        <v>0</v>
      </c>
      <c r="MB8" s="575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80136668</v>
      </c>
      <c r="E9" s="137">
        <f t="shared" si="5"/>
        <v>44652</v>
      </c>
      <c r="F9" s="86">
        <f t="shared" si="5"/>
        <v>18637.27</v>
      </c>
      <c r="G9" s="73">
        <f t="shared" si="5"/>
        <v>21</v>
      </c>
      <c r="H9" s="48">
        <f t="shared" si="5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/>
      <c r="P9" s="69"/>
      <c r="Q9" s="70"/>
      <c r="R9" s="71"/>
      <c r="S9" s="575">
        <f t="shared" ref="S9:S28" si="6">R9*P9</f>
        <v>0</v>
      </c>
      <c r="T9" s="245"/>
      <c r="V9" s="106"/>
      <c r="W9" s="15">
        <v>2</v>
      </c>
      <c r="X9" s="69">
        <v>927.6</v>
      </c>
      <c r="Y9" s="339"/>
      <c r="Z9" s="69"/>
      <c r="AA9" s="70"/>
      <c r="AB9" s="71"/>
      <c r="AC9" s="575">
        <f t="shared" ref="AC9:AC28" si="7">AB9*Z9</f>
        <v>0</v>
      </c>
      <c r="AF9" s="94"/>
      <c r="AG9" s="15">
        <v>2</v>
      </c>
      <c r="AH9" s="92">
        <v>925.32</v>
      </c>
      <c r="AI9" s="327"/>
      <c r="AJ9" s="92"/>
      <c r="AK9" s="95"/>
      <c r="AL9" s="71"/>
      <c r="AM9" s="575">
        <f t="shared" ref="AM9:AM28" si="8">AL9*AJ9</f>
        <v>0</v>
      </c>
      <c r="AP9" s="94"/>
      <c r="AQ9" s="15">
        <v>2</v>
      </c>
      <c r="AR9" s="92">
        <v>934.4</v>
      </c>
      <c r="AS9" s="327"/>
      <c r="AT9" s="92"/>
      <c r="AU9" s="95"/>
      <c r="AV9" s="71"/>
      <c r="AW9" s="575">
        <f t="shared" ref="AW9:AW29" si="9">AV9*AT9</f>
        <v>0</v>
      </c>
      <c r="AZ9" s="94"/>
      <c r="BA9" s="15">
        <v>2</v>
      </c>
      <c r="BB9" s="92">
        <v>862.7</v>
      </c>
      <c r="BC9" s="327"/>
      <c r="BD9" s="92"/>
      <c r="BE9" s="95"/>
      <c r="BF9" s="71"/>
      <c r="BG9" s="575">
        <f t="shared" ref="BG9:BG29" si="10">BF9*BD9</f>
        <v>0</v>
      </c>
      <c r="BJ9" s="106"/>
      <c r="BK9" s="15">
        <v>2</v>
      </c>
      <c r="BL9" s="282">
        <v>869.1</v>
      </c>
      <c r="BM9" s="248"/>
      <c r="BN9" s="282"/>
      <c r="BO9" s="322"/>
      <c r="BP9" s="836"/>
      <c r="BQ9" s="755">
        <f t="shared" ref="BQ9:BQ29" si="11">BP9*BN9</f>
        <v>0</v>
      </c>
      <c r="BT9" s="106"/>
      <c r="BU9" s="15">
        <v>2</v>
      </c>
      <c r="BV9" s="92">
        <v>914.4</v>
      </c>
      <c r="BW9" s="381"/>
      <c r="BX9" s="92"/>
      <c r="BY9" s="382"/>
      <c r="BZ9" s="383"/>
      <c r="CA9" s="575">
        <f t="shared" ref="CA9:CA28" si="12">BZ9*BX9</f>
        <v>0</v>
      </c>
      <c r="CD9" s="781"/>
      <c r="CE9" s="15">
        <v>2</v>
      </c>
      <c r="CF9" s="92">
        <v>899.9</v>
      </c>
      <c r="CG9" s="381"/>
      <c r="CH9" s="92"/>
      <c r="CI9" s="384"/>
      <c r="CJ9" s="383"/>
      <c r="CK9" s="575">
        <f t="shared" ref="CK9:CK29" si="13">CJ9*CH9</f>
        <v>0</v>
      </c>
      <c r="CN9" s="94"/>
      <c r="CO9" s="15">
        <v>2</v>
      </c>
      <c r="CP9" s="92">
        <v>872.7</v>
      </c>
      <c r="CQ9" s="381"/>
      <c r="CR9" s="92"/>
      <c r="CS9" s="384"/>
      <c r="CT9" s="383"/>
      <c r="CU9" s="581">
        <f>CT9*CR9</f>
        <v>0</v>
      </c>
      <c r="CX9" s="94"/>
      <c r="CY9" s="15">
        <v>2</v>
      </c>
      <c r="CZ9" s="92">
        <v>915.8</v>
      </c>
      <c r="DA9" s="327"/>
      <c r="DB9" s="92"/>
      <c r="DC9" s="95"/>
      <c r="DD9" s="71"/>
      <c r="DE9" s="575">
        <f t="shared" ref="DE9:DE29" si="14">DD9*DB9</f>
        <v>0</v>
      </c>
      <c r="DH9" s="94"/>
      <c r="DI9" s="15">
        <v>2</v>
      </c>
      <c r="DJ9" s="92">
        <v>900.8</v>
      </c>
      <c r="DK9" s="381"/>
      <c r="DL9" s="92"/>
      <c r="DM9" s="384"/>
      <c r="DN9" s="383"/>
      <c r="DO9" s="581">
        <f t="shared" ref="DO9:DO29" si="15">DN9*DL9</f>
        <v>0</v>
      </c>
      <c r="DR9" s="94"/>
      <c r="DS9" s="15">
        <v>2</v>
      </c>
      <c r="DT9" s="92">
        <v>970.68</v>
      </c>
      <c r="DU9" s="381"/>
      <c r="DV9" s="92"/>
      <c r="DW9" s="384"/>
      <c r="DX9" s="383"/>
      <c r="DY9" s="575">
        <f t="shared" ref="DY9:DY29" si="16">DX9*DV9</f>
        <v>0</v>
      </c>
      <c r="EB9" s="94"/>
      <c r="EC9" s="15">
        <v>2</v>
      </c>
      <c r="ED9" s="69">
        <v>938</v>
      </c>
      <c r="EE9" s="339"/>
      <c r="EF9" s="69"/>
      <c r="EG9" s="70"/>
      <c r="EH9" s="71"/>
      <c r="EI9" s="575">
        <f t="shared" ref="EI9:EI28" si="17">EH9*EF9</f>
        <v>0</v>
      </c>
      <c r="EL9" s="428"/>
      <c r="EM9" s="15">
        <v>2</v>
      </c>
      <c r="EN9" s="282">
        <v>919.9</v>
      </c>
      <c r="EO9" s="331"/>
      <c r="EP9" s="282"/>
      <c r="EQ9" s="268"/>
      <c r="ER9" s="269"/>
      <c r="ES9" s="575">
        <f t="shared" ref="ES9:ES29" si="18">ER9*EP9</f>
        <v>0</v>
      </c>
      <c r="EV9" s="94"/>
      <c r="EW9" s="15">
        <v>2</v>
      </c>
      <c r="EX9" s="267">
        <v>894.9</v>
      </c>
      <c r="EY9" s="499"/>
      <c r="EZ9" s="267"/>
      <c r="FA9" s="268"/>
      <c r="FB9" s="269"/>
      <c r="FC9" s="325">
        <f t="shared" ref="FC9:FC29" si="19">FB9*EZ9</f>
        <v>0</v>
      </c>
      <c r="FF9" s="428"/>
      <c r="FG9" s="15">
        <v>2</v>
      </c>
      <c r="FH9" s="282">
        <v>940.75</v>
      </c>
      <c r="FI9" s="331"/>
      <c r="FJ9" s="282"/>
      <c r="FK9" s="268"/>
      <c r="FL9" s="269"/>
      <c r="FM9" s="575">
        <f t="shared" ref="FM9:FM29" si="20">FL9*FJ9</f>
        <v>0</v>
      </c>
      <c r="FP9" s="94" t="s">
        <v>41</v>
      </c>
      <c r="FQ9" s="15">
        <v>2</v>
      </c>
      <c r="FR9" s="92">
        <v>877.2</v>
      </c>
      <c r="FS9" s="327"/>
      <c r="FT9" s="92"/>
      <c r="FU9" s="70"/>
      <c r="FV9" s="71"/>
      <c r="FW9" s="575">
        <f t="shared" ref="FW9:FW29" si="21">FV9*FT9</f>
        <v>0</v>
      </c>
      <c r="FZ9" s="94"/>
      <c r="GA9" s="15">
        <v>2</v>
      </c>
      <c r="GB9" s="267">
        <v>906.3</v>
      </c>
      <c r="GC9" s="499"/>
      <c r="GD9" s="267"/>
      <c r="GE9" s="268"/>
      <c r="GF9" s="269"/>
      <c r="GG9" s="325">
        <f t="shared" ref="GG9:GG29" si="22">GF9*GD9</f>
        <v>0</v>
      </c>
      <c r="GJ9" s="94"/>
      <c r="GK9" s="15">
        <v>2</v>
      </c>
      <c r="GL9" s="477"/>
      <c r="GM9" s="327"/>
      <c r="GN9" s="477"/>
      <c r="GO9" s="95"/>
      <c r="GP9" s="71"/>
      <c r="GQ9" s="575">
        <f t="shared" ref="GQ9:GQ29" si="23">GP9*GN9</f>
        <v>0</v>
      </c>
      <c r="GT9" s="94"/>
      <c r="GU9" s="15">
        <v>2</v>
      </c>
      <c r="GV9" s="278"/>
      <c r="GW9" s="331"/>
      <c r="GX9" s="278"/>
      <c r="GY9" s="322"/>
      <c r="GZ9" s="269"/>
      <c r="HA9" s="575">
        <f t="shared" ref="HA9:HA28" si="24">GZ9*GX9</f>
        <v>0</v>
      </c>
      <c r="HD9" s="94"/>
      <c r="HE9" s="15">
        <v>2</v>
      </c>
      <c r="HF9" s="282"/>
      <c r="HG9" s="331"/>
      <c r="HH9" s="282"/>
      <c r="HI9" s="322"/>
      <c r="HJ9" s="269"/>
      <c r="HK9" s="575">
        <f t="shared" ref="HK9:HK28" si="25">HJ9*HH9</f>
        <v>0</v>
      </c>
      <c r="HN9" s="94"/>
      <c r="HO9" s="15">
        <v>2</v>
      </c>
      <c r="HP9" s="282"/>
      <c r="HQ9" s="331"/>
      <c r="HR9" s="282"/>
      <c r="HS9" s="386"/>
      <c r="HT9" s="269"/>
      <c r="HU9" s="575">
        <f t="shared" ref="HU9:HU29" si="26">HT9*HR9</f>
        <v>0</v>
      </c>
      <c r="HX9" s="106"/>
      <c r="HY9" s="15">
        <v>2</v>
      </c>
      <c r="HZ9" s="69"/>
      <c r="IA9" s="339"/>
      <c r="IB9" s="69"/>
      <c r="IC9" s="70"/>
      <c r="ID9" s="71"/>
      <c r="IH9" s="106"/>
      <c r="II9" s="15">
        <v>2</v>
      </c>
      <c r="IJ9" s="69"/>
      <c r="IK9" s="339"/>
      <c r="IL9" s="69"/>
      <c r="IM9" s="70"/>
      <c r="IN9" s="71"/>
      <c r="IO9" s="575">
        <f t="shared" ref="IO9:IO29" si="27">IN9*IL9</f>
        <v>0</v>
      </c>
      <c r="IQ9" s="765"/>
      <c r="IR9" s="94"/>
      <c r="IS9" s="15">
        <v>2</v>
      </c>
      <c r="IT9" s="282"/>
      <c r="IU9" s="248"/>
      <c r="IV9" s="282"/>
      <c r="IW9" s="505"/>
      <c r="IX9" s="269"/>
      <c r="IY9" s="325">
        <f t="shared" ref="IY9:IY29" si="28">IX9*IV9</f>
        <v>0</v>
      </c>
      <c r="IZ9" s="92"/>
      <c r="JA9" s="92"/>
      <c r="JB9" s="94"/>
      <c r="JC9" s="15">
        <v>2</v>
      </c>
      <c r="JD9" s="92"/>
      <c r="JE9" s="339"/>
      <c r="JF9" s="92"/>
      <c r="JG9" s="268"/>
      <c r="JH9" s="71"/>
      <c r="JI9" s="575">
        <f t="shared" ref="JI9:JI29" si="29">JH9*JF9</f>
        <v>0</v>
      </c>
      <c r="JJ9" s="69"/>
      <c r="JL9" s="94"/>
      <c r="JM9" s="15">
        <v>2</v>
      </c>
      <c r="JN9" s="92"/>
      <c r="JO9" s="327"/>
      <c r="JP9" s="92"/>
      <c r="JQ9" s="70"/>
      <c r="JR9" s="71"/>
      <c r="JS9" s="575">
        <f t="shared" ref="JS9:JS27" si="30">JR9*JP9</f>
        <v>0</v>
      </c>
      <c r="JV9" s="106"/>
      <c r="JW9" s="15">
        <v>2</v>
      </c>
      <c r="JX9" s="69"/>
      <c r="JY9" s="339"/>
      <c r="JZ9" s="69"/>
      <c r="KA9" s="70"/>
      <c r="KB9" s="71"/>
      <c r="KC9" s="575">
        <f t="shared" ref="KC9:KC28" si="31">KB9*JZ9</f>
        <v>0</v>
      </c>
      <c r="KE9" s="245"/>
      <c r="KF9" s="1006"/>
      <c r="KG9" s="15">
        <v>2</v>
      </c>
      <c r="KH9" s="69"/>
      <c r="KI9" s="339"/>
      <c r="KJ9" s="69"/>
      <c r="KK9" s="70"/>
      <c r="KL9" s="71"/>
      <c r="KM9" s="575">
        <f t="shared" ref="KM9:KM28" si="32">KL9*KJ9</f>
        <v>0</v>
      </c>
      <c r="KP9" s="106"/>
      <c r="KQ9" s="15">
        <v>2</v>
      </c>
      <c r="KR9" s="69"/>
      <c r="KS9" s="339"/>
      <c r="KT9" s="69"/>
      <c r="KU9" s="70"/>
      <c r="KV9" s="71"/>
      <c r="KW9" s="575">
        <f t="shared" ref="KW9:KW28" si="33">KV9*KT9</f>
        <v>0</v>
      </c>
      <c r="KZ9" s="94"/>
      <c r="LA9" s="15">
        <v>2</v>
      </c>
      <c r="LB9" s="92"/>
      <c r="LC9" s="327"/>
      <c r="LD9" s="92"/>
      <c r="LE9" s="95"/>
      <c r="LF9" s="71"/>
      <c r="LG9" s="575">
        <f t="shared" ref="LG9:LG28" si="34">LF9*LD9</f>
        <v>0</v>
      </c>
      <c r="LJ9" s="94"/>
      <c r="LK9" s="15">
        <v>2</v>
      </c>
      <c r="LL9" s="92"/>
      <c r="LM9" s="327"/>
      <c r="LN9" s="92"/>
      <c r="LO9" s="95"/>
      <c r="LP9" s="71"/>
      <c r="LQ9" s="575">
        <f t="shared" ref="LQ9:LQ29" si="35">LP9*LN9</f>
        <v>0</v>
      </c>
      <c r="LT9" s="94"/>
      <c r="LU9" s="15">
        <v>2</v>
      </c>
      <c r="LV9" s="92"/>
      <c r="LW9" s="327"/>
      <c r="LX9" s="92"/>
      <c r="LY9" s="95"/>
      <c r="LZ9" s="71"/>
      <c r="MA9" s="575">
        <f t="shared" ref="MA9:MA29" si="36">LZ9*LX9</f>
        <v>0</v>
      </c>
      <c r="MB9" s="575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7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8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39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0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1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2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3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4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5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6">BS5</f>
        <v>SEABOARD FOODS</v>
      </c>
      <c r="C10" s="75" t="str">
        <f t="shared" si="46"/>
        <v>Seaboard</v>
      </c>
      <c r="D10" s="102" t="str">
        <f t="shared" si="46"/>
        <v>PED. 80135727</v>
      </c>
      <c r="E10" s="137">
        <f t="shared" si="46"/>
        <v>44652</v>
      </c>
      <c r="F10" s="86">
        <f t="shared" si="46"/>
        <v>18915.900000000001</v>
      </c>
      <c r="G10" s="73">
        <f t="shared" si="46"/>
        <v>21</v>
      </c>
      <c r="H10" s="48">
        <f t="shared" si="46"/>
        <v>18991.099999999999</v>
      </c>
      <c r="I10" s="105">
        <f t="shared" si="46"/>
        <v>-75.19999999999709</v>
      </c>
      <c r="K10" s="245"/>
      <c r="L10" s="106"/>
      <c r="M10" s="15">
        <v>3</v>
      </c>
      <c r="N10" s="69">
        <v>915.3</v>
      </c>
      <c r="O10" s="339"/>
      <c r="P10" s="69"/>
      <c r="Q10" s="70"/>
      <c r="R10" s="71"/>
      <c r="S10" s="575">
        <f t="shared" si="6"/>
        <v>0</v>
      </c>
      <c r="T10" s="245"/>
      <c r="V10" s="106"/>
      <c r="W10" s="15">
        <v>3</v>
      </c>
      <c r="X10" s="69">
        <v>915.3</v>
      </c>
      <c r="Y10" s="339"/>
      <c r="Z10" s="69"/>
      <c r="AA10" s="70"/>
      <c r="AB10" s="71"/>
      <c r="AC10" s="575">
        <f t="shared" si="7"/>
        <v>0</v>
      </c>
      <c r="AF10" s="94"/>
      <c r="AG10" s="15">
        <v>3</v>
      </c>
      <c r="AH10" s="92">
        <v>951.63</v>
      </c>
      <c r="AI10" s="327"/>
      <c r="AJ10" s="92"/>
      <c r="AK10" s="95"/>
      <c r="AL10" s="71"/>
      <c r="AM10" s="575">
        <f t="shared" si="8"/>
        <v>0</v>
      </c>
      <c r="AP10" s="94"/>
      <c r="AQ10" s="15">
        <v>3</v>
      </c>
      <c r="AR10" s="92">
        <v>915.34</v>
      </c>
      <c r="AS10" s="327"/>
      <c r="AT10" s="92"/>
      <c r="AU10" s="95"/>
      <c r="AV10" s="71"/>
      <c r="AW10" s="575">
        <f t="shared" si="9"/>
        <v>0</v>
      </c>
      <c r="AZ10" s="94"/>
      <c r="BA10" s="15">
        <v>3</v>
      </c>
      <c r="BB10" s="92">
        <v>908.1</v>
      </c>
      <c r="BC10" s="327"/>
      <c r="BD10" s="92"/>
      <c r="BE10" s="95"/>
      <c r="BF10" s="71"/>
      <c r="BG10" s="575">
        <f t="shared" si="10"/>
        <v>0</v>
      </c>
      <c r="BJ10" s="106"/>
      <c r="BK10" s="15">
        <v>3</v>
      </c>
      <c r="BL10" s="282">
        <v>905.4</v>
      </c>
      <c r="BM10" s="248"/>
      <c r="BN10" s="282"/>
      <c r="BO10" s="322"/>
      <c r="BP10" s="836"/>
      <c r="BQ10" s="755">
        <f t="shared" si="11"/>
        <v>0</v>
      </c>
      <c r="BT10" s="106"/>
      <c r="BU10" s="15">
        <v>3</v>
      </c>
      <c r="BV10" s="92">
        <v>870.9</v>
      </c>
      <c r="BW10" s="381"/>
      <c r="BX10" s="92"/>
      <c r="BY10" s="382"/>
      <c r="BZ10" s="383"/>
      <c r="CA10" s="575">
        <f t="shared" si="12"/>
        <v>0</v>
      </c>
      <c r="CD10" s="781"/>
      <c r="CE10" s="15">
        <v>3</v>
      </c>
      <c r="CF10" s="92">
        <v>902.6</v>
      </c>
      <c r="CG10" s="381"/>
      <c r="CH10" s="92"/>
      <c r="CI10" s="384"/>
      <c r="CJ10" s="383"/>
      <c r="CK10" s="575">
        <f t="shared" si="13"/>
        <v>0</v>
      </c>
      <c r="CN10" s="94"/>
      <c r="CO10" s="15">
        <v>3</v>
      </c>
      <c r="CP10" s="92">
        <v>920.8</v>
      </c>
      <c r="CQ10" s="381"/>
      <c r="CR10" s="92"/>
      <c r="CS10" s="384"/>
      <c r="CT10" s="383"/>
      <c r="CU10" s="581">
        <f t="shared" ref="CU10:CU30" si="47">CT10*CR10</f>
        <v>0</v>
      </c>
      <c r="CX10" s="94"/>
      <c r="CY10" s="15">
        <v>3</v>
      </c>
      <c r="CZ10" s="92">
        <v>948.46</v>
      </c>
      <c r="DA10" s="327"/>
      <c r="DB10" s="92"/>
      <c r="DC10" s="95"/>
      <c r="DD10" s="71"/>
      <c r="DE10" s="575">
        <f t="shared" si="14"/>
        <v>0</v>
      </c>
      <c r="DH10" s="94"/>
      <c r="DI10" s="15">
        <v>3</v>
      </c>
      <c r="DJ10" s="92">
        <v>907.2</v>
      </c>
      <c r="DK10" s="381"/>
      <c r="DL10" s="92"/>
      <c r="DM10" s="384"/>
      <c r="DN10" s="383"/>
      <c r="DO10" s="581">
        <f t="shared" si="15"/>
        <v>0</v>
      </c>
      <c r="DR10" s="94"/>
      <c r="DS10" s="15">
        <v>3</v>
      </c>
      <c r="DT10" s="92">
        <v>911.26</v>
      </c>
      <c r="DU10" s="381"/>
      <c r="DV10" s="92"/>
      <c r="DW10" s="384"/>
      <c r="DX10" s="383"/>
      <c r="DY10" s="575">
        <f t="shared" si="16"/>
        <v>0</v>
      </c>
      <c r="EB10" s="94"/>
      <c r="EC10" s="15">
        <v>3</v>
      </c>
      <c r="ED10" s="69">
        <v>891.8</v>
      </c>
      <c r="EE10" s="339"/>
      <c r="EF10" s="69"/>
      <c r="EG10" s="70"/>
      <c r="EH10" s="71"/>
      <c r="EI10" s="575">
        <f t="shared" si="17"/>
        <v>0</v>
      </c>
      <c r="EL10" s="428"/>
      <c r="EM10" s="15">
        <v>3</v>
      </c>
      <c r="EN10" s="282">
        <v>904.5</v>
      </c>
      <c r="EO10" s="331"/>
      <c r="EP10" s="282"/>
      <c r="EQ10" s="268"/>
      <c r="ER10" s="269"/>
      <c r="ES10" s="575">
        <f t="shared" si="18"/>
        <v>0</v>
      </c>
      <c r="EV10" s="94"/>
      <c r="EW10" s="15">
        <v>3</v>
      </c>
      <c r="EX10" s="267">
        <v>903.1</v>
      </c>
      <c r="EY10" s="499"/>
      <c r="EZ10" s="267"/>
      <c r="FA10" s="268"/>
      <c r="FB10" s="269"/>
      <c r="FC10" s="325">
        <f t="shared" si="19"/>
        <v>0</v>
      </c>
      <c r="FF10" s="428"/>
      <c r="FG10" s="15">
        <v>3</v>
      </c>
      <c r="FH10" s="282">
        <v>963.43</v>
      </c>
      <c r="FI10" s="331"/>
      <c r="FJ10" s="282"/>
      <c r="FK10" s="268"/>
      <c r="FL10" s="269"/>
      <c r="FM10" s="575">
        <f t="shared" si="20"/>
        <v>0</v>
      </c>
      <c r="FP10" s="94"/>
      <c r="FQ10" s="15">
        <v>3</v>
      </c>
      <c r="FR10" s="92">
        <v>899.9</v>
      </c>
      <c r="FS10" s="327"/>
      <c r="FT10" s="92"/>
      <c r="FU10" s="70"/>
      <c r="FV10" s="71"/>
      <c r="FW10" s="575">
        <f t="shared" si="21"/>
        <v>0</v>
      </c>
      <c r="FZ10" s="94"/>
      <c r="GA10" s="15">
        <v>3</v>
      </c>
      <c r="GB10" s="267">
        <v>903.6</v>
      </c>
      <c r="GC10" s="499"/>
      <c r="GD10" s="267"/>
      <c r="GE10" s="268"/>
      <c r="GF10" s="269"/>
      <c r="GG10" s="325">
        <f t="shared" si="22"/>
        <v>0</v>
      </c>
      <c r="GJ10" s="94"/>
      <c r="GK10" s="15">
        <v>3</v>
      </c>
      <c r="GL10" s="477"/>
      <c r="GM10" s="327"/>
      <c r="GN10" s="477"/>
      <c r="GO10" s="95"/>
      <c r="GP10" s="71"/>
      <c r="GQ10" s="575">
        <f t="shared" si="23"/>
        <v>0</v>
      </c>
      <c r="GT10" s="94"/>
      <c r="GU10" s="15">
        <v>3</v>
      </c>
      <c r="GV10" s="282"/>
      <c r="GW10" s="331"/>
      <c r="GX10" s="282"/>
      <c r="GY10" s="322"/>
      <c r="GZ10" s="269"/>
      <c r="HA10" s="575">
        <f t="shared" si="24"/>
        <v>0</v>
      </c>
      <c r="HD10" s="94"/>
      <c r="HE10" s="15">
        <v>3</v>
      </c>
      <c r="HF10" s="282"/>
      <c r="HG10" s="331"/>
      <c r="HH10" s="282"/>
      <c r="HI10" s="322"/>
      <c r="HJ10" s="269"/>
      <c r="HK10" s="575">
        <f t="shared" si="25"/>
        <v>0</v>
      </c>
      <c r="HN10" s="94"/>
      <c r="HO10" s="15">
        <v>3</v>
      </c>
      <c r="HP10" s="282"/>
      <c r="HQ10" s="331"/>
      <c r="HR10" s="282"/>
      <c r="HS10" s="386"/>
      <c r="HT10" s="269"/>
      <c r="HU10" s="575">
        <f t="shared" si="26"/>
        <v>0</v>
      </c>
      <c r="HX10" s="106"/>
      <c r="HY10" s="15">
        <v>3</v>
      </c>
      <c r="HZ10" s="69"/>
      <c r="IA10" s="339"/>
      <c r="IB10" s="69"/>
      <c r="IC10" s="70"/>
      <c r="ID10" s="71"/>
      <c r="IH10" s="106"/>
      <c r="II10" s="15">
        <v>3</v>
      </c>
      <c r="IJ10" s="69"/>
      <c r="IK10" s="339"/>
      <c r="IL10" s="69"/>
      <c r="IM10" s="70"/>
      <c r="IN10" s="71"/>
      <c r="IO10" s="575">
        <f t="shared" si="27"/>
        <v>0</v>
      </c>
      <c r="IQ10" s="766"/>
      <c r="IR10" s="94"/>
      <c r="IS10" s="15">
        <v>3</v>
      </c>
      <c r="IT10" s="282"/>
      <c r="IU10" s="248"/>
      <c r="IV10" s="282"/>
      <c r="IW10" s="505"/>
      <c r="IX10" s="269"/>
      <c r="IY10" s="325">
        <f t="shared" si="28"/>
        <v>0</v>
      </c>
      <c r="IZ10" s="92"/>
      <c r="JA10" s="69"/>
      <c r="JB10" s="94"/>
      <c r="JC10" s="15">
        <v>3</v>
      </c>
      <c r="JD10" s="92"/>
      <c r="JE10" s="339"/>
      <c r="JF10" s="92"/>
      <c r="JG10" s="268"/>
      <c r="JH10" s="71"/>
      <c r="JI10" s="575">
        <f t="shared" si="29"/>
        <v>0</v>
      </c>
      <c r="JJ10" s="69"/>
      <c r="JL10" s="94"/>
      <c r="JM10" s="15">
        <v>3</v>
      </c>
      <c r="JN10" s="92"/>
      <c r="JO10" s="327"/>
      <c r="JP10" s="92"/>
      <c r="JQ10" s="70"/>
      <c r="JR10" s="71"/>
      <c r="JS10" s="575">
        <f t="shared" si="30"/>
        <v>0</v>
      </c>
      <c r="JV10" s="106"/>
      <c r="JW10" s="15">
        <v>3</v>
      </c>
      <c r="JX10" s="69"/>
      <c r="JY10" s="339"/>
      <c r="JZ10" s="69"/>
      <c r="KA10" s="70"/>
      <c r="KB10" s="71"/>
      <c r="KC10" s="575">
        <f t="shared" si="31"/>
        <v>0</v>
      </c>
      <c r="KE10" s="245"/>
      <c r="KF10" s="1006"/>
      <c r="KG10" s="15">
        <v>3</v>
      </c>
      <c r="KH10" s="69"/>
      <c r="KI10" s="339"/>
      <c r="KJ10" s="69"/>
      <c r="KK10" s="70"/>
      <c r="KL10" s="71"/>
      <c r="KM10" s="575">
        <f t="shared" si="32"/>
        <v>0</v>
      </c>
      <c r="KP10" s="106"/>
      <c r="KQ10" s="15">
        <v>3</v>
      </c>
      <c r="KR10" s="69"/>
      <c r="KS10" s="339"/>
      <c r="KT10" s="69"/>
      <c r="KU10" s="70"/>
      <c r="KV10" s="71"/>
      <c r="KW10" s="575">
        <f t="shared" si="33"/>
        <v>0</v>
      </c>
      <c r="KZ10" s="94"/>
      <c r="LA10" s="15">
        <v>3</v>
      </c>
      <c r="LB10" s="92"/>
      <c r="LC10" s="327"/>
      <c r="LD10" s="92"/>
      <c r="LE10" s="95"/>
      <c r="LF10" s="71"/>
      <c r="LG10" s="575">
        <f t="shared" si="34"/>
        <v>0</v>
      </c>
      <c r="LJ10" s="94"/>
      <c r="LK10" s="15">
        <v>3</v>
      </c>
      <c r="LL10" s="92"/>
      <c r="LM10" s="327"/>
      <c r="LN10" s="92"/>
      <c r="LO10" s="95"/>
      <c r="LP10" s="71"/>
      <c r="LQ10" s="575">
        <f t="shared" si="35"/>
        <v>0</v>
      </c>
      <c r="LT10" s="94"/>
      <c r="LU10" s="15">
        <v>3</v>
      </c>
      <c r="LV10" s="92"/>
      <c r="LW10" s="327"/>
      <c r="LX10" s="92"/>
      <c r="LY10" s="95"/>
      <c r="LZ10" s="71"/>
      <c r="MA10" s="575">
        <f t="shared" si="36"/>
        <v>0</v>
      </c>
      <c r="MB10" s="575"/>
      <c r="MD10" s="94"/>
      <c r="ME10" s="15">
        <v>3</v>
      </c>
      <c r="MF10" s="392"/>
      <c r="MG10" s="327"/>
      <c r="MH10" s="392"/>
      <c r="MI10" s="95"/>
      <c r="MJ10" s="71"/>
      <c r="MK10" s="71">
        <f t="shared" si="37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8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39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0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1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2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3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4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5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8">CC5</f>
        <v>SEABOARD FOODS</v>
      </c>
      <c r="C11" s="75" t="str">
        <f t="shared" si="48"/>
        <v>Seaboard</v>
      </c>
      <c r="D11" s="102" t="str">
        <f t="shared" si="48"/>
        <v>PED. 8294535</v>
      </c>
      <c r="E11" s="137">
        <f t="shared" si="48"/>
        <v>44656</v>
      </c>
      <c r="F11" s="86">
        <f t="shared" si="48"/>
        <v>18930.36</v>
      </c>
      <c r="G11" s="73">
        <f t="shared" si="48"/>
        <v>21</v>
      </c>
      <c r="H11" s="48">
        <f t="shared" si="48"/>
        <v>18921.5</v>
      </c>
      <c r="I11" s="105">
        <f t="shared" si="48"/>
        <v>8.8600000000005821</v>
      </c>
      <c r="K11" s="970"/>
      <c r="L11" s="106"/>
      <c r="M11" s="15">
        <v>4</v>
      </c>
      <c r="N11" s="69">
        <v>907.2</v>
      </c>
      <c r="O11" s="339"/>
      <c r="P11" s="69"/>
      <c r="Q11" s="70"/>
      <c r="R11" s="71"/>
      <c r="S11" s="575">
        <f t="shared" si="6"/>
        <v>0</v>
      </c>
      <c r="T11" s="245"/>
      <c r="U11" s="61"/>
      <c r="V11" s="106"/>
      <c r="W11" s="15">
        <v>4</v>
      </c>
      <c r="X11" s="69">
        <v>894.5</v>
      </c>
      <c r="Y11" s="339"/>
      <c r="Z11" s="69"/>
      <c r="AA11" s="70"/>
      <c r="AB11" s="71"/>
      <c r="AC11" s="575">
        <f t="shared" si="7"/>
        <v>0</v>
      </c>
      <c r="AE11" s="61"/>
      <c r="AF11" s="106"/>
      <c r="AG11" s="15">
        <v>4</v>
      </c>
      <c r="AH11" s="92">
        <v>938.93</v>
      </c>
      <c r="AI11" s="327"/>
      <c r="AJ11" s="92"/>
      <c r="AK11" s="95"/>
      <c r="AL11" s="71"/>
      <c r="AM11" s="575">
        <f t="shared" si="8"/>
        <v>0</v>
      </c>
      <c r="AO11" s="61"/>
      <c r="AP11" s="106"/>
      <c r="AQ11" s="15">
        <v>4</v>
      </c>
      <c r="AR11" s="92">
        <v>955.26</v>
      </c>
      <c r="AS11" s="327"/>
      <c r="AT11" s="92"/>
      <c r="AU11" s="95"/>
      <c r="AV11" s="71"/>
      <c r="AW11" s="575">
        <f t="shared" si="9"/>
        <v>0</v>
      </c>
      <c r="AY11" s="61"/>
      <c r="AZ11" s="106"/>
      <c r="BA11" s="15">
        <v>4</v>
      </c>
      <c r="BB11" s="92">
        <v>892.7</v>
      </c>
      <c r="BC11" s="327"/>
      <c r="BD11" s="92"/>
      <c r="BE11" s="95"/>
      <c r="BF11" s="71"/>
      <c r="BG11" s="575">
        <f t="shared" si="10"/>
        <v>0</v>
      </c>
      <c r="BI11" s="61"/>
      <c r="BJ11" s="106"/>
      <c r="BK11" s="15">
        <v>4</v>
      </c>
      <c r="BL11" s="282">
        <v>889</v>
      </c>
      <c r="BM11" s="248"/>
      <c r="BN11" s="282"/>
      <c r="BO11" s="322"/>
      <c r="BP11" s="836"/>
      <c r="BQ11" s="755">
        <f t="shared" si="11"/>
        <v>0</v>
      </c>
      <c r="BS11" s="61"/>
      <c r="BT11" s="106"/>
      <c r="BU11" s="266">
        <v>4</v>
      </c>
      <c r="BV11" s="282">
        <v>919.9</v>
      </c>
      <c r="BW11" s="381"/>
      <c r="BX11" s="282"/>
      <c r="BY11" s="382"/>
      <c r="BZ11" s="383"/>
      <c r="CA11" s="575">
        <f t="shared" si="12"/>
        <v>0</v>
      </c>
      <c r="CC11" s="61"/>
      <c r="CD11" s="781"/>
      <c r="CE11" s="15">
        <v>4</v>
      </c>
      <c r="CF11" s="92">
        <v>907.2</v>
      </c>
      <c r="CG11" s="381"/>
      <c r="CH11" s="92"/>
      <c r="CI11" s="384"/>
      <c r="CJ11" s="383"/>
      <c r="CK11" s="575">
        <f t="shared" si="13"/>
        <v>0</v>
      </c>
      <c r="CM11" s="61"/>
      <c r="CN11" s="94"/>
      <c r="CO11" s="15">
        <v>4</v>
      </c>
      <c r="CP11" s="92">
        <v>919.9</v>
      </c>
      <c r="CQ11" s="381"/>
      <c r="CR11" s="92"/>
      <c r="CS11" s="384"/>
      <c r="CT11" s="383"/>
      <c r="CU11" s="581">
        <f t="shared" si="47"/>
        <v>0</v>
      </c>
      <c r="CW11" s="61"/>
      <c r="CX11" s="106"/>
      <c r="CY11" s="15">
        <v>4</v>
      </c>
      <c r="CZ11" s="92">
        <v>971.14</v>
      </c>
      <c r="DA11" s="327"/>
      <c r="DB11" s="92"/>
      <c r="DC11" s="95"/>
      <c r="DD11" s="71"/>
      <c r="DE11" s="575">
        <f t="shared" si="14"/>
        <v>0</v>
      </c>
      <c r="DG11" s="61"/>
      <c r="DH11" s="106"/>
      <c r="DI11" s="15">
        <v>4</v>
      </c>
      <c r="DJ11" s="92">
        <v>925.3</v>
      </c>
      <c r="DK11" s="381"/>
      <c r="DL11" s="92"/>
      <c r="DM11" s="384"/>
      <c r="DN11" s="383"/>
      <c r="DO11" s="581">
        <f t="shared" si="15"/>
        <v>0</v>
      </c>
      <c r="DQ11" s="61"/>
      <c r="DR11" s="106"/>
      <c r="DS11" s="15">
        <v>4</v>
      </c>
      <c r="DT11" s="92">
        <v>923.51</v>
      </c>
      <c r="DU11" s="381"/>
      <c r="DV11" s="92"/>
      <c r="DW11" s="384"/>
      <c r="DX11" s="383"/>
      <c r="DY11" s="575">
        <f t="shared" si="16"/>
        <v>0</v>
      </c>
      <c r="EA11" s="61"/>
      <c r="EB11" s="106"/>
      <c r="EC11" s="15">
        <v>4</v>
      </c>
      <c r="ED11" s="69">
        <v>871.8</v>
      </c>
      <c r="EE11" s="339"/>
      <c r="EF11" s="69"/>
      <c r="EG11" s="70"/>
      <c r="EH11" s="71"/>
      <c r="EI11" s="575">
        <f t="shared" si="17"/>
        <v>0</v>
      </c>
      <c r="EK11" s="822"/>
      <c r="EL11" s="428"/>
      <c r="EM11" s="15">
        <v>4</v>
      </c>
      <c r="EN11" s="282">
        <v>901.7</v>
      </c>
      <c r="EO11" s="331"/>
      <c r="EP11" s="282"/>
      <c r="EQ11" s="268"/>
      <c r="ER11" s="269"/>
      <c r="ES11" s="575">
        <f t="shared" si="18"/>
        <v>0</v>
      </c>
      <c r="EU11" s="61"/>
      <c r="EV11" s="106"/>
      <c r="EW11" s="15">
        <v>4</v>
      </c>
      <c r="EX11" s="267">
        <v>898.6</v>
      </c>
      <c r="EY11" s="499"/>
      <c r="EZ11" s="267"/>
      <c r="FA11" s="268"/>
      <c r="FB11" s="269"/>
      <c r="FC11" s="325">
        <f t="shared" si="19"/>
        <v>0</v>
      </c>
      <c r="FE11" s="61"/>
      <c r="FF11" s="428"/>
      <c r="FG11" s="15">
        <v>4</v>
      </c>
      <c r="FH11" s="282">
        <v>942.56</v>
      </c>
      <c r="FI11" s="331"/>
      <c r="FJ11" s="282"/>
      <c r="FK11" s="268"/>
      <c r="FL11" s="269"/>
      <c r="FM11" s="575">
        <f t="shared" si="20"/>
        <v>0</v>
      </c>
      <c r="FO11" s="61"/>
      <c r="FP11" s="106"/>
      <c r="FQ11" s="15">
        <v>4</v>
      </c>
      <c r="FR11" s="92">
        <v>874.5</v>
      </c>
      <c r="FS11" s="327"/>
      <c r="FT11" s="92"/>
      <c r="FU11" s="70"/>
      <c r="FV11" s="71"/>
      <c r="FW11" s="575">
        <f t="shared" si="21"/>
        <v>0</v>
      </c>
      <c r="FY11" s="61"/>
      <c r="FZ11" s="106"/>
      <c r="GA11" s="15">
        <v>4</v>
      </c>
      <c r="GB11" s="267">
        <v>882.7</v>
      </c>
      <c r="GC11" s="499"/>
      <c r="GD11" s="267"/>
      <c r="GE11" s="268"/>
      <c r="GF11" s="269"/>
      <c r="GG11" s="325">
        <f t="shared" si="22"/>
        <v>0</v>
      </c>
      <c r="GI11" s="61"/>
      <c r="GJ11" s="106"/>
      <c r="GK11" s="15">
        <v>4</v>
      </c>
      <c r="GL11" s="477"/>
      <c r="GM11" s="327"/>
      <c r="GN11" s="477"/>
      <c r="GO11" s="95"/>
      <c r="GP11" s="71"/>
      <c r="GQ11" s="575">
        <f t="shared" si="23"/>
        <v>0</v>
      </c>
      <c r="GS11" s="61"/>
      <c r="GT11" s="106"/>
      <c r="GU11" s="15">
        <v>4</v>
      </c>
      <c r="GV11" s="282"/>
      <c r="GW11" s="331"/>
      <c r="GX11" s="282"/>
      <c r="GY11" s="322"/>
      <c r="GZ11" s="269"/>
      <c r="HA11" s="575">
        <f t="shared" si="24"/>
        <v>0</v>
      </c>
      <c r="HC11" s="61"/>
      <c r="HD11" s="106"/>
      <c r="HE11" s="15">
        <v>4</v>
      </c>
      <c r="HF11" s="282"/>
      <c r="HG11" s="331"/>
      <c r="HH11" s="282"/>
      <c r="HI11" s="322"/>
      <c r="HJ11" s="269"/>
      <c r="HK11" s="575">
        <f t="shared" si="25"/>
        <v>0</v>
      </c>
      <c r="HM11" s="61"/>
      <c r="HN11" s="106"/>
      <c r="HO11" s="15">
        <v>4</v>
      </c>
      <c r="HP11" s="282"/>
      <c r="HQ11" s="331"/>
      <c r="HR11" s="282"/>
      <c r="HS11" s="386"/>
      <c r="HT11" s="269"/>
      <c r="HU11" s="575">
        <f t="shared" si="26"/>
        <v>0</v>
      </c>
      <c r="HW11" s="61"/>
      <c r="HX11" s="106"/>
      <c r="HY11" s="15">
        <v>4</v>
      </c>
      <c r="HZ11" s="69"/>
      <c r="IA11" s="339"/>
      <c r="IB11" s="69"/>
      <c r="IC11" s="70"/>
      <c r="ID11" s="71"/>
      <c r="IG11" s="61"/>
      <c r="IH11" s="106"/>
      <c r="II11" s="15">
        <v>4</v>
      </c>
      <c r="IJ11" s="69"/>
      <c r="IK11" s="339"/>
      <c r="IL11" s="69"/>
      <c r="IM11" s="70"/>
      <c r="IN11" s="71"/>
      <c r="IO11" s="575">
        <f t="shared" si="27"/>
        <v>0</v>
      </c>
      <c r="IQ11" s="767"/>
      <c r="IR11" s="106"/>
      <c r="IS11" s="15">
        <v>4</v>
      </c>
      <c r="IT11" s="282"/>
      <c r="IU11" s="248"/>
      <c r="IV11" s="282"/>
      <c r="IW11" s="505"/>
      <c r="IX11" s="269"/>
      <c r="IY11" s="325">
        <f t="shared" si="28"/>
        <v>0</v>
      </c>
      <c r="IZ11" s="92"/>
      <c r="JA11" s="69"/>
      <c r="JB11" s="106"/>
      <c r="JC11" s="15">
        <v>4</v>
      </c>
      <c r="JD11" s="92"/>
      <c r="JE11" s="339"/>
      <c r="JF11" s="92"/>
      <c r="JG11" s="268"/>
      <c r="JH11" s="71"/>
      <c r="JI11" s="575">
        <f t="shared" si="29"/>
        <v>0</v>
      </c>
      <c r="JJ11" s="69"/>
      <c r="JK11" s="61"/>
      <c r="JL11" s="106"/>
      <c r="JM11" s="15">
        <v>4</v>
      </c>
      <c r="JN11" s="92"/>
      <c r="JO11" s="327"/>
      <c r="JP11" s="92"/>
      <c r="JQ11" s="70"/>
      <c r="JR11" s="71"/>
      <c r="JS11" s="575">
        <f t="shared" si="30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5">
        <f t="shared" si="31"/>
        <v>0</v>
      </c>
      <c r="KE11" s="970"/>
      <c r="KF11" s="1006"/>
      <c r="KG11" s="15">
        <v>4</v>
      </c>
      <c r="KH11" s="69"/>
      <c r="KI11" s="339"/>
      <c r="KJ11" s="69"/>
      <c r="KK11" s="70"/>
      <c r="KL11" s="71"/>
      <c r="KM11" s="575">
        <f t="shared" si="32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5">
        <f t="shared" si="33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5">
        <f t="shared" si="34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5">
        <f t="shared" si="35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5">
        <f t="shared" si="36"/>
        <v>0</v>
      </c>
      <c r="MB11" s="575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7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8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39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0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1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2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3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4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5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49">CM5</f>
        <v>SEABOARD FOODS</v>
      </c>
      <c r="C12" s="75" t="str">
        <f t="shared" si="49"/>
        <v>Seaboard</v>
      </c>
      <c r="D12" s="102" t="str">
        <f t="shared" si="49"/>
        <v>PED. 80294886</v>
      </c>
      <c r="E12" s="137">
        <f t="shared" si="49"/>
        <v>44656</v>
      </c>
      <c r="F12" s="86">
        <f t="shared" si="49"/>
        <v>18404.07</v>
      </c>
      <c r="G12" s="73">
        <f t="shared" si="49"/>
        <v>21</v>
      </c>
      <c r="H12" s="48">
        <f t="shared" si="49"/>
        <v>19095.099999999999</v>
      </c>
      <c r="I12" s="105">
        <f t="shared" si="49"/>
        <v>-691.02999999999884</v>
      </c>
      <c r="K12" s="245"/>
      <c r="L12" s="106"/>
      <c r="M12" s="15">
        <v>5</v>
      </c>
      <c r="N12" s="69">
        <v>901.7</v>
      </c>
      <c r="O12" s="339"/>
      <c r="P12" s="69"/>
      <c r="Q12" s="70"/>
      <c r="R12" s="71"/>
      <c r="S12" s="575">
        <f t="shared" si="6"/>
        <v>0</v>
      </c>
      <c r="T12" s="245"/>
      <c r="V12" s="106"/>
      <c r="W12" s="15">
        <v>5</v>
      </c>
      <c r="X12" s="69">
        <v>878.2</v>
      </c>
      <c r="Y12" s="339"/>
      <c r="Z12" s="69"/>
      <c r="AA12" s="70"/>
      <c r="AB12" s="71"/>
      <c r="AC12" s="575">
        <f t="shared" si="7"/>
        <v>0</v>
      </c>
      <c r="AF12" s="106"/>
      <c r="AG12" s="15">
        <v>5</v>
      </c>
      <c r="AH12" s="92">
        <v>949.82</v>
      </c>
      <c r="AI12" s="327"/>
      <c r="AJ12" s="92"/>
      <c r="AK12" s="95"/>
      <c r="AL12" s="71"/>
      <c r="AM12" s="575">
        <f t="shared" si="8"/>
        <v>0</v>
      </c>
      <c r="AP12" s="106"/>
      <c r="AQ12" s="15">
        <v>5</v>
      </c>
      <c r="AR12" s="92">
        <v>916.25</v>
      </c>
      <c r="AS12" s="327"/>
      <c r="AT12" s="92"/>
      <c r="AU12" s="95"/>
      <c r="AV12" s="71"/>
      <c r="AW12" s="575">
        <f t="shared" si="9"/>
        <v>0</v>
      </c>
      <c r="AZ12" s="106"/>
      <c r="BA12" s="15">
        <v>5</v>
      </c>
      <c r="BB12" s="92">
        <v>864.5</v>
      </c>
      <c r="BC12" s="327"/>
      <c r="BD12" s="92"/>
      <c r="BE12" s="95"/>
      <c r="BF12" s="71"/>
      <c r="BG12" s="575">
        <f t="shared" si="10"/>
        <v>0</v>
      </c>
      <c r="BJ12" s="106"/>
      <c r="BK12" s="15">
        <v>5</v>
      </c>
      <c r="BL12" s="282">
        <v>870.9</v>
      </c>
      <c r="BM12" s="248"/>
      <c r="BN12" s="282"/>
      <c r="BO12" s="322"/>
      <c r="BP12" s="836"/>
      <c r="BQ12" s="755">
        <f t="shared" si="11"/>
        <v>0</v>
      </c>
      <c r="BT12" s="106"/>
      <c r="BU12" s="266">
        <v>5</v>
      </c>
      <c r="BV12" s="282">
        <v>872.7</v>
      </c>
      <c r="BW12" s="381"/>
      <c r="BX12" s="282"/>
      <c r="BY12" s="382"/>
      <c r="BZ12" s="383"/>
      <c r="CA12" s="575">
        <f t="shared" si="12"/>
        <v>0</v>
      </c>
      <c r="CD12" s="781"/>
      <c r="CE12" s="15">
        <v>5</v>
      </c>
      <c r="CF12" s="92">
        <v>887.2</v>
      </c>
      <c r="CG12" s="381"/>
      <c r="CH12" s="92"/>
      <c r="CI12" s="384"/>
      <c r="CJ12" s="383"/>
      <c r="CK12" s="575">
        <f t="shared" si="13"/>
        <v>0</v>
      </c>
      <c r="CN12" s="94"/>
      <c r="CO12" s="15">
        <v>5</v>
      </c>
      <c r="CP12" s="92">
        <v>938</v>
      </c>
      <c r="CQ12" s="381"/>
      <c r="CR12" s="92"/>
      <c r="CS12" s="384"/>
      <c r="CT12" s="383"/>
      <c r="CU12" s="581">
        <f t="shared" si="47"/>
        <v>0</v>
      </c>
      <c r="CX12" s="106"/>
      <c r="CY12" s="15">
        <v>5</v>
      </c>
      <c r="CZ12" s="92">
        <v>938.93</v>
      </c>
      <c r="DA12" s="327"/>
      <c r="DB12" s="92"/>
      <c r="DC12" s="95"/>
      <c r="DD12" s="71"/>
      <c r="DE12" s="575">
        <f t="shared" si="14"/>
        <v>0</v>
      </c>
      <c r="DH12" s="106"/>
      <c r="DI12" s="15">
        <v>5</v>
      </c>
      <c r="DJ12" s="92">
        <v>921.7</v>
      </c>
      <c r="DK12" s="381"/>
      <c r="DL12" s="92"/>
      <c r="DM12" s="384"/>
      <c r="DN12" s="383"/>
      <c r="DO12" s="581">
        <f t="shared" si="15"/>
        <v>0</v>
      </c>
      <c r="DR12" s="106"/>
      <c r="DS12" s="15">
        <v>5</v>
      </c>
      <c r="DT12" s="92">
        <v>919.43</v>
      </c>
      <c r="DU12" s="381"/>
      <c r="DV12" s="92"/>
      <c r="DW12" s="384"/>
      <c r="DX12" s="383"/>
      <c r="DY12" s="575">
        <f t="shared" si="16"/>
        <v>0</v>
      </c>
      <c r="EB12" s="106"/>
      <c r="EC12" s="15">
        <v>5</v>
      </c>
      <c r="ED12" s="69">
        <v>897.2</v>
      </c>
      <c r="EE12" s="339"/>
      <c r="EF12" s="69"/>
      <c r="EG12" s="70"/>
      <c r="EH12" s="71"/>
      <c r="EI12" s="575">
        <f t="shared" si="17"/>
        <v>0</v>
      </c>
      <c r="EL12" s="428"/>
      <c r="EM12" s="15">
        <v>5</v>
      </c>
      <c r="EN12" s="282">
        <v>908.1</v>
      </c>
      <c r="EO12" s="331"/>
      <c r="EP12" s="282"/>
      <c r="EQ12" s="268"/>
      <c r="ER12" s="269"/>
      <c r="ES12" s="575">
        <f t="shared" si="18"/>
        <v>0</v>
      </c>
      <c r="EV12" s="106"/>
      <c r="EW12" s="15">
        <v>5</v>
      </c>
      <c r="EX12" s="267">
        <v>891.3</v>
      </c>
      <c r="EY12" s="499"/>
      <c r="EZ12" s="267"/>
      <c r="FA12" s="268"/>
      <c r="FB12" s="269"/>
      <c r="FC12" s="325">
        <f t="shared" si="19"/>
        <v>0</v>
      </c>
      <c r="FF12" s="428"/>
      <c r="FG12" s="15">
        <v>5</v>
      </c>
      <c r="FH12" s="282">
        <v>909.96</v>
      </c>
      <c r="FI12" s="331"/>
      <c r="FJ12" s="282"/>
      <c r="FK12" s="268"/>
      <c r="FL12" s="269"/>
      <c r="FM12" s="575">
        <f t="shared" si="20"/>
        <v>0</v>
      </c>
      <c r="FN12" s="75" t="s">
        <v>41</v>
      </c>
      <c r="FP12" s="106"/>
      <c r="FQ12" s="15">
        <v>5</v>
      </c>
      <c r="FR12" s="92">
        <v>885.4</v>
      </c>
      <c r="FS12" s="327"/>
      <c r="FT12" s="92"/>
      <c r="FU12" s="70"/>
      <c r="FV12" s="71"/>
      <c r="FW12" s="575">
        <f t="shared" si="21"/>
        <v>0</v>
      </c>
      <c r="FZ12" s="106"/>
      <c r="GA12" s="15">
        <v>5</v>
      </c>
      <c r="GB12" s="267">
        <v>863.6</v>
      </c>
      <c r="GC12" s="499"/>
      <c r="GD12" s="267"/>
      <c r="GE12" s="268"/>
      <c r="GF12" s="269"/>
      <c r="GG12" s="325">
        <f t="shared" si="22"/>
        <v>0</v>
      </c>
      <c r="GJ12" s="106"/>
      <c r="GK12" s="15">
        <v>5</v>
      </c>
      <c r="GL12" s="477"/>
      <c r="GM12" s="327"/>
      <c r="GN12" s="477"/>
      <c r="GO12" s="95"/>
      <c r="GP12" s="71"/>
      <c r="GQ12" s="575">
        <f t="shared" si="23"/>
        <v>0</v>
      </c>
      <c r="GT12" s="106"/>
      <c r="GU12" s="15">
        <v>5</v>
      </c>
      <c r="GV12" s="282"/>
      <c r="GW12" s="331"/>
      <c r="GX12" s="282"/>
      <c r="GY12" s="322"/>
      <c r="GZ12" s="269"/>
      <c r="HA12" s="575">
        <f t="shared" si="24"/>
        <v>0</v>
      </c>
      <c r="HD12" s="106"/>
      <c r="HE12" s="15">
        <v>5</v>
      </c>
      <c r="HF12" s="282"/>
      <c r="HG12" s="331"/>
      <c r="HH12" s="282"/>
      <c r="HI12" s="322"/>
      <c r="HJ12" s="269"/>
      <c r="HK12" s="575">
        <f t="shared" si="25"/>
        <v>0</v>
      </c>
      <c r="HN12" s="106"/>
      <c r="HO12" s="15">
        <v>5</v>
      </c>
      <c r="HP12" s="282"/>
      <c r="HQ12" s="331"/>
      <c r="HR12" s="282"/>
      <c r="HS12" s="386"/>
      <c r="HT12" s="269"/>
      <c r="HU12" s="575">
        <f t="shared" si="26"/>
        <v>0</v>
      </c>
      <c r="HX12" s="106"/>
      <c r="HY12" s="15">
        <v>5</v>
      </c>
      <c r="HZ12" s="69"/>
      <c r="IA12" s="339"/>
      <c r="IB12" s="69"/>
      <c r="IC12" s="70"/>
      <c r="ID12" s="71"/>
      <c r="IH12" s="106"/>
      <c r="II12" s="15">
        <v>5</v>
      </c>
      <c r="IJ12" s="69"/>
      <c r="IK12" s="339"/>
      <c r="IL12" s="69"/>
      <c r="IM12" s="70"/>
      <c r="IN12" s="71"/>
      <c r="IO12" s="575">
        <f t="shared" si="27"/>
        <v>0</v>
      </c>
      <c r="IQ12" s="766"/>
      <c r="IR12" s="106"/>
      <c r="IS12" s="15">
        <v>5</v>
      </c>
      <c r="IT12" s="282"/>
      <c r="IU12" s="248"/>
      <c r="IV12" s="282"/>
      <c r="IW12" s="505"/>
      <c r="IX12" s="269"/>
      <c r="IY12" s="325">
        <f t="shared" si="28"/>
        <v>0</v>
      </c>
      <c r="IZ12" s="92"/>
      <c r="JA12" s="69"/>
      <c r="JB12" s="106"/>
      <c r="JC12" s="15">
        <v>5</v>
      </c>
      <c r="JD12" s="92"/>
      <c r="JE12" s="339"/>
      <c r="JF12" s="92"/>
      <c r="JG12" s="268"/>
      <c r="JH12" s="71"/>
      <c r="JI12" s="575">
        <f t="shared" si="29"/>
        <v>0</v>
      </c>
      <c r="JJ12" s="69"/>
      <c r="JL12" s="106"/>
      <c r="JM12" s="15">
        <v>5</v>
      </c>
      <c r="JN12" s="92"/>
      <c r="JO12" s="327"/>
      <c r="JP12" s="92"/>
      <c r="JQ12" s="70"/>
      <c r="JR12" s="71"/>
      <c r="JS12" s="575">
        <f t="shared" si="30"/>
        <v>0</v>
      </c>
      <c r="JV12" s="106"/>
      <c r="JW12" s="15">
        <v>5</v>
      </c>
      <c r="JX12" s="69"/>
      <c r="JY12" s="339"/>
      <c r="JZ12" s="69"/>
      <c r="KA12" s="70"/>
      <c r="KB12" s="71"/>
      <c r="KC12" s="575">
        <f t="shared" si="31"/>
        <v>0</v>
      </c>
      <c r="KE12" s="245"/>
      <c r="KF12" s="1006"/>
      <c r="KG12" s="15">
        <v>5</v>
      </c>
      <c r="KH12" s="69"/>
      <c r="KI12" s="339"/>
      <c r="KJ12" s="69"/>
      <c r="KK12" s="70"/>
      <c r="KL12" s="71"/>
      <c r="KM12" s="575">
        <f t="shared" si="32"/>
        <v>0</v>
      </c>
      <c r="KP12" s="106"/>
      <c r="KQ12" s="15">
        <v>5</v>
      </c>
      <c r="KR12" s="69"/>
      <c r="KS12" s="339"/>
      <c r="KT12" s="69"/>
      <c r="KU12" s="70"/>
      <c r="KV12" s="71"/>
      <c r="KW12" s="575">
        <f t="shared" si="33"/>
        <v>0</v>
      </c>
      <c r="KZ12" s="106"/>
      <c r="LA12" s="15">
        <v>5</v>
      </c>
      <c r="LB12" s="92"/>
      <c r="LC12" s="327"/>
      <c r="LD12" s="92"/>
      <c r="LE12" s="95"/>
      <c r="LF12" s="71"/>
      <c r="LG12" s="575">
        <f t="shared" si="34"/>
        <v>0</v>
      </c>
      <c r="LJ12" s="106"/>
      <c r="LK12" s="15">
        <v>5</v>
      </c>
      <c r="LL12" s="92"/>
      <c r="LM12" s="327"/>
      <c r="LN12" s="92"/>
      <c r="LO12" s="95"/>
      <c r="LP12" s="71"/>
      <c r="LQ12" s="575">
        <f t="shared" si="35"/>
        <v>0</v>
      </c>
      <c r="LT12" s="106"/>
      <c r="LU12" s="15">
        <v>5</v>
      </c>
      <c r="LV12" s="92"/>
      <c r="LW12" s="327"/>
      <c r="LX12" s="92"/>
      <c r="LY12" s="95"/>
      <c r="LZ12" s="71"/>
      <c r="MA12" s="575">
        <f t="shared" si="36"/>
        <v>0</v>
      </c>
      <c r="MB12" s="575"/>
      <c r="MD12" s="106"/>
      <c r="ME12" s="15">
        <v>5</v>
      </c>
      <c r="MF12" s="392"/>
      <c r="MG12" s="327"/>
      <c r="MH12" s="392"/>
      <c r="MI12" s="95"/>
      <c r="MJ12" s="71"/>
      <c r="MK12" s="71">
        <f t="shared" si="37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8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39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0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1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2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3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4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5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0">CW5</f>
        <v>TYSON FRESH MEAT</v>
      </c>
      <c r="C13" s="75" t="str">
        <f t="shared" si="50"/>
        <v xml:space="preserve">I B P </v>
      </c>
      <c r="D13" s="102" t="str">
        <f t="shared" si="50"/>
        <v>PED. 80376337</v>
      </c>
      <c r="E13" s="137">
        <f t="shared" si="50"/>
        <v>44657</v>
      </c>
      <c r="F13" s="86">
        <f t="shared" si="50"/>
        <v>18864.62</v>
      </c>
      <c r="G13" s="73">
        <f t="shared" si="50"/>
        <v>20</v>
      </c>
      <c r="H13" s="48">
        <f t="shared" si="50"/>
        <v>18856.18</v>
      </c>
      <c r="I13" s="105">
        <f t="shared" si="50"/>
        <v>8.4399999999986903</v>
      </c>
      <c r="K13" s="245"/>
      <c r="L13" s="106"/>
      <c r="M13" s="15">
        <v>6</v>
      </c>
      <c r="N13" s="69">
        <v>904.5</v>
      </c>
      <c r="O13" s="339"/>
      <c r="P13" s="69"/>
      <c r="Q13" s="70"/>
      <c r="R13" s="71"/>
      <c r="S13" s="575">
        <f t="shared" si="6"/>
        <v>0</v>
      </c>
      <c r="T13" s="245"/>
      <c r="V13" s="106"/>
      <c r="W13" s="15">
        <v>6</v>
      </c>
      <c r="X13" s="69">
        <v>914.4</v>
      </c>
      <c r="Y13" s="339"/>
      <c r="Z13" s="69"/>
      <c r="AA13" s="70"/>
      <c r="AB13" s="71"/>
      <c r="AC13" s="575">
        <f t="shared" si="7"/>
        <v>0</v>
      </c>
      <c r="AF13" s="106"/>
      <c r="AG13" s="15">
        <v>6</v>
      </c>
      <c r="AH13" s="92">
        <v>924.87</v>
      </c>
      <c r="AI13" s="327"/>
      <c r="AJ13" s="92"/>
      <c r="AK13" s="95"/>
      <c r="AL13" s="71"/>
      <c r="AM13" s="575">
        <f t="shared" si="8"/>
        <v>0</v>
      </c>
      <c r="AP13" s="106"/>
      <c r="AQ13" s="15">
        <v>6</v>
      </c>
      <c r="AR13" s="92">
        <v>945.28</v>
      </c>
      <c r="AS13" s="327"/>
      <c r="AT13" s="92"/>
      <c r="AU13" s="95"/>
      <c r="AV13" s="71"/>
      <c r="AW13" s="575">
        <f t="shared" si="9"/>
        <v>0</v>
      </c>
      <c r="AZ13" s="106"/>
      <c r="BA13" s="15">
        <v>6</v>
      </c>
      <c r="BB13" s="92">
        <v>875.4</v>
      </c>
      <c r="BC13" s="327"/>
      <c r="BD13" s="92"/>
      <c r="BE13" s="95"/>
      <c r="BF13" s="71"/>
      <c r="BG13" s="575">
        <f t="shared" si="10"/>
        <v>0</v>
      </c>
      <c r="BJ13" s="106"/>
      <c r="BK13" s="15">
        <v>6</v>
      </c>
      <c r="BL13" s="282">
        <v>872.7</v>
      </c>
      <c r="BM13" s="248"/>
      <c r="BN13" s="282"/>
      <c r="BO13" s="322"/>
      <c r="BP13" s="836"/>
      <c r="BQ13" s="755">
        <f t="shared" si="11"/>
        <v>0</v>
      </c>
      <c r="BT13" s="106"/>
      <c r="BU13" s="266">
        <v>6</v>
      </c>
      <c r="BV13" s="282">
        <v>903.6</v>
      </c>
      <c r="BW13" s="381"/>
      <c r="BX13" s="282"/>
      <c r="BY13" s="382"/>
      <c r="BZ13" s="383"/>
      <c r="CA13" s="575">
        <f t="shared" si="12"/>
        <v>0</v>
      </c>
      <c r="CD13" s="781"/>
      <c r="CE13" s="15">
        <v>6</v>
      </c>
      <c r="CF13" s="92">
        <v>884.5</v>
      </c>
      <c r="CG13" s="381"/>
      <c r="CH13" s="92"/>
      <c r="CI13" s="384"/>
      <c r="CJ13" s="383"/>
      <c r="CK13" s="575">
        <f t="shared" si="13"/>
        <v>0</v>
      </c>
      <c r="CN13" s="94"/>
      <c r="CO13" s="15">
        <v>6</v>
      </c>
      <c r="CP13" s="92">
        <v>899</v>
      </c>
      <c r="CQ13" s="381"/>
      <c r="CR13" s="92"/>
      <c r="CS13" s="384"/>
      <c r="CT13" s="383"/>
      <c r="CU13" s="581">
        <f t="shared" si="47"/>
        <v>0</v>
      </c>
      <c r="CX13" s="106"/>
      <c r="CY13" s="15">
        <v>6</v>
      </c>
      <c r="CZ13" s="92">
        <v>956.62</v>
      </c>
      <c r="DA13" s="327"/>
      <c r="DB13" s="92"/>
      <c r="DC13" s="95"/>
      <c r="DD13" s="71"/>
      <c r="DE13" s="575">
        <f t="shared" si="14"/>
        <v>0</v>
      </c>
      <c r="DH13" s="106"/>
      <c r="DI13" s="15">
        <v>6</v>
      </c>
      <c r="DJ13" s="92">
        <v>870.9</v>
      </c>
      <c r="DK13" s="381"/>
      <c r="DL13" s="92"/>
      <c r="DM13" s="384"/>
      <c r="DN13" s="383"/>
      <c r="DO13" s="581">
        <f t="shared" si="15"/>
        <v>0</v>
      </c>
      <c r="DR13" s="106"/>
      <c r="DS13" s="15">
        <v>6</v>
      </c>
      <c r="DT13" s="92">
        <v>916.71</v>
      </c>
      <c r="DU13" s="381"/>
      <c r="DV13" s="92"/>
      <c r="DW13" s="384"/>
      <c r="DX13" s="383"/>
      <c r="DY13" s="575">
        <f t="shared" si="16"/>
        <v>0</v>
      </c>
      <c r="EB13" s="106"/>
      <c r="EC13" s="15">
        <v>6</v>
      </c>
      <c r="ED13" s="69">
        <v>913.5</v>
      </c>
      <c r="EE13" s="339"/>
      <c r="EF13" s="69"/>
      <c r="EG13" s="70"/>
      <c r="EH13" s="71"/>
      <c r="EI13" s="575">
        <f t="shared" si="17"/>
        <v>0</v>
      </c>
      <c r="EL13" s="428"/>
      <c r="EM13" s="15">
        <v>6</v>
      </c>
      <c r="EN13" s="282">
        <v>934.4</v>
      </c>
      <c r="EO13" s="331"/>
      <c r="EP13" s="282"/>
      <c r="EQ13" s="268"/>
      <c r="ER13" s="269"/>
      <c r="ES13" s="575">
        <f t="shared" si="18"/>
        <v>0</v>
      </c>
      <c r="EV13" s="106"/>
      <c r="EW13" s="15">
        <v>6</v>
      </c>
      <c r="EX13" s="267">
        <v>841.4</v>
      </c>
      <c r="EY13" s="499"/>
      <c r="EZ13" s="267"/>
      <c r="FA13" s="268"/>
      <c r="FB13" s="269"/>
      <c r="FC13" s="325">
        <f t="shared" si="19"/>
        <v>0</v>
      </c>
      <c r="FF13" s="428"/>
      <c r="FG13" s="15">
        <v>6</v>
      </c>
      <c r="FH13" s="282">
        <v>955.71</v>
      </c>
      <c r="FI13" s="331"/>
      <c r="FJ13" s="282"/>
      <c r="FK13" s="268"/>
      <c r="FL13" s="269"/>
      <c r="FM13" s="575">
        <f t="shared" si="20"/>
        <v>0</v>
      </c>
      <c r="FP13" s="106"/>
      <c r="FQ13" s="15">
        <v>6</v>
      </c>
      <c r="FR13" s="92">
        <v>885.4</v>
      </c>
      <c r="FS13" s="327"/>
      <c r="FT13" s="92"/>
      <c r="FU13" s="70"/>
      <c r="FV13" s="71"/>
      <c r="FW13" s="575">
        <f t="shared" si="21"/>
        <v>0</v>
      </c>
      <c r="FZ13" s="106"/>
      <c r="GA13" s="15">
        <v>6</v>
      </c>
      <c r="GB13" s="69">
        <v>882.7</v>
      </c>
      <c r="GC13" s="499"/>
      <c r="GD13" s="69"/>
      <c r="GE13" s="268"/>
      <c r="GF13" s="269"/>
      <c r="GG13" s="325">
        <f t="shared" si="22"/>
        <v>0</v>
      </c>
      <c r="GJ13" s="106"/>
      <c r="GK13" s="15">
        <v>6</v>
      </c>
      <c r="GL13" s="477"/>
      <c r="GM13" s="327"/>
      <c r="GN13" s="477"/>
      <c r="GO13" s="95"/>
      <c r="GP13" s="71"/>
      <c r="GQ13" s="575">
        <f t="shared" si="23"/>
        <v>0</v>
      </c>
      <c r="GT13" s="106"/>
      <c r="GU13" s="15">
        <v>6</v>
      </c>
      <c r="GV13" s="282"/>
      <c r="GW13" s="331"/>
      <c r="GX13" s="282"/>
      <c r="GY13" s="322"/>
      <c r="GZ13" s="269"/>
      <c r="HA13" s="575">
        <f t="shared" si="24"/>
        <v>0</v>
      </c>
      <c r="HD13" s="106"/>
      <c r="HE13" s="15">
        <v>6</v>
      </c>
      <c r="HF13" s="282"/>
      <c r="HG13" s="331"/>
      <c r="HH13" s="282"/>
      <c r="HI13" s="322"/>
      <c r="HJ13" s="269"/>
      <c r="HK13" s="575">
        <f t="shared" si="25"/>
        <v>0</v>
      </c>
      <c r="HN13" s="106"/>
      <c r="HO13" s="15">
        <v>6</v>
      </c>
      <c r="HP13" s="282"/>
      <c r="HQ13" s="331"/>
      <c r="HR13" s="282"/>
      <c r="HS13" s="386"/>
      <c r="HT13" s="269"/>
      <c r="HU13" s="575">
        <f t="shared" si="26"/>
        <v>0</v>
      </c>
      <c r="HX13" s="106"/>
      <c r="HY13" s="15">
        <v>6</v>
      </c>
      <c r="HZ13" s="69"/>
      <c r="IA13" s="339"/>
      <c r="IB13" s="69"/>
      <c r="IC13" s="70"/>
      <c r="ID13" s="71"/>
      <c r="IH13" s="106"/>
      <c r="II13" s="15">
        <v>6</v>
      </c>
      <c r="IJ13" s="69"/>
      <c r="IK13" s="339"/>
      <c r="IL13" s="69"/>
      <c r="IM13" s="70"/>
      <c r="IN13" s="71"/>
      <c r="IO13" s="575">
        <f t="shared" si="27"/>
        <v>0</v>
      </c>
      <c r="IQ13" s="766"/>
      <c r="IR13" s="106"/>
      <c r="IS13" s="15">
        <v>6</v>
      </c>
      <c r="IT13" s="282"/>
      <c r="IU13" s="248"/>
      <c r="IV13" s="282"/>
      <c r="IW13" s="505"/>
      <c r="IX13" s="269"/>
      <c r="IY13" s="325">
        <f t="shared" si="28"/>
        <v>0</v>
      </c>
      <c r="IZ13" s="92"/>
      <c r="JA13" s="69"/>
      <c r="JB13" s="106"/>
      <c r="JC13" s="15">
        <v>6</v>
      </c>
      <c r="JD13" s="92"/>
      <c r="JE13" s="339"/>
      <c r="JF13" s="92"/>
      <c r="JG13" s="268"/>
      <c r="JH13" s="71"/>
      <c r="JI13" s="575">
        <f t="shared" si="29"/>
        <v>0</v>
      </c>
      <c r="JJ13" s="69"/>
      <c r="JL13" s="106"/>
      <c r="JM13" s="15">
        <v>6</v>
      </c>
      <c r="JN13" s="92"/>
      <c r="JO13" s="327"/>
      <c r="JP13" s="92"/>
      <c r="JQ13" s="70"/>
      <c r="JR13" s="71"/>
      <c r="JS13" s="575">
        <f t="shared" si="30"/>
        <v>0</v>
      </c>
      <c r="JV13" s="106"/>
      <c r="JW13" s="15">
        <v>6</v>
      </c>
      <c r="JX13" s="69"/>
      <c r="JY13" s="339"/>
      <c r="JZ13" s="69"/>
      <c r="KA13" s="70"/>
      <c r="KB13" s="71"/>
      <c r="KC13" s="575">
        <f t="shared" si="31"/>
        <v>0</v>
      </c>
      <c r="KE13" s="245"/>
      <c r="KF13" s="1006"/>
      <c r="KG13" s="15">
        <v>6</v>
      </c>
      <c r="KH13" s="69"/>
      <c r="KI13" s="339"/>
      <c r="KJ13" s="69"/>
      <c r="KK13" s="70"/>
      <c r="KL13" s="71"/>
      <c r="KM13" s="575">
        <f t="shared" si="32"/>
        <v>0</v>
      </c>
      <c r="KP13" s="106"/>
      <c r="KQ13" s="15">
        <v>6</v>
      </c>
      <c r="KR13" s="69"/>
      <c r="KS13" s="339"/>
      <c r="KT13" s="69"/>
      <c r="KU13" s="70"/>
      <c r="KV13" s="71"/>
      <c r="KW13" s="575">
        <f t="shared" si="33"/>
        <v>0</v>
      </c>
      <c r="KZ13" s="106"/>
      <c r="LA13" s="15">
        <v>6</v>
      </c>
      <c r="LB13" s="92"/>
      <c r="LC13" s="327"/>
      <c r="LD13" s="92"/>
      <c r="LE13" s="95"/>
      <c r="LF13" s="71"/>
      <c r="LG13" s="575">
        <f t="shared" si="34"/>
        <v>0</v>
      </c>
      <c r="LJ13" s="106"/>
      <c r="LK13" s="15">
        <v>6</v>
      </c>
      <c r="LL13" s="92"/>
      <c r="LM13" s="327"/>
      <c r="LN13" s="92"/>
      <c r="LO13" s="95"/>
      <c r="LP13" s="71"/>
      <c r="LQ13" s="575">
        <f t="shared" si="35"/>
        <v>0</v>
      </c>
      <c r="LT13" s="106"/>
      <c r="LU13" s="15">
        <v>6</v>
      </c>
      <c r="LV13" s="92"/>
      <c r="LW13" s="327"/>
      <c r="LX13" s="92"/>
      <c r="LY13" s="95"/>
      <c r="LZ13" s="71"/>
      <c r="MA13" s="575">
        <f t="shared" si="36"/>
        <v>0</v>
      </c>
      <c r="MB13" s="575"/>
      <c r="MD13" s="106"/>
      <c r="ME13" s="15">
        <v>6</v>
      </c>
      <c r="MF13" s="392"/>
      <c r="MG13" s="327"/>
      <c r="MH13" s="392"/>
      <c r="MI13" s="95"/>
      <c r="MJ13" s="71"/>
      <c r="MK13" s="71">
        <f t="shared" si="37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8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39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0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1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2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3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4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5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1">DG5</f>
        <v>SEABOAR FOODS</v>
      </c>
      <c r="C14" s="75" t="str">
        <f t="shared" si="51"/>
        <v>Seaboard</v>
      </c>
      <c r="D14" s="102" t="str">
        <f t="shared" si="51"/>
        <v>PED. 80444481</v>
      </c>
      <c r="E14" s="137">
        <f t="shared" si="51"/>
        <v>44658</v>
      </c>
      <c r="F14" s="86">
        <f t="shared" si="51"/>
        <v>18877.55</v>
      </c>
      <c r="G14" s="73">
        <f t="shared" si="51"/>
        <v>21</v>
      </c>
      <c r="H14" s="48">
        <f t="shared" si="51"/>
        <v>18910.599999999999</v>
      </c>
      <c r="I14" s="105">
        <f t="shared" si="51"/>
        <v>-33.049999999999272</v>
      </c>
      <c r="K14" s="245"/>
      <c r="L14" s="106"/>
      <c r="M14" s="15">
        <v>7</v>
      </c>
      <c r="N14" s="69">
        <v>911.7</v>
      </c>
      <c r="O14" s="339"/>
      <c r="P14" s="69"/>
      <c r="Q14" s="70"/>
      <c r="R14" s="71"/>
      <c r="S14" s="575">
        <f t="shared" si="6"/>
        <v>0</v>
      </c>
      <c r="T14" s="245"/>
      <c r="V14" s="106"/>
      <c r="W14" s="15">
        <v>7</v>
      </c>
      <c r="X14" s="69">
        <v>928</v>
      </c>
      <c r="Y14" s="339"/>
      <c r="Z14" s="69"/>
      <c r="AA14" s="70"/>
      <c r="AB14" s="71"/>
      <c r="AC14" s="575">
        <f t="shared" si="7"/>
        <v>0</v>
      </c>
      <c r="AF14" s="106"/>
      <c r="AG14" s="15">
        <v>7</v>
      </c>
      <c r="AH14" s="92">
        <v>967.05</v>
      </c>
      <c r="AI14" s="327"/>
      <c r="AJ14" s="92"/>
      <c r="AK14" s="95"/>
      <c r="AL14" s="71"/>
      <c r="AM14" s="575">
        <f t="shared" si="8"/>
        <v>0</v>
      </c>
      <c r="AP14" s="106"/>
      <c r="AQ14" s="15">
        <v>7</v>
      </c>
      <c r="AR14" s="92">
        <v>934.4</v>
      </c>
      <c r="AS14" s="327"/>
      <c r="AT14" s="92"/>
      <c r="AU14" s="95"/>
      <c r="AV14" s="71"/>
      <c r="AW14" s="575">
        <f t="shared" si="9"/>
        <v>0</v>
      </c>
      <c r="AZ14" s="106"/>
      <c r="BA14" s="15">
        <v>7</v>
      </c>
      <c r="BB14" s="92">
        <v>898.1</v>
      </c>
      <c r="BC14" s="327"/>
      <c r="BD14" s="92"/>
      <c r="BE14" s="95"/>
      <c r="BF14" s="71"/>
      <c r="BG14" s="575">
        <f t="shared" si="10"/>
        <v>0</v>
      </c>
      <c r="BJ14" s="106"/>
      <c r="BK14" s="15">
        <v>7</v>
      </c>
      <c r="BL14" s="282">
        <v>871.8</v>
      </c>
      <c r="BM14" s="248"/>
      <c r="BN14" s="282"/>
      <c r="BO14" s="322"/>
      <c r="BP14" s="836"/>
      <c r="BQ14" s="755">
        <f t="shared" si="11"/>
        <v>0</v>
      </c>
      <c r="BT14" s="106"/>
      <c r="BU14" s="266">
        <v>7</v>
      </c>
      <c r="BV14" s="282">
        <v>916.3</v>
      </c>
      <c r="BW14" s="381"/>
      <c r="BX14" s="282"/>
      <c r="BY14" s="382"/>
      <c r="BZ14" s="383"/>
      <c r="CA14" s="575">
        <f t="shared" si="12"/>
        <v>0</v>
      </c>
      <c r="CD14" s="781"/>
      <c r="CE14" s="15">
        <v>7</v>
      </c>
      <c r="CF14" s="92">
        <v>888.1</v>
      </c>
      <c r="CG14" s="381"/>
      <c r="CH14" s="92"/>
      <c r="CI14" s="384"/>
      <c r="CJ14" s="383"/>
      <c r="CK14" s="575">
        <f t="shared" si="13"/>
        <v>0</v>
      </c>
      <c r="CN14" s="94"/>
      <c r="CO14" s="15">
        <v>7</v>
      </c>
      <c r="CP14" s="92">
        <v>920.8</v>
      </c>
      <c r="CQ14" s="381"/>
      <c r="CR14" s="92"/>
      <c r="CS14" s="384"/>
      <c r="CT14" s="383"/>
      <c r="CU14" s="581">
        <f t="shared" si="47"/>
        <v>0</v>
      </c>
      <c r="CX14" s="106"/>
      <c r="CY14" s="15">
        <v>7</v>
      </c>
      <c r="CZ14" s="92">
        <v>939.38</v>
      </c>
      <c r="DA14" s="327"/>
      <c r="DB14" s="92"/>
      <c r="DC14" s="95"/>
      <c r="DD14" s="71"/>
      <c r="DE14" s="575">
        <f t="shared" si="14"/>
        <v>0</v>
      </c>
      <c r="DH14" s="106"/>
      <c r="DI14" s="15">
        <v>7</v>
      </c>
      <c r="DJ14" s="92">
        <v>899.9</v>
      </c>
      <c r="DK14" s="381"/>
      <c r="DL14" s="92"/>
      <c r="DM14" s="384"/>
      <c r="DN14" s="383"/>
      <c r="DO14" s="581">
        <f t="shared" si="15"/>
        <v>0</v>
      </c>
      <c r="DR14" s="106"/>
      <c r="DS14" s="15">
        <v>7</v>
      </c>
      <c r="DT14" s="92">
        <v>908.54</v>
      </c>
      <c r="DU14" s="381"/>
      <c r="DV14" s="92"/>
      <c r="DW14" s="384"/>
      <c r="DX14" s="383"/>
      <c r="DY14" s="575">
        <f t="shared" si="16"/>
        <v>0</v>
      </c>
      <c r="EB14" s="106"/>
      <c r="EC14" s="15">
        <v>7</v>
      </c>
      <c r="ED14" s="69">
        <v>928</v>
      </c>
      <c r="EE14" s="339"/>
      <c r="EF14" s="69"/>
      <c r="EG14" s="70"/>
      <c r="EH14" s="71"/>
      <c r="EI14" s="575">
        <f t="shared" si="17"/>
        <v>0</v>
      </c>
      <c r="EL14" s="428"/>
      <c r="EM14" s="15">
        <v>7</v>
      </c>
      <c r="EN14" s="282">
        <v>877.2</v>
      </c>
      <c r="EO14" s="331"/>
      <c r="EP14" s="282"/>
      <c r="EQ14" s="268"/>
      <c r="ER14" s="269"/>
      <c r="ES14" s="575">
        <f t="shared" si="18"/>
        <v>0</v>
      </c>
      <c r="EV14" s="106"/>
      <c r="EW14" s="15">
        <v>7</v>
      </c>
      <c r="EX14" s="267">
        <v>863.2</v>
      </c>
      <c r="EY14" s="499"/>
      <c r="EZ14" s="267"/>
      <c r="FA14" s="268"/>
      <c r="FB14" s="269"/>
      <c r="FC14" s="325">
        <f t="shared" si="19"/>
        <v>0</v>
      </c>
      <c r="FF14" s="428"/>
      <c r="FG14" s="15">
        <v>7</v>
      </c>
      <c r="FH14" s="282">
        <v>902.64</v>
      </c>
      <c r="FI14" s="331"/>
      <c r="FJ14" s="282"/>
      <c r="FK14" s="268"/>
      <c r="FL14" s="269"/>
      <c r="FM14" s="575">
        <f t="shared" si="20"/>
        <v>0</v>
      </c>
      <c r="FP14" s="106"/>
      <c r="FQ14" s="15">
        <v>7</v>
      </c>
      <c r="FR14" s="92">
        <v>879.1</v>
      </c>
      <c r="FS14" s="327"/>
      <c r="FT14" s="92"/>
      <c r="FU14" s="70"/>
      <c r="FV14" s="71"/>
      <c r="FW14" s="575">
        <f t="shared" si="21"/>
        <v>0</v>
      </c>
      <c r="FZ14" s="106"/>
      <c r="GA14" s="15">
        <v>7</v>
      </c>
      <c r="GB14" s="69">
        <v>940.7</v>
      </c>
      <c r="GC14" s="499"/>
      <c r="GD14" s="69"/>
      <c r="GE14" s="268"/>
      <c r="GF14" s="269"/>
      <c r="GG14" s="325">
        <f t="shared" si="22"/>
        <v>0</v>
      </c>
      <c r="GJ14" s="106"/>
      <c r="GK14" s="15">
        <v>7</v>
      </c>
      <c r="GL14" s="477"/>
      <c r="GM14" s="327"/>
      <c r="GN14" s="477"/>
      <c r="GO14" s="95"/>
      <c r="GP14" s="71"/>
      <c r="GQ14" s="575">
        <f t="shared" si="23"/>
        <v>0</v>
      </c>
      <c r="GT14" s="106"/>
      <c r="GU14" s="15">
        <v>7</v>
      </c>
      <c r="GV14" s="282"/>
      <c r="GW14" s="331"/>
      <c r="GX14" s="282"/>
      <c r="GY14" s="322"/>
      <c r="GZ14" s="269"/>
      <c r="HA14" s="575">
        <f t="shared" si="24"/>
        <v>0</v>
      </c>
      <c r="HD14" s="106"/>
      <c r="HE14" s="15">
        <v>7</v>
      </c>
      <c r="HF14" s="282"/>
      <c r="HG14" s="331"/>
      <c r="HH14" s="282"/>
      <c r="HI14" s="322"/>
      <c r="HJ14" s="269"/>
      <c r="HK14" s="575">
        <f t="shared" si="25"/>
        <v>0</v>
      </c>
      <c r="HN14" s="106"/>
      <c r="HO14" s="15">
        <v>7</v>
      </c>
      <c r="HP14" s="282"/>
      <c r="HQ14" s="331"/>
      <c r="HR14" s="282"/>
      <c r="HS14" s="386"/>
      <c r="HT14" s="269"/>
      <c r="HU14" s="575">
        <f t="shared" si="26"/>
        <v>0</v>
      </c>
      <c r="HX14" s="106"/>
      <c r="HY14" s="15">
        <v>7</v>
      </c>
      <c r="HZ14" s="69"/>
      <c r="IA14" s="339"/>
      <c r="IB14" s="69"/>
      <c r="IC14" s="70"/>
      <c r="ID14" s="71"/>
      <c r="IH14" s="106"/>
      <c r="II14" s="15">
        <v>7</v>
      </c>
      <c r="IJ14" s="69"/>
      <c r="IK14" s="339"/>
      <c r="IL14" s="69"/>
      <c r="IM14" s="70"/>
      <c r="IN14" s="71"/>
      <c r="IO14" s="575">
        <f t="shared" si="27"/>
        <v>0</v>
      </c>
      <c r="IQ14" s="763"/>
      <c r="IR14" s="106"/>
      <c r="IS14" s="15">
        <v>7</v>
      </c>
      <c r="IT14" s="282"/>
      <c r="IU14" s="248"/>
      <c r="IV14" s="282"/>
      <c r="IW14" s="505"/>
      <c r="IX14" s="269"/>
      <c r="IY14" s="325">
        <f t="shared" si="28"/>
        <v>0</v>
      </c>
      <c r="IZ14" s="92"/>
      <c r="JA14" s="69"/>
      <c r="JB14" s="106"/>
      <c r="JC14" s="15">
        <v>7</v>
      </c>
      <c r="JD14" s="92"/>
      <c r="JE14" s="339"/>
      <c r="JF14" s="92"/>
      <c r="JG14" s="268"/>
      <c r="JH14" s="71"/>
      <c r="JI14" s="575">
        <f t="shared" si="29"/>
        <v>0</v>
      </c>
      <c r="JJ14" s="69"/>
      <c r="JL14" s="106"/>
      <c r="JM14" s="15">
        <v>7</v>
      </c>
      <c r="JN14" s="92"/>
      <c r="JO14" s="327"/>
      <c r="JP14" s="92"/>
      <c r="JQ14" s="70"/>
      <c r="JR14" s="71"/>
      <c r="JS14" s="575">
        <f t="shared" si="30"/>
        <v>0</v>
      </c>
      <c r="JV14" s="106"/>
      <c r="JW14" s="15">
        <v>7</v>
      </c>
      <c r="JX14" s="69"/>
      <c r="JY14" s="339"/>
      <c r="JZ14" s="69"/>
      <c r="KA14" s="70"/>
      <c r="KB14" s="71"/>
      <c r="KC14" s="575">
        <f t="shared" si="31"/>
        <v>0</v>
      </c>
      <c r="KE14" s="245"/>
      <c r="KF14" s="1006"/>
      <c r="KG14" s="15">
        <v>7</v>
      </c>
      <c r="KH14" s="69"/>
      <c r="KI14" s="339"/>
      <c r="KJ14" s="69"/>
      <c r="KK14" s="70"/>
      <c r="KL14" s="71"/>
      <c r="KM14" s="575">
        <f t="shared" si="32"/>
        <v>0</v>
      </c>
      <c r="KP14" s="106"/>
      <c r="KQ14" s="15">
        <v>7</v>
      </c>
      <c r="KR14" s="69"/>
      <c r="KS14" s="339"/>
      <c r="KT14" s="69"/>
      <c r="KU14" s="70"/>
      <c r="KV14" s="71"/>
      <c r="KW14" s="575">
        <f t="shared" si="33"/>
        <v>0</v>
      </c>
      <c r="KZ14" s="106"/>
      <c r="LA14" s="15">
        <v>7</v>
      </c>
      <c r="LB14" s="92"/>
      <c r="LC14" s="327"/>
      <c r="LD14" s="92"/>
      <c r="LE14" s="95"/>
      <c r="LF14" s="71"/>
      <c r="LG14" s="575">
        <f t="shared" si="34"/>
        <v>0</v>
      </c>
      <c r="LJ14" s="106"/>
      <c r="LK14" s="15">
        <v>7</v>
      </c>
      <c r="LL14" s="92"/>
      <c r="LM14" s="327"/>
      <c r="LN14" s="92"/>
      <c r="LO14" s="95"/>
      <c r="LP14" s="71"/>
      <c r="LQ14" s="575">
        <f t="shared" si="35"/>
        <v>0</v>
      </c>
      <c r="LT14" s="106"/>
      <c r="LU14" s="15">
        <v>7</v>
      </c>
      <c r="LV14" s="92"/>
      <c r="LW14" s="327"/>
      <c r="LX14" s="92"/>
      <c r="LY14" s="95"/>
      <c r="LZ14" s="71"/>
      <c r="MA14" s="575">
        <f t="shared" si="36"/>
        <v>0</v>
      </c>
      <c r="MB14" s="575"/>
      <c r="MD14" s="106"/>
      <c r="ME14" s="15">
        <v>7</v>
      </c>
      <c r="MF14" s="392"/>
      <c r="MG14" s="327"/>
      <c r="MH14" s="392"/>
      <c r="MI14" s="95"/>
      <c r="MJ14" s="71"/>
      <c r="MK14" s="71">
        <f t="shared" si="37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8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39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0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1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2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3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4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5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2">DQ5</f>
        <v>TYSON FRESH MEAT</v>
      </c>
      <c r="C15" s="75" t="str">
        <f t="shared" si="52"/>
        <v xml:space="preserve">I B P </v>
      </c>
      <c r="D15" s="102" t="str">
        <f t="shared" si="52"/>
        <v>PED. 80442723</v>
      </c>
      <c r="E15" s="137">
        <f t="shared" si="52"/>
        <v>44658</v>
      </c>
      <c r="F15" s="86">
        <f t="shared" si="52"/>
        <v>18529.87</v>
      </c>
      <c r="G15" s="73">
        <f t="shared" si="52"/>
        <v>20</v>
      </c>
      <c r="H15" s="48">
        <f t="shared" si="52"/>
        <v>18538.68</v>
      </c>
      <c r="I15" s="105">
        <f t="shared" si="52"/>
        <v>-8.8100000000013097</v>
      </c>
      <c r="K15" s="245"/>
      <c r="L15" s="106"/>
      <c r="M15" s="15">
        <v>8</v>
      </c>
      <c r="N15" s="69">
        <v>929.9</v>
      </c>
      <c r="O15" s="339"/>
      <c r="P15" s="69"/>
      <c r="Q15" s="70"/>
      <c r="R15" s="71"/>
      <c r="S15" s="575">
        <f t="shared" si="6"/>
        <v>0</v>
      </c>
      <c r="T15" s="245"/>
      <c r="V15" s="106"/>
      <c r="W15" s="15">
        <v>8</v>
      </c>
      <c r="X15" s="69">
        <v>866.4</v>
      </c>
      <c r="Y15" s="339"/>
      <c r="Z15" s="69"/>
      <c r="AA15" s="70"/>
      <c r="AB15" s="71"/>
      <c r="AC15" s="575">
        <f t="shared" si="7"/>
        <v>0</v>
      </c>
      <c r="AF15" s="106"/>
      <c r="AG15" s="15">
        <v>8</v>
      </c>
      <c r="AH15" s="92">
        <v>948.46</v>
      </c>
      <c r="AI15" s="327"/>
      <c r="AJ15" s="92"/>
      <c r="AK15" s="95"/>
      <c r="AL15" s="71"/>
      <c r="AM15" s="575">
        <f t="shared" si="8"/>
        <v>0</v>
      </c>
      <c r="AP15" s="106"/>
      <c r="AQ15" s="15">
        <v>8</v>
      </c>
      <c r="AR15" s="92">
        <v>973.4</v>
      </c>
      <c r="AS15" s="327"/>
      <c r="AT15" s="92"/>
      <c r="AU15" s="95"/>
      <c r="AV15" s="71"/>
      <c r="AW15" s="575">
        <f t="shared" si="9"/>
        <v>0</v>
      </c>
      <c r="AZ15" s="106"/>
      <c r="BA15" s="15">
        <v>8</v>
      </c>
      <c r="BB15" s="92">
        <v>863.6</v>
      </c>
      <c r="BC15" s="327"/>
      <c r="BD15" s="92"/>
      <c r="BE15" s="95"/>
      <c r="BF15" s="71"/>
      <c r="BG15" s="575">
        <f t="shared" si="10"/>
        <v>0</v>
      </c>
      <c r="BJ15" s="106"/>
      <c r="BK15" s="15">
        <v>8</v>
      </c>
      <c r="BL15" s="282">
        <v>874.5</v>
      </c>
      <c r="BM15" s="248"/>
      <c r="BN15" s="282"/>
      <c r="BO15" s="322"/>
      <c r="BP15" s="836"/>
      <c r="BQ15" s="755">
        <f t="shared" si="11"/>
        <v>0</v>
      </c>
      <c r="BT15" s="106"/>
      <c r="BU15" s="266">
        <v>8</v>
      </c>
      <c r="BV15" s="282">
        <v>898.1</v>
      </c>
      <c r="BW15" s="381"/>
      <c r="BX15" s="282"/>
      <c r="BY15" s="382"/>
      <c r="BZ15" s="383"/>
      <c r="CA15" s="575">
        <f t="shared" si="12"/>
        <v>0</v>
      </c>
      <c r="CD15" s="781"/>
      <c r="CE15" s="15">
        <v>8</v>
      </c>
      <c r="CF15" s="92">
        <v>913.5</v>
      </c>
      <c r="CG15" s="381"/>
      <c r="CH15" s="92"/>
      <c r="CI15" s="384"/>
      <c r="CJ15" s="383"/>
      <c r="CK15" s="575">
        <f t="shared" si="13"/>
        <v>0</v>
      </c>
      <c r="CN15" s="94"/>
      <c r="CO15" s="15">
        <v>8</v>
      </c>
      <c r="CP15" s="92">
        <v>928</v>
      </c>
      <c r="CQ15" s="381"/>
      <c r="CR15" s="92"/>
      <c r="CS15" s="384"/>
      <c r="CT15" s="383"/>
      <c r="CU15" s="581">
        <f t="shared" si="47"/>
        <v>0</v>
      </c>
      <c r="CX15" s="106"/>
      <c r="CY15" s="15">
        <v>8</v>
      </c>
      <c r="CZ15" s="92">
        <v>950.72</v>
      </c>
      <c r="DA15" s="327"/>
      <c r="DB15" s="92"/>
      <c r="DC15" s="95"/>
      <c r="DD15" s="71"/>
      <c r="DE15" s="575">
        <f t="shared" si="14"/>
        <v>0</v>
      </c>
      <c r="DH15" s="106"/>
      <c r="DI15" s="15">
        <v>8</v>
      </c>
      <c r="DJ15" s="92">
        <v>936.2</v>
      </c>
      <c r="DK15" s="381"/>
      <c r="DL15" s="92"/>
      <c r="DM15" s="384"/>
      <c r="DN15" s="383"/>
      <c r="DO15" s="581">
        <f t="shared" si="15"/>
        <v>0</v>
      </c>
      <c r="DR15" s="106"/>
      <c r="DS15" s="15">
        <v>8</v>
      </c>
      <c r="DT15" s="92">
        <v>945.28</v>
      </c>
      <c r="DU15" s="381"/>
      <c r="DV15" s="92"/>
      <c r="DW15" s="384"/>
      <c r="DX15" s="383"/>
      <c r="DY15" s="575">
        <f t="shared" si="16"/>
        <v>0</v>
      </c>
      <c r="EB15" s="106"/>
      <c r="EC15" s="15">
        <v>8</v>
      </c>
      <c r="ED15" s="69">
        <v>923.5</v>
      </c>
      <c r="EE15" s="339"/>
      <c r="EF15" s="69"/>
      <c r="EG15" s="70"/>
      <c r="EH15" s="71"/>
      <c r="EI15" s="575">
        <f t="shared" si="17"/>
        <v>0</v>
      </c>
      <c r="EL15" s="428"/>
      <c r="EM15" s="15">
        <v>8</v>
      </c>
      <c r="EN15" s="282">
        <v>904.5</v>
      </c>
      <c r="EO15" s="331"/>
      <c r="EP15" s="282"/>
      <c r="EQ15" s="268"/>
      <c r="ER15" s="269"/>
      <c r="ES15" s="575">
        <f t="shared" si="18"/>
        <v>0</v>
      </c>
      <c r="EV15" s="106"/>
      <c r="EW15" s="15">
        <v>8</v>
      </c>
      <c r="EX15" s="267">
        <v>874.1</v>
      </c>
      <c r="EY15" s="499"/>
      <c r="EZ15" s="267"/>
      <c r="FA15" s="268"/>
      <c r="FB15" s="269"/>
      <c r="FC15" s="325">
        <f t="shared" si="19"/>
        <v>0</v>
      </c>
      <c r="FF15" s="428"/>
      <c r="FG15" s="15">
        <v>8</v>
      </c>
      <c r="FH15" s="282">
        <v>960.25</v>
      </c>
      <c r="FI15" s="331"/>
      <c r="FJ15" s="282"/>
      <c r="FK15" s="268"/>
      <c r="FL15" s="269"/>
      <c r="FM15" s="575">
        <f t="shared" si="20"/>
        <v>0</v>
      </c>
      <c r="FP15" s="106"/>
      <c r="FQ15" s="15">
        <v>8</v>
      </c>
      <c r="FR15" s="92">
        <v>919</v>
      </c>
      <c r="FS15" s="327"/>
      <c r="FT15" s="92"/>
      <c r="FU15" s="70"/>
      <c r="FV15" s="71"/>
      <c r="FW15" s="575">
        <f t="shared" si="21"/>
        <v>0</v>
      </c>
      <c r="FZ15" s="106"/>
      <c r="GA15" s="15">
        <v>8</v>
      </c>
      <c r="GB15" s="69">
        <v>896.3</v>
      </c>
      <c r="GC15" s="499"/>
      <c r="GD15" s="69"/>
      <c r="GE15" s="268"/>
      <c r="GF15" s="269"/>
      <c r="GG15" s="325">
        <f t="shared" si="22"/>
        <v>0</v>
      </c>
      <c r="GJ15" s="106"/>
      <c r="GK15" s="15">
        <v>8</v>
      </c>
      <c r="GL15" s="477"/>
      <c r="GM15" s="327"/>
      <c r="GN15" s="477"/>
      <c r="GO15" s="95"/>
      <c r="GP15" s="71"/>
      <c r="GQ15" s="575">
        <f t="shared" si="23"/>
        <v>0</v>
      </c>
      <c r="GT15" s="106"/>
      <c r="GU15" s="15">
        <v>8</v>
      </c>
      <c r="GV15" s="282"/>
      <c r="GW15" s="331"/>
      <c r="GX15" s="282"/>
      <c r="GY15" s="322"/>
      <c r="GZ15" s="269"/>
      <c r="HA15" s="575">
        <f t="shared" si="24"/>
        <v>0</v>
      </c>
      <c r="HD15" s="106"/>
      <c r="HE15" s="15">
        <v>8</v>
      </c>
      <c r="HF15" s="282"/>
      <c r="HG15" s="331"/>
      <c r="HH15" s="282"/>
      <c r="HI15" s="322"/>
      <c r="HJ15" s="269"/>
      <c r="HK15" s="575">
        <f t="shared" si="25"/>
        <v>0</v>
      </c>
      <c r="HN15" s="106"/>
      <c r="HO15" s="15">
        <v>8</v>
      </c>
      <c r="HP15" s="282"/>
      <c r="HQ15" s="331"/>
      <c r="HR15" s="282"/>
      <c r="HS15" s="386"/>
      <c r="HT15" s="269"/>
      <c r="HU15" s="575">
        <f t="shared" si="26"/>
        <v>0</v>
      </c>
      <c r="HX15" s="94"/>
      <c r="HY15" s="15">
        <v>8</v>
      </c>
      <c r="HZ15" s="69"/>
      <c r="IA15" s="339"/>
      <c r="IB15" s="69"/>
      <c r="IC15" s="70"/>
      <c r="ID15" s="71"/>
      <c r="IH15" s="94"/>
      <c r="II15" s="15">
        <v>8</v>
      </c>
      <c r="IJ15" s="69"/>
      <c r="IK15" s="339"/>
      <c r="IL15" s="69"/>
      <c r="IM15" s="70"/>
      <c r="IN15" s="71"/>
      <c r="IO15" s="575">
        <f t="shared" si="27"/>
        <v>0</v>
      </c>
      <c r="IR15" s="106"/>
      <c r="IS15" s="15">
        <v>8</v>
      </c>
      <c r="IT15" s="282"/>
      <c r="IU15" s="248"/>
      <c r="IV15" s="282"/>
      <c r="IW15" s="505"/>
      <c r="IX15" s="269"/>
      <c r="IY15" s="325">
        <f t="shared" si="28"/>
        <v>0</v>
      </c>
      <c r="IZ15" s="92"/>
      <c r="JA15" s="69"/>
      <c r="JB15" s="106"/>
      <c r="JC15" s="15">
        <v>8</v>
      </c>
      <c r="JD15" s="92"/>
      <c r="JE15" s="339"/>
      <c r="JF15" s="92"/>
      <c r="JG15" s="268"/>
      <c r="JH15" s="71"/>
      <c r="JI15" s="575">
        <f t="shared" si="29"/>
        <v>0</v>
      </c>
      <c r="JJ15" s="69"/>
      <c r="JL15" s="106"/>
      <c r="JM15" s="15">
        <v>8</v>
      </c>
      <c r="JN15" s="92"/>
      <c r="JO15" s="327"/>
      <c r="JP15" s="92"/>
      <c r="JQ15" s="70"/>
      <c r="JR15" s="71"/>
      <c r="JS15" s="575">
        <f t="shared" si="30"/>
        <v>0</v>
      </c>
      <c r="JV15" s="106"/>
      <c r="JW15" s="15">
        <v>8</v>
      </c>
      <c r="JX15" s="69"/>
      <c r="JY15" s="339"/>
      <c r="JZ15" s="69"/>
      <c r="KA15" s="70"/>
      <c r="KB15" s="71"/>
      <c r="KC15" s="575">
        <f t="shared" si="31"/>
        <v>0</v>
      </c>
      <c r="KE15" s="245"/>
      <c r="KF15" s="1006"/>
      <c r="KG15" s="15">
        <v>8</v>
      </c>
      <c r="KH15" s="69"/>
      <c r="KI15" s="339"/>
      <c r="KJ15" s="69"/>
      <c r="KK15" s="70"/>
      <c r="KL15" s="71"/>
      <c r="KM15" s="575">
        <f t="shared" si="32"/>
        <v>0</v>
      </c>
      <c r="KP15" s="106"/>
      <c r="KQ15" s="15">
        <v>8</v>
      </c>
      <c r="KR15" s="69"/>
      <c r="KS15" s="339"/>
      <c r="KT15" s="69"/>
      <c r="KU15" s="70"/>
      <c r="KV15" s="71"/>
      <c r="KW15" s="575">
        <f t="shared" si="33"/>
        <v>0</v>
      </c>
      <c r="KZ15" s="106"/>
      <c r="LA15" s="15">
        <v>8</v>
      </c>
      <c r="LB15" s="92"/>
      <c r="LC15" s="327"/>
      <c r="LD15" s="92"/>
      <c r="LE15" s="95"/>
      <c r="LF15" s="71"/>
      <c r="LG15" s="575">
        <f t="shared" si="34"/>
        <v>0</v>
      </c>
      <c r="LJ15" s="106"/>
      <c r="LK15" s="15">
        <v>8</v>
      </c>
      <c r="LL15" s="92"/>
      <c r="LM15" s="327"/>
      <c r="LN15" s="92"/>
      <c r="LO15" s="95"/>
      <c r="LP15" s="71"/>
      <c r="LQ15" s="575">
        <f t="shared" si="35"/>
        <v>0</v>
      </c>
      <c r="LT15" s="106"/>
      <c r="LU15" s="15">
        <v>8</v>
      </c>
      <c r="LV15" s="92"/>
      <c r="LW15" s="327"/>
      <c r="LX15" s="92"/>
      <c r="LY15" s="95"/>
      <c r="LZ15" s="71"/>
      <c r="MA15" s="575">
        <f t="shared" si="36"/>
        <v>0</v>
      </c>
      <c r="MB15" s="575"/>
      <c r="MD15" s="106"/>
      <c r="ME15" s="15">
        <v>8</v>
      </c>
      <c r="MF15" s="392"/>
      <c r="MG15" s="327"/>
      <c r="MH15" s="392"/>
      <c r="MI15" s="95"/>
      <c r="MJ15" s="71"/>
      <c r="MK15" s="71">
        <f t="shared" si="37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8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39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0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1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2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3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4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5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3">EA5</f>
        <v>SEABOARD FOODS</v>
      </c>
      <c r="C16" s="75" t="str">
        <f t="shared" si="53"/>
        <v>Seaboard</v>
      </c>
      <c r="D16" s="102" t="str">
        <f t="shared" si="53"/>
        <v>PED. 80534110</v>
      </c>
      <c r="E16" s="137">
        <f t="shared" si="53"/>
        <v>44659</v>
      </c>
      <c r="F16" s="86">
        <f t="shared" si="53"/>
        <v>18989.32</v>
      </c>
      <c r="G16" s="73">
        <f t="shared" si="53"/>
        <v>21</v>
      </c>
      <c r="H16" s="48">
        <f t="shared" si="53"/>
        <v>19056.900000000001</v>
      </c>
      <c r="I16" s="105">
        <f t="shared" si="53"/>
        <v>-67.580000000001746</v>
      </c>
      <c r="K16" s="245"/>
      <c r="L16" s="106"/>
      <c r="M16" s="15">
        <v>9</v>
      </c>
      <c r="N16" s="69">
        <v>888.1</v>
      </c>
      <c r="O16" s="339"/>
      <c r="P16" s="69"/>
      <c r="Q16" s="70"/>
      <c r="R16" s="71"/>
      <c r="S16" s="575">
        <f t="shared" si="6"/>
        <v>0</v>
      </c>
      <c r="T16" s="245"/>
      <c r="V16" s="106"/>
      <c r="W16" s="15">
        <v>9</v>
      </c>
      <c r="X16" s="69">
        <v>902.6</v>
      </c>
      <c r="Y16" s="339"/>
      <c r="Z16" s="69"/>
      <c r="AA16" s="70"/>
      <c r="AB16" s="71"/>
      <c r="AC16" s="575">
        <f t="shared" si="7"/>
        <v>0</v>
      </c>
      <c r="AF16" s="106"/>
      <c r="AG16" s="15">
        <v>9</v>
      </c>
      <c r="AH16" s="92">
        <v>938.48</v>
      </c>
      <c r="AI16" s="327"/>
      <c r="AJ16" s="92"/>
      <c r="AK16" s="95"/>
      <c r="AL16" s="71"/>
      <c r="AM16" s="575">
        <f t="shared" si="8"/>
        <v>0</v>
      </c>
      <c r="AP16" s="106"/>
      <c r="AQ16" s="15">
        <v>9</v>
      </c>
      <c r="AR16" s="92">
        <v>948</v>
      </c>
      <c r="AS16" s="327"/>
      <c r="AT16" s="282"/>
      <c r="AU16" s="95"/>
      <c r="AV16" s="71"/>
      <c r="AW16" s="575">
        <f t="shared" si="9"/>
        <v>0</v>
      </c>
      <c r="AZ16" s="106"/>
      <c r="BA16" s="15">
        <v>9</v>
      </c>
      <c r="BB16" s="92">
        <v>862.7</v>
      </c>
      <c r="BC16" s="327"/>
      <c r="BD16" s="92"/>
      <c r="BE16" s="95"/>
      <c r="BF16" s="71"/>
      <c r="BG16" s="575">
        <f t="shared" si="10"/>
        <v>0</v>
      </c>
      <c r="BJ16" s="106"/>
      <c r="BK16" s="15">
        <v>9</v>
      </c>
      <c r="BL16" s="282">
        <v>870</v>
      </c>
      <c r="BM16" s="248"/>
      <c r="BN16" s="282"/>
      <c r="BO16" s="322"/>
      <c r="BP16" s="836"/>
      <c r="BQ16" s="755">
        <f t="shared" si="11"/>
        <v>0</v>
      </c>
      <c r="BT16" s="106"/>
      <c r="BU16" s="266">
        <v>9</v>
      </c>
      <c r="BV16" s="282">
        <v>899</v>
      </c>
      <c r="BW16" s="381"/>
      <c r="BX16" s="282"/>
      <c r="BY16" s="382"/>
      <c r="BZ16" s="383"/>
      <c r="CA16" s="575">
        <f t="shared" si="12"/>
        <v>0</v>
      </c>
      <c r="CD16" s="781"/>
      <c r="CE16" s="15">
        <v>9</v>
      </c>
      <c r="CF16" s="92">
        <v>882.7</v>
      </c>
      <c r="CG16" s="381"/>
      <c r="CH16" s="92"/>
      <c r="CI16" s="384"/>
      <c r="CJ16" s="383"/>
      <c r="CK16" s="575">
        <f t="shared" si="13"/>
        <v>0</v>
      </c>
      <c r="CN16" s="94"/>
      <c r="CO16" s="15">
        <v>9</v>
      </c>
      <c r="CP16" s="92">
        <v>920.8</v>
      </c>
      <c r="CQ16" s="381"/>
      <c r="CR16" s="92"/>
      <c r="CS16" s="384"/>
      <c r="CT16" s="383"/>
      <c r="CU16" s="581">
        <f t="shared" si="47"/>
        <v>0</v>
      </c>
      <c r="CX16" s="106"/>
      <c r="CY16" s="15">
        <v>9</v>
      </c>
      <c r="CZ16" s="92">
        <v>910.81</v>
      </c>
      <c r="DA16" s="327"/>
      <c r="DB16" s="92"/>
      <c r="DC16" s="95"/>
      <c r="DD16" s="71"/>
      <c r="DE16" s="575">
        <f t="shared" si="14"/>
        <v>0</v>
      </c>
      <c r="DH16" s="106"/>
      <c r="DI16" s="15">
        <v>9</v>
      </c>
      <c r="DJ16" s="92">
        <v>876.3</v>
      </c>
      <c r="DK16" s="381"/>
      <c r="DL16" s="92"/>
      <c r="DM16" s="384"/>
      <c r="DN16" s="383"/>
      <c r="DO16" s="581">
        <f t="shared" si="15"/>
        <v>0</v>
      </c>
      <c r="DR16" s="106"/>
      <c r="DS16" s="15">
        <v>9</v>
      </c>
      <c r="DT16" s="92">
        <v>906.73</v>
      </c>
      <c r="DU16" s="381"/>
      <c r="DV16" s="92"/>
      <c r="DW16" s="384"/>
      <c r="DX16" s="383"/>
      <c r="DY16" s="575">
        <f t="shared" si="16"/>
        <v>0</v>
      </c>
      <c r="EB16" s="106"/>
      <c r="EC16" s="15">
        <v>9</v>
      </c>
      <c r="ED16" s="69">
        <v>895.4</v>
      </c>
      <c r="EE16" s="339"/>
      <c r="EF16" s="69"/>
      <c r="EG16" s="70"/>
      <c r="EH16" s="71"/>
      <c r="EI16" s="575">
        <f t="shared" si="17"/>
        <v>0</v>
      </c>
      <c r="EL16" s="428"/>
      <c r="EM16" s="15">
        <v>9</v>
      </c>
      <c r="EN16" s="282">
        <v>933.5</v>
      </c>
      <c r="EO16" s="331"/>
      <c r="EP16" s="282"/>
      <c r="EQ16" s="268"/>
      <c r="ER16" s="269"/>
      <c r="ES16" s="575">
        <f t="shared" si="18"/>
        <v>0</v>
      </c>
      <c r="EV16" s="106"/>
      <c r="EW16" s="15">
        <v>9</v>
      </c>
      <c r="EX16" s="267">
        <v>826</v>
      </c>
      <c r="EY16" s="499"/>
      <c r="EZ16" s="267"/>
      <c r="FA16" s="268"/>
      <c r="FB16" s="269"/>
      <c r="FC16" s="325">
        <f t="shared" si="19"/>
        <v>0</v>
      </c>
      <c r="FF16" s="428"/>
      <c r="FG16" s="15">
        <v>9</v>
      </c>
      <c r="FH16" s="282">
        <v>948</v>
      </c>
      <c r="FI16" s="331"/>
      <c r="FJ16" s="282"/>
      <c r="FK16" s="268"/>
      <c r="FL16" s="269"/>
      <c r="FM16" s="575">
        <f t="shared" si="20"/>
        <v>0</v>
      </c>
      <c r="FP16" s="106"/>
      <c r="FQ16" s="15">
        <v>9</v>
      </c>
      <c r="FR16" s="92">
        <v>879.1</v>
      </c>
      <c r="FS16" s="327"/>
      <c r="FT16" s="92"/>
      <c r="FU16" s="70"/>
      <c r="FV16" s="71"/>
      <c r="FW16" s="575">
        <f t="shared" si="21"/>
        <v>0</v>
      </c>
      <c r="FZ16" s="106"/>
      <c r="GA16" s="15">
        <v>9</v>
      </c>
      <c r="GB16" s="69">
        <v>891.8</v>
      </c>
      <c r="GC16" s="499"/>
      <c r="GD16" s="69"/>
      <c r="GE16" s="268"/>
      <c r="GF16" s="269"/>
      <c r="GG16" s="325">
        <f t="shared" si="22"/>
        <v>0</v>
      </c>
      <c r="GJ16" s="106"/>
      <c r="GK16" s="15">
        <v>9</v>
      </c>
      <c r="GL16" s="477"/>
      <c r="GM16" s="327"/>
      <c r="GN16" s="477"/>
      <c r="GO16" s="95"/>
      <c r="GP16" s="71"/>
      <c r="GQ16" s="575">
        <f t="shared" si="23"/>
        <v>0</v>
      </c>
      <c r="GT16" s="106"/>
      <c r="GU16" s="15">
        <v>9</v>
      </c>
      <c r="GV16" s="282"/>
      <c r="GW16" s="331"/>
      <c r="GX16" s="282"/>
      <c r="GY16" s="322"/>
      <c r="GZ16" s="269"/>
      <c r="HA16" s="575">
        <f t="shared" si="24"/>
        <v>0</v>
      </c>
      <c r="HD16" s="106"/>
      <c r="HE16" s="15">
        <v>9</v>
      </c>
      <c r="HF16" s="282"/>
      <c r="HG16" s="331"/>
      <c r="HH16" s="282"/>
      <c r="HI16" s="322"/>
      <c r="HJ16" s="269"/>
      <c r="HK16" s="575">
        <f t="shared" si="25"/>
        <v>0</v>
      </c>
      <c r="HN16" s="106"/>
      <c r="HO16" s="15">
        <v>9</v>
      </c>
      <c r="HP16" s="282"/>
      <c r="HQ16" s="331"/>
      <c r="HR16" s="282"/>
      <c r="HS16" s="386"/>
      <c r="HT16" s="269"/>
      <c r="HU16" s="575">
        <f t="shared" si="26"/>
        <v>0</v>
      </c>
      <c r="HX16" s="94"/>
      <c r="HY16" s="15">
        <v>9</v>
      </c>
      <c r="HZ16" s="69"/>
      <c r="IA16" s="339"/>
      <c r="IB16" s="69"/>
      <c r="IC16" s="70"/>
      <c r="ID16" s="71"/>
      <c r="IH16" s="94"/>
      <c r="II16" s="15">
        <v>9</v>
      </c>
      <c r="IJ16" s="69"/>
      <c r="IK16" s="339"/>
      <c r="IL16" s="69"/>
      <c r="IM16" s="70"/>
      <c r="IN16" s="71"/>
      <c r="IO16" s="575">
        <f t="shared" si="27"/>
        <v>0</v>
      </c>
      <c r="IR16" s="106"/>
      <c r="IS16" s="15">
        <v>9</v>
      </c>
      <c r="IT16" s="282"/>
      <c r="IU16" s="248"/>
      <c r="IV16" s="282"/>
      <c r="IW16" s="505"/>
      <c r="IX16" s="269"/>
      <c r="IY16" s="325">
        <f t="shared" si="28"/>
        <v>0</v>
      </c>
      <c r="IZ16" s="92"/>
      <c r="JA16" s="69"/>
      <c r="JB16" s="106"/>
      <c r="JC16" s="15">
        <v>9</v>
      </c>
      <c r="JD16" s="92"/>
      <c r="JE16" s="339"/>
      <c r="JF16" s="92"/>
      <c r="JG16" s="268"/>
      <c r="JH16" s="71"/>
      <c r="JI16" s="575">
        <f t="shared" si="29"/>
        <v>0</v>
      </c>
      <c r="JJ16" s="69"/>
      <c r="JL16" s="106"/>
      <c r="JM16" s="15">
        <v>9</v>
      </c>
      <c r="JN16" s="92"/>
      <c r="JO16" s="327"/>
      <c r="JP16" s="92"/>
      <c r="JQ16" s="70"/>
      <c r="JR16" s="71"/>
      <c r="JS16" s="575">
        <f t="shared" si="30"/>
        <v>0</v>
      </c>
      <c r="JV16" s="106"/>
      <c r="JW16" s="15">
        <v>9</v>
      </c>
      <c r="JX16" s="69"/>
      <c r="JY16" s="339"/>
      <c r="JZ16" s="69"/>
      <c r="KA16" s="70"/>
      <c r="KB16" s="71"/>
      <c r="KC16" s="575">
        <f t="shared" si="31"/>
        <v>0</v>
      </c>
      <c r="KE16" s="245"/>
      <c r="KF16" s="1006"/>
      <c r="KG16" s="15">
        <v>9</v>
      </c>
      <c r="KH16" s="69"/>
      <c r="KI16" s="339"/>
      <c r="KJ16" s="69"/>
      <c r="KK16" s="70"/>
      <c r="KL16" s="71"/>
      <c r="KM16" s="575">
        <f t="shared" si="32"/>
        <v>0</v>
      </c>
      <c r="KP16" s="106"/>
      <c r="KQ16" s="15">
        <v>9</v>
      </c>
      <c r="KR16" s="69"/>
      <c r="KS16" s="339"/>
      <c r="KT16" s="69"/>
      <c r="KU16" s="70"/>
      <c r="KV16" s="71"/>
      <c r="KW16" s="575">
        <f t="shared" si="33"/>
        <v>0</v>
      </c>
      <c r="KZ16" s="106"/>
      <c r="LA16" s="15">
        <v>9</v>
      </c>
      <c r="LB16" s="92"/>
      <c r="LC16" s="327"/>
      <c r="LD16" s="92"/>
      <c r="LE16" s="95"/>
      <c r="LF16" s="71"/>
      <c r="LG16" s="575">
        <f t="shared" si="34"/>
        <v>0</v>
      </c>
      <c r="LJ16" s="106"/>
      <c r="LK16" s="15">
        <v>9</v>
      </c>
      <c r="LL16" s="92"/>
      <c r="LM16" s="327"/>
      <c r="LN16" s="282"/>
      <c r="LO16" s="95"/>
      <c r="LP16" s="71"/>
      <c r="LQ16" s="575">
        <f t="shared" si="35"/>
        <v>0</v>
      </c>
      <c r="LT16" s="106"/>
      <c r="LU16" s="15">
        <v>9</v>
      </c>
      <c r="LV16" s="92"/>
      <c r="LW16" s="327"/>
      <c r="LX16" s="92"/>
      <c r="LY16" s="95"/>
      <c r="LZ16" s="71"/>
      <c r="MA16" s="575">
        <f t="shared" si="36"/>
        <v>0</v>
      </c>
      <c r="MB16" s="575"/>
      <c r="MD16" s="106"/>
      <c r="ME16" s="15">
        <v>9</v>
      </c>
      <c r="MF16" s="392"/>
      <c r="MG16" s="327"/>
      <c r="MH16" s="392"/>
      <c r="MI16" s="95"/>
      <c r="MJ16" s="71"/>
      <c r="MK16" s="71">
        <f t="shared" si="37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8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39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0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1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2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3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4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5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4">EL5</f>
        <v>Seaboard</v>
      </c>
      <c r="D17" s="102" t="str">
        <f t="shared" si="54"/>
        <v>PED. 80523987</v>
      </c>
      <c r="E17" s="137">
        <f t="shared" si="54"/>
        <v>44659</v>
      </c>
      <c r="F17" s="86">
        <f t="shared" si="54"/>
        <v>18950.04</v>
      </c>
      <c r="G17" s="73">
        <f t="shared" si="54"/>
        <v>21</v>
      </c>
      <c r="H17" s="48">
        <f t="shared" si="54"/>
        <v>19029.3</v>
      </c>
      <c r="I17" s="105">
        <f t="shared" si="54"/>
        <v>-79.259999999998399</v>
      </c>
      <c r="K17" s="245"/>
      <c r="L17" s="106"/>
      <c r="M17" s="15">
        <v>10</v>
      </c>
      <c r="N17" s="69">
        <v>910.8</v>
      </c>
      <c r="O17" s="339"/>
      <c r="P17" s="69"/>
      <c r="Q17" s="70"/>
      <c r="R17" s="71"/>
      <c r="S17" s="575">
        <f t="shared" si="6"/>
        <v>0</v>
      </c>
      <c r="T17" s="245"/>
      <c r="V17" s="106"/>
      <c r="W17" s="15">
        <v>10</v>
      </c>
      <c r="X17" s="69">
        <v>927.1</v>
      </c>
      <c r="Y17" s="339"/>
      <c r="Z17" s="69"/>
      <c r="AA17" s="70"/>
      <c r="AB17" s="71"/>
      <c r="AC17" s="575">
        <f t="shared" si="7"/>
        <v>0</v>
      </c>
      <c r="AF17" s="106"/>
      <c r="AG17" s="15">
        <v>10</v>
      </c>
      <c r="AH17" s="92">
        <v>953.9</v>
      </c>
      <c r="AI17" s="327"/>
      <c r="AJ17" s="92"/>
      <c r="AK17" s="95"/>
      <c r="AL17" s="71"/>
      <c r="AM17" s="575">
        <f t="shared" si="8"/>
        <v>0</v>
      </c>
      <c r="AP17" s="106"/>
      <c r="AQ17" s="15">
        <v>10</v>
      </c>
      <c r="AR17" s="92">
        <v>931.67</v>
      </c>
      <c r="AS17" s="327"/>
      <c r="AT17" s="92"/>
      <c r="AU17" s="95"/>
      <c r="AV17" s="71"/>
      <c r="AW17" s="575">
        <f t="shared" si="9"/>
        <v>0</v>
      </c>
      <c r="AZ17" s="106"/>
      <c r="BA17" s="15">
        <v>10</v>
      </c>
      <c r="BB17" s="69">
        <v>903.6</v>
      </c>
      <c r="BC17" s="327"/>
      <c r="BD17" s="69"/>
      <c r="BE17" s="95"/>
      <c r="BF17" s="71"/>
      <c r="BG17" s="575">
        <f t="shared" si="10"/>
        <v>0</v>
      </c>
      <c r="BJ17" s="106"/>
      <c r="BK17" s="15">
        <v>10</v>
      </c>
      <c r="BL17" s="282">
        <v>932.6</v>
      </c>
      <c r="BM17" s="248"/>
      <c r="BN17" s="282"/>
      <c r="BO17" s="322"/>
      <c r="BP17" s="836"/>
      <c r="BQ17" s="755">
        <f t="shared" si="11"/>
        <v>0</v>
      </c>
      <c r="BT17" s="106"/>
      <c r="BU17" s="266">
        <v>10</v>
      </c>
      <c r="BV17" s="267">
        <v>881.8</v>
      </c>
      <c r="BW17" s="381"/>
      <c r="BX17" s="267"/>
      <c r="BY17" s="382"/>
      <c r="BZ17" s="383"/>
      <c r="CA17" s="575">
        <f t="shared" si="12"/>
        <v>0</v>
      </c>
      <c r="CD17" s="781"/>
      <c r="CE17" s="15">
        <v>10</v>
      </c>
      <c r="CF17" s="92">
        <v>909.9</v>
      </c>
      <c r="CG17" s="381"/>
      <c r="CH17" s="92"/>
      <c r="CI17" s="384"/>
      <c r="CJ17" s="383"/>
      <c r="CK17" s="575">
        <f t="shared" si="13"/>
        <v>0</v>
      </c>
      <c r="CN17" s="94"/>
      <c r="CO17" s="15">
        <v>10</v>
      </c>
      <c r="CP17" s="92">
        <v>879.1</v>
      </c>
      <c r="CQ17" s="381"/>
      <c r="CR17" s="92"/>
      <c r="CS17" s="384"/>
      <c r="CT17" s="383"/>
      <c r="CU17" s="581">
        <f t="shared" si="47"/>
        <v>0</v>
      </c>
      <c r="CX17" s="106"/>
      <c r="CY17" s="15">
        <v>10</v>
      </c>
      <c r="CZ17" s="92">
        <v>964.33</v>
      </c>
      <c r="DA17" s="327"/>
      <c r="DB17" s="92"/>
      <c r="DC17" s="95"/>
      <c r="DD17" s="71"/>
      <c r="DE17" s="575">
        <f t="shared" si="14"/>
        <v>0</v>
      </c>
      <c r="DH17" s="106"/>
      <c r="DI17" s="15">
        <v>10</v>
      </c>
      <c r="DJ17" s="69">
        <v>926.2</v>
      </c>
      <c r="DK17" s="381"/>
      <c r="DL17" s="69"/>
      <c r="DM17" s="384"/>
      <c r="DN17" s="383"/>
      <c r="DO17" s="581">
        <f t="shared" si="15"/>
        <v>0</v>
      </c>
      <c r="DR17" s="106"/>
      <c r="DS17" s="15">
        <v>10</v>
      </c>
      <c r="DT17" s="69">
        <v>913.53</v>
      </c>
      <c r="DU17" s="381"/>
      <c r="DV17" s="69"/>
      <c r="DW17" s="384"/>
      <c r="DX17" s="383"/>
      <c r="DY17" s="575">
        <f t="shared" si="16"/>
        <v>0</v>
      </c>
      <c r="EB17" s="106"/>
      <c r="EC17" s="15">
        <v>10</v>
      </c>
      <c r="ED17" s="69">
        <v>914.4</v>
      </c>
      <c r="EE17" s="339"/>
      <c r="EF17" s="69"/>
      <c r="EG17" s="70"/>
      <c r="EH17" s="71"/>
      <c r="EI17" s="575">
        <f t="shared" si="17"/>
        <v>0</v>
      </c>
      <c r="EL17" s="106"/>
      <c r="EM17" s="15">
        <v>10</v>
      </c>
      <c r="EN17" s="282">
        <v>893.6</v>
      </c>
      <c r="EO17" s="331"/>
      <c r="EP17" s="282"/>
      <c r="EQ17" s="268"/>
      <c r="ER17" s="269"/>
      <c r="ES17" s="575">
        <f t="shared" si="18"/>
        <v>0</v>
      </c>
      <c r="EV17" s="106"/>
      <c r="EW17" s="15">
        <v>10</v>
      </c>
      <c r="EX17" s="267">
        <v>858.6</v>
      </c>
      <c r="EY17" s="499"/>
      <c r="EZ17" s="267"/>
      <c r="FA17" s="268"/>
      <c r="FB17" s="269"/>
      <c r="FC17" s="325">
        <f t="shared" si="19"/>
        <v>0</v>
      </c>
      <c r="FF17" s="106"/>
      <c r="FG17" s="15">
        <v>10</v>
      </c>
      <c r="FH17" s="282">
        <v>924.42</v>
      </c>
      <c r="FI17" s="331"/>
      <c r="FJ17" s="282"/>
      <c r="FK17" s="268"/>
      <c r="FL17" s="269"/>
      <c r="FM17" s="575">
        <f t="shared" si="20"/>
        <v>0</v>
      </c>
      <c r="FP17" s="106"/>
      <c r="FQ17" s="15">
        <v>10</v>
      </c>
      <c r="FR17" s="92">
        <v>926.2</v>
      </c>
      <c r="FS17" s="327"/>
      <c r="FT17" s="92"/>
      <c r="FU17" s="70"/>
      <c r="FV17" s="71"/>
      <c r="FW17" s="575">
        <f t="shared" si="21"/>
        <v>0</v>
      </c>
      <c r="FZ17" s="106"/>
      <c r="GA17" s="15">
        <v>10</v>
      </c>
      <c r="GB17" s="69">
        <v>908.1</v>
      </c>
      <c r="GC17" s="499"/>
      <c r="GD17" s="69"/>
      <c r="GE17" s="268"/>
      <c r="GF17" s="269"/>
      <c r="GG17" s="325">
        <f t="shared" si="22"/>
        <v>0</v>
      </c>
      <c r="GJ17" s="106"/>
      <c r="GK17" s="15">
        <v>10</v>
      </c>
      <c r="GL17" s="477"/>
      <c r="GM17" s="327"/>
      <c r="GN17" s="477"/>
      <c r="GO17" s="95"/>
      <c r="GP17" s="71"/>
      <c r="GQ17" s="575">
        <f t="shared" si="23"/>
        <v>0</v>
      </c>
      <c r="GT17" s="106"/>
      <c r="GU17" s="15">
        <v>10</v>
      </c>
      <c r="GV17" s="282"/>
      <c r="GW17" s="331"/>
      <c r="GX17" s="282"/>
      <c r="GY17" s="322"/>
      <c r="GZ17" s="269"/>
      <c r="HA17" s="575">
        <f t="shared" si="24"/>
        <v>0</v>
      </c>
      <c r="HD17" s="106"/>
      <c r="HE17" s="15">
        <v>10</v>
      </c>
      <c r="HF17" s="282"/>
      <c r="HG17" s="331"/>
      <c r="HH17" s="282"/>
      <c r="HI17" s="322"/>
      <c r="HJ17" s="269"/>
      <c r="HK17" s="575">
        <f t="shared" si="25"/>
        <v>0</v>
      </c>
      <c r="HN17" s="106"/>
      <c r="HO17" s="15">
        <v>10</v>
      </c>
      <c r="HP17" s="282"/>
      <c r="HQ17" s="331"/>
      <c r="HR17" s="282"/>
      <c r="HS17" s="386"/>
      <c r="HT17" s="269"/>
      <c r="HU17" s="575">
        <f t="shared" si="26"/>
        <v>0</v>
      </c>
      <c r="HX17" s="94"/>
      <c r="HY17" s="15">
        <v>10</v>
      </c>
      <c r="HZ17" s="69"/>
      <c r="IA17" s="339"/>
      <c r="IB17" s="69"/>
      <c r="IC17" s="70"/>
      <c r="ID17" s="71"/>
      <c r="IH17" s="94"/>
      <c r="II17" s="15">
        <v>10</v>
      </c>
      <c r="IJ17" s="69"/>
      <c r="IK17" s="339"/>
      <c r="IL17" s="69"/>
      <c r="IM17" s="70"/>
      <c r="IN17" s="71"/>
      <c r="IO17" s="575">
        <f t="shared" si="27"/>
        <v>0</v>
      </c>
      <c r="IR17" s="106"/>
      <c r="IS17" s="15">
        <v>10</v>
      </c>
      <c r="IT17" s="282"/>
      <c r="IU17" s="248"/>
      <c r="IV17" s="282"/>
      <c r="IW17" s="505"/>
      <c r="IX17" s="269"/>
      <c r="IY17" s="325">
        <f t="shared" si="28"/>
        <v>0</v>
      </c>
      <c r="IZ17" s="92"/>
      <c r="JA17" s="69"/>
      <c r="JB17" s="106"/>
      <c r="JC17" s="15">
        <v>10</v>
      </c>
      <c r="JD17" s="92"/>
      <c r="JE17" s="339"/>
      <c r="JF17" s="92"/>
      <c r="JG17" s="268"/>
      <c r="JH17" s="71"/>
      <c r="JI17" s="575">
        <f t="shared" si="29"/>
        <v>0</v>
      </c>
      <c r="JJ17" s="69"/>
      <c r="JL17" s="106"/>
      <c r="JM17" s="15">
        <v>10</v>
      </c>
      <c r="JN17" s="92"/>
      <c r="JO17" s="327"/>
      <c r="JP17" s="92"/>
      <c r="JQ17" s="70"/>
      <c r="JR17" s="71"/>
      <c r="JS17" s="575">
        <f t="shared" si="30"/>
        <v>0</v>
      </c>
      <c r="JV17" s="106"/>
      <c r="JW17" s="15">
        <v>10</v>
      </c>
      <c r="JX17" s="69"/>
      <c r="JY17" s="339"/>
      <c r="JZ17" s="69"/>
      <c r="KA17" s="70"/>
      <c r="KB17" s="71"/>
      <c r="KC17" s="575">
        <f t="shared" si="31"/>
        <v>0</v>
      </c>
      <c r="KE17" s="245"/>
      <c r="KF17" s="1006"/>
      <c r="KG17" s="15">
        <v>10</v>
      </c>
      <c r="KH17" s="69"/>
      <c r="KI17" s="339"/>
      <c r="KJ17" s="69"/>
      <c r="KK17" s="70"/>
      <c r="KL17" s="71"/>
      <c r="KM17" s="575">
        <f t="shared" si="32"/>
        <v>0</v>
      </c>
      <c r="KP17" s="106"/>
      <c r="KQ17" s="15">
        <v>10</v>
      </c>
      <c r="KR17" s="69"/>
      <c r="KS17" s="339"/>
      <c r="KT17" s="69"/>
      <c r="KU17" s="70"/>
      <c r="KV17" s="71"/>
      <c r="KW17" s="575">
        <f t="shared" si="33"/>
        <v>0</v>
      </c>
      <c r="KZ17" s="106"/>
      <c r="LA17" s="15">
        <v>10</v>
      </c>
      <c r="LB17" s="92"/>
      <c r="LC17" s="327"/>
      <c r="LD17" s="92"/>
      <c r="LE17" s="95"/>
      <c r="LF17" s="71"/>
      <c r="LG17" s="575">
        <f t="shared" si="34"/>
        <v>0</v>
      </c>
      <c r="LJ17" s="106"/>
      <c r="LK17" s="15">
        <v>10</v>
      </c>
      <c r="LL17" s="92"/>
      <c r="LM17" s="327"/>
      <c r="LN17" s="92"/>
      <c r="LO17" s="95"/>
      <c r="LP17" s="71"/>
      <c r="LQ17" s="575">
        <f t="shared" si="35"/>
        <v>0</v>
      </c>
      <c r="LT17" s="106"/>
      <c r="LU17" s="15">
        <v>10</v>
      </c>
      <c r="LV17" s="69"/>
      <c r="LW17" s="327"/>
      <c r="LX17" s="69"/>
      <c r="LY17" s="95"/>
      <c r="LZ17" s="71"/>
      <c r="MA17" s="575">
        <f t="shared" si="36"/>
        <v>0</v>
      </c>
      <c r="MB17" s="575"/>
      <c r="MD17" s="106"/>
      <c r="ME17" s="15">
        <v>10</v>
      </c>
      <c r="MF17" s="392"/>
      <c r="MG17" s="327"/>
      <c r="MH17" s="392"/>
      <c r="MI17" s="95"/>
      <c r="MJ17" s="71"/>
      <c r="MK17" s="71">
        <f t="shared" si="37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8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39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0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1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2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3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4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5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5">EU5</f>
        <v>ALFONSO ESPINDOLA</v>
      </c>
      <c r="C18" s="75" t="str">
        <f t="shared" si="55"/>
        <v>Seaboard</v>
      </c>
      <c r="D18" s="102" t="str">
        <f t="shared" si="55"/>
        <v>PED. 2002649</v>
      </c>
      <c r="E18" s="137">
        <f t="shared" si="55"/>
        <v>44660</v>
      </c>
      <c r="F18" s="86">
        <f t="shared" si="55"/>
        <v>18226.29</v>
      </c>
      <c r="G18" s="73">
        <f t="shared" si="55"/>
        <v>21</v>
      </c>
      <c r="H18" s="48">
        <f t="shared" si="55"/>
        <v>18304.7</v>
      </c>
      <c r="I18" s="105">
        <f t="shared" si="55"/>
        <v>-78.409999999999854</v>
      </c>
      <c r="K18" s="245"/>
      <c r="L18" s="106"/>
      <c r="M18" s="15">
        <v>11</v>
      </c>
      <c r="N18" s="69">
        <v>901.7</v>
      </c>
      <c r="O18" s="339"/>
      <c r="P18" s="69"/>
      <c r="Q18" s="70"/>
      <c r="R18" s="71"/>
      <c r="S18" s="575">
        <f t="shared" si="6"/>
        <v>0</v>
      </c>
      <c r="T18" s="245"/>
      <c r="V18" s="106"/>
      <c r="W18" s="15">
        <v>11</v>
      </c>
      <c r="X18" s="69">
        <v>910.8</v>
      </c>
      <c r="Y18" s="339"/>
      <c r="Z18" s="69"/>
      <c r="AA18" s="70"/>
      <c r="AB18" s="71"/>
      <c r="AC18" s="575">
        <f t="shared" si="7"/>
        <v>0</v>
      </c>
      <c r="AF18" s="106"/>
      <c r="AG18" s="15">
        <v>11</v>
      </c>
      <c r="AH18" s="92">
        <v>945.28</v>
      </c>
      <c r="AI18" s="327"/>
      <c r="AJ18" s="92"/>
      <c r="AK18" s="95"/>
      <c r="AL18" s="71"/>
      <c r="AM18" s="575">
        <f t="shared" si="8"/>
        <v>0</v>
      </c>
      <c r="AP18" s="106"/>
      <c r="AQ18" s="15">
        <v>11</v>
      </c>
      <c r="AR18" s="282">
        <v>970.68</v>
      </c>
      <c r="AS18" s="327"/>
      <c r="AT18" s="282"/>
      <c r="AU18" s="95"/>
      <c r="AV18" s="71"/>
      <c r="AW18" s="575">
        <f t="shared" si="9"/>
        <v>0</v>
      </c>
      <c r="AZ18" s="106"/>
      <c r="BA18" s="15">
        <v>11</v>
      </c>
      <c r="BB18" s="92">
        <v>879.1</v>
      </c>
      <c r="BC18" s="327"/>
      <c r="BD18" s="92"/>
      <c r="BE18" s="95"/>
      <c r="BF18" s="71"/>
      <c r="BG18" s="575">
        <f t="shared" si="10"/>
        <v>0</v>
      </c>
      <c r="BJ18" s="106"/>
      <c r="BK18" s="15">
        <v>11</v>
      </c>
      <c r="BL18" s="282">
        <v>885.4</v>
      </c>
      <c r="BM18" s="248"/>
      <c r="BN18" s="282"/>
      <c r="BO18" s="322"/>
      <c r="BP18" s="836"/>
      <c r="BQ18" s="755">
        <f t="shared" si="11"/>
        <v>0</v>
      </c>
      <c r="BT18" s="106"/>
      <c r="BU18" s="266">
        <v>11</v>
      </c>
      <c r="BV18" s="282">
        <v>906.3</v>
      </c>
      <c r="BW18" s="381"/>
      <c r="BX18" s="282"/>
      <c r="BY18" s="382"/>
      <c r="BZ18" s="383"/>
      <c r="CA18" s="575">
        <f t="shared" si="12"/>
        <v>0</v>
      </c>
      <c r="CD18" s="781"/>
      <c r="CE18" s="15">
        <v>11</v>
      </c>
      <c r="CF18" s="69">
        <v>917.6</v>
      </c>
      <c r="CG18" s="381"/>
      <c r="CH18" s="92"/>
      <c r="CI18" s="384"/>
      <c r="CJ18" s="383"/>
      <c r="CK18" s="575">
        <f t="shared" si="13"/>
        <v>0</v>
      </c>
      <c r="CN18" s="94"/>
      <c r="CO18" s="15">
        <v>11</v>
      </c>
      <c r="CP18" s="69">
        <v>940.7</v>
      </c>
      <c r="CQ18" s="381"/>
      <c r="CR18" s="69"/>
      <c r="CS18" s="384"/>
      <c r="CT18" s="383"/>
      <c r="CU18" s="581">
        <f t="shared" si="47"/>
        <v>0</v>
      </c>
      <c r="CX18" s="106"/>
      <c r="CY18" s="15">
        <v>11</v>
      </c>
      <c r="CZ18" s="92">
        <v>929.41</v>
      </c>
      <c r="DA18" s="327"/>
      <c r="DB18" s="92"/>
      <c r="DC18" s="95"/>
      <c r="DD18" s="71"/>
      <c r="DE18" s="575">
        <f t="shared" si="14"/>
        <v>0</v>
      </c>
      <c r="DH18" s="106"/>
      <c r="DI18" s="15">
        <v>11</v>
      </c>
      <c r="DJ18" s="92">
        <v>904.5</v>
      </c>
      <c r="DK18" s="381"/>
      <c r="DL18" s="92"/>
      <c r="DM18" s="384"/>
      <c r="DN18" s="383"/>
      <c r="DO18" s="581">
        <f t="shared" si="15"/>
        <v>0</v>
      </c>
      <c r="DR18" s="106"/>
      <c r="DS18" s="15">
        <v>11</v>
      </c>
      <c r="DT18" s="92">
        <v>949.82</v>
      </c>
      <c r="DU18" s="381"/>
      <c r="DV18" s="92"/>
      <c r="DW18" s="384"/>
      <c r="DX18" s="383"/>
      <c r="DY18" s="575">
        <f t="shared" si="16"/>
        <v>0</v>
      </c>
      <c r="EB18" s="106"/>
      <c r="EC18" s="15">
        <v>11</v>
      </c>
      <c r="ED18" s="69">
        <v>915.3</v>
      </c>
      <c r="EE18" s="339"/>
      <c r="EF18" s="69"/>
      <c r="EG18" s="70"/>
      <c r="EH18" s="71"/>
      <c r="EI18" s="575">
        <f t="shared" si="17"/>
        <v>0</v>
      </c>
      <c r="EL18" s="106"/>
      <c r="EM18" s="15">
        <v>11</v>
      </c>
      <c r="EN18" s="282">
        <v>926.2</v>
      </c>
      <c r="EO18" s="331"/>
      <c r="EP18" s="282"/>
      <c r="EQ18" s="268"/>
      <c r="ER18" s="269"/>
      <c r="ES18" s="575">
        <f t="shared" si="18"/>
        <v>0</v>
      </c>
      <c r="EV18" s="106"/>
      <c r="EW18" s="15">
        <v>11</v>
      </c>
      <c r="EX18" s="267">
        <v>871.3</v>
      </c>
      <c r="EY18" s="499"/>
      <c r="EZ18" s="267"/>
      <c r="FA18" s="268"/>
      <c r="FB18" s="269"/>
      <c r="FC18" s="325">
        <f t="shared" si="19"/>
        <v>0</v>
      </c>
      <c r="FF18" s="106"/>
      <c r="FG18" s="15">
        <v>11</v>
      </c>
      <c r="FH18" s="282">
        <v>955.26</v>
      </c>
      <c r="FI18" s="331"/>
      <c r="FJ18" s="282"/>
      <c r="FK18" s="268"/>
      <c r="FL18" s="269"/>
      <c r="FM18" s="575">
        <f t="shared" si="20"/>
        <v>0</v>
      </c>
      <c r="FP18" s="106"/>
      <c r="FQ18" s="15">
        <v>11</v>
      </c>
      <c r="FR18" s="92">
        <v>873.6</v>
      </c>
      <c r="FS18" s="327"/>
      <c r="FT18" s="92"/>
      <c r="FU18" s="70"/>
      <c r="FV18" s="71"/>
      <c r="FW18" s="575">
        <f t="shared" si="21"/>
        <v>0</v>
      </c>
      <c r="FX18" s="71"/>
      <c r="FZ18" s="106"/>
      <c r="GA18" s="15">
        <v>11</v>
      </c>
      <c r="GB18" s="69">
        <v>935.8</v>
      </c>
      <c r="GC18" s="499"/>
      <c r="GD18" s="69"/>
      <c r="GE18" s="268"/>
      <c r="GF18" s="269"/>
      <c r="GG18" s="325">
        <f t="shared" si="22"/>
        <v>0</v>
      </c>
      <c r="GH18" s="71"/>
      <c r="GJ18" s="106"/>
      <c r="GK18" s="15">
        <v>11</v>
      </c>
      <c r="GL18" s="477"/>
      <c r="GM18" s="327"/>
      <c r="GN18" s="477"/>
      <c r="GO18" s="95"/>
      <c r="GP18" s="71"/>
      <c r="GQ18" s="575">
        <f t="shared" si="23"/>
        <v>0</v>
      </c>
      <c r="GT18" s="106"/>
      <c r="GU18" s="15">
        <v>11</v>
      </c>
      <c r="GV18" s="282"/>
      <c r="GW18" s="331"/>
      <c r="GX18" s="282"/>
      <c r="GY18" s="322"/>
      <c r="GZ18" s="269"/>
      <c r="HA18" s="575">
        <f t="shared" si="24"/>
        <v>0</v>
      </c>
      <c r="HD18" s="106"/>
      <c r="HE18" s="15">
        <v>11</v>
      </c>
      <c r="HF18" s="282"/>
      <c r="HG18" s="331"/>
      <c r="HH18" s="282"/>
      <c r="HI18" s="322"/>
      <c r="HJ18" s="269"/>
      <c r="HK18" s="575">
        <f t="shared" si="25"/>
        <v>0</v>
      </c>
      <c r="HN18" s="106"/>
      <c r="HO18" s="15">
        <v>11</v>
      </c>
      <c r="HP18" s="282"/>
      <c r="HQ18" s="331"/>
      <c r="HR18" s="282"/>
      <c r="HS18" s="386"/>
      <c r="HT18" s="269"/>
      <c r="HU18" s="575">
        <f t="shared" si="26"/>
        <v>0</v>
      </c>
      <c r="HX18" s="94"/>
      <c r="HY18" s="15">
        <v>11</v>
      </c>
      <c r="HZ18" s="69"/>
      <c r="IA18" s="339"/>
      <c r="IB18" s="69"/>
      <c r="IC18" s="70"/>
      <c r="ID18" s="71"/>
      <c r="IH18" s="94"/>
      <c r="II18" s="15">
        <v>11</v>
      </c>
      <c r="IJ18" s="69"/>
      <c r="IK18" s="339"/>
      <c r="IL18" s="69"/>
      <c r="IM18" s="70"/>
      <c r="IN18" s="71"/>
      <c r="IO18" s="575">
        <f t="shared" si="27"/>
        <v>0</v>
      </c>
      <c r="IR18" s="106"/>
      <c r="IS18" s="15">
        <v>11</v>
      </c>
      <c r="IT18" s="282"/>
      <c r="IU18" s="248"/>
      <c r="IV18" s="282"/>
      <c r="IW18" s="505"/>
      <c r="IX18" s="269"/>
      <c r="IY18" s="325">
        <f t="shared" si="28"/>
        <v>0</v>
      </c>
      <c r="IZ18" s="92"/>
      <c r="JA18" s="69"/>
      <c r="JB18" s="106"/>
      <c r="JC18" s="15">
        <v>11</v>
      </c>
      <c r="JD18" s="92"/>
      <c r="JE18" s="339"/>
      <c r="JF18" s="92"/>
      <c r="JG18" s="268"/>
      <c r="JH18" s="71"/>
      <c r="JI18" s="575">
        <f t="shared" si="29"/>
        <v>0</v>
      </c>
      <c r="JJ18" s="105"/>
      <c r="JL18" s="106"/>
      <c r="JM18" s="15">
        <v>11</v>
      </c>
      <c r="JN18" s="92"/>
      <c r="JO18" s="327"/>
      <c r="JP18" s="92"/>
      <c r="JQ18" s="70"/>
      <c r="JR18" s="71"/>
      <c r="JS18" s="575">
        <f t="shared" si="30"/>
        <v>0</v>
      </c>
      <c r="JV18" s="106"/>
      <c r="JW18" s="15">
        <v>11</v>
      </c>
      <c r="JX18" s="69"/>
      <c r="JY18" s="339"/>
      <c r="JZ18" s="69"/>
      <c r="KA18" s="70"/>
      <c r="KB18" s="71"/>
      <c r="KC18" s="575">
        <f t="shared" si="31"/>
        <v>0</v>
      </c>
      <c r="KE18" s="245"/>
      <c r="KF18" s="1006"/>
      <c r="KG18" s="15">
        <v>11</v>
      </c>
      <c r="KH18" s="69"/>
      <c r="KI18" s="339"/>
      <c r="KJ18" s="69"/>
      <c r="KK18" s="70"/>
      <c r="KL18" s="71"/>
      <c r="KM18" s="575">
        <f t="shared" si="32"/>
        <v>0</v>
      </c>
      <c r="KP18" s="106"/>
      <c r="KQ18" s="15">
        <v>11</v>
      </c>
      <c r="KR18" s="69"/>
      <c r="KS18" s="339"/>
      <c r="KT18" s="69"/>
      <c r="KU18" s="70"/>
      <c r="KV18" s="71"/>
      <c r="KW18" s="575">
        <f t="shared" si="33"/>
        <v>0</v>
      </c>
      <c r="KZ18" s="106"/>
      <c r="LA18" s="15">
        <v>11</v>
      </c>
      <c r="LB18" s="92"/>
      <c r="LC18" s="327"/>
      <c r="LD18" s="92"/>
      <c r="LE18" s="95"/>
      <c r="LF18" s="71"/>
      <c r="LG18" s="575">
        <f t="shared" si="34"/>
        <v>0</v>
      </c>
      <c r="LJ18" s="106"/>
      <c r="LK18" s="15">
        <v>11</v>
      </c>
      <c r="LL18" s="282"/>
      <c r="LM18" s="327"/>
      <c r="LN18" s="282"/>
      <c r="LO18" s="95"/>
      <c r="LP18" s="71"/>
      <c r="LQ18" s="575">
        <f t="shared" si="35"/>
        <v>0</v>
      </c>
      <c r="LT18" s="106"/>
      <c r="LU18" s="15">
        <v>11</v>
      </c>
      <c r="LV18" s="92"/>
      <c r="LW18" s="327"/>
      <c r="LX18" s="92"/>
      <c r="LY18" s="95"/>
      <c r="LZ18" s="71"/>
      <c r="MA18" s="575">
        <f t="shared" si="36"/>
        <v>0</v>
      </c>
      <c r="MB18" s="575"/>
      <c r="MD18" s="106"/>
      <c r="ME18" s="15">
        <v>11</v>
      </c>
      <c r="MF18" s="392"/>
      <c r="MG18" s="327"/>
      <c r="MH18" s="392"/>
      <c r="MI18" s="95"/>
      <c r="MJ18" s="71"/>
      <c r="MK18" s="71">
        <f t="shared" si="37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8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39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0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1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2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3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4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5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6">FE5</f>
        <v>TYSON FRESH MEATS</v>
      </c>
      <c r="C19" s="75" t="str">
        <f t="shared" si="56"/>
        <v xml:space="preserve">I B P </v>
      </c>
      <c r="D19" s="102" t="str">
        <f t="shared" si="56"/>
        <v>PED. 80714435</v>
      </c>
      <c r="E19" s="137">
        <f t="shared" si="56"/>
        <v>44664</v>
      </c>
      <c r="F19" s="86">
        <f t="shared" si="56"/>
        <v>18823.439999999999</v>
      </c>
      <c r="G19" s="73">
        <f t="shared" si="56"/>
        <v>20</v>
      </c>
      <c r="H19" s="48">
        <f t="shared" si="56"/>
        <v>18855.78</v>
      </c>
      <c r="I19" s="105">
        <f t="shared" si="56"/>
        <v>-32.340000000000146</v>
      </c>
      <c r="K19" s="245"/>
      <c r="L19" s="94"/>
      <c r="M19" s="15">
        <v>12</v>
      </c>
      <c r="N19" s="69">
        <v>898.1</v>
      </c>
      <c r="O19" s="339"/>
      <c r="P19" s="69"/>
      <c r="Q19" s="70"/>
      <c r="R19" s="71"/>
      <c r="S19" s="575">
        <f t="shared" si="6"/>
        <v>0</v>
      </c>
      <c r="T19" s="245"/>
      <c r="V19" s="94"/>
      <c r="W19" s="15">
        <v>12</v>
      </c>
      <c r="X19" s="69">
        <v>934.4</v>
      </c>
      <c r="Y19" s="339"/>
      <c r="Z19" s="69"/>
      <c r="AA19" s="70"/>
      <c r="AB19" s="71"/>
      <c r="AC19" s="575">
        <f t="shared" si="7"/>
        <v>0</v>
      </c>
      <c r="AF19" s="106"/>
      <c r="AG19" s="15">
        <v>12</v>
      </c>
      <c r="AH19" s="69">
        <v>922.15</v>
      </c>
      <c r="AI19" s="327"/>
      <c r="AJ19" s="69"/>
      <c r="AK19" s="95"/>
      <c r="AL19" s="71"/>
      <c r="AM19" s="575">
        <f t="shared" si="8"/>
        <v>0</v>
      </c>
      <c r="AP19" s="106"/>
      <c r="AQ19" s="15">
        <v>12</v>
      </c>
      <c r="AR19" s="282">
        <v>947.16</v>
      </c>
      <c r="AS19" s="327"/>
      <c r="AT19" s="282"/>
      <c r="AU19" s="95"/>
      <c r="AV19" s="71"/>
      <c r="AW19" s="575">
        <f t="shared" si="9"/>
        <v>0</v>
      </c>
      <c r="AZ19" s="106"/>
      <c r="BA19" s="15">
        <v>12</v>
      </c>
      <c r="BB19" s="92">
        <v>886.3</v>
      </c>
      <c r="BC19" s="327"/>
      <c r="BD19" s="92"/>
      <c r="BE19" s="95"/>
      <c r="BF19" s="71"/>
      <c r="BG19" s="575">
        <f t="shared" si="10"/>
        <v>0</v>
      </c>
      <c r="BJ19" s="106"/>
      <c r="BK19" s="15">
        <v>12</v>
      </c>
      <c r="BL19" s="267">
        <v>934.4</v>
      </c>
      <c r="BM19" s="248"/>
      <c r="BN19" s="267"/>
      <c r="BO19" s="322"/>
      <c r="BP19" s="836"/>
      <c r="BQ19" s="755">
        <f t="shared" si="11"/>
        <v>0</v>
      </c>
      <c r="BT19" s="106"/>
      <c r="BU19" s="266">
        <v>12</v>
      </c>
      <c r="BV19" s="282">
        <v>898.1</v>
      </c>
      <c r="BW19" s="381"/>
      <c r="BX19" s="282"/>
      <c r="BY19" s="382"/>
      <c r="BZ19" s="383"/>
      <c r="CA19" s="575">
        <f t="shared" si="12"/>
        <v>0</v>
      </c>
      <c r="CD19" s="781"/>
      <c r="CE19" s="15">
        <v>12</v>
      </c>
      <c r="CF19" s="92">
        <v>894.5</v>
      </c>
      <c r="CG19" s="381"/>
      <c r="CH19" s="92"/>
      <c r="CI19" s="384"/>
      <c r="CJ19" s="707"/>
      <c r="CK19" s="325">
        <f t="shared" si="13"/>
        <v>0</v>
      </c>
      <c r="CN19" s="613"/>
      <c r="CO19" s="15">
        <v>12</v>
      </c>
      <c r="CP19" s="92">
        <v>882.7</v>
      </c>
      <c r="CQ19" s="381"/>
      <c r="CR19" s="92"/>
      <c r="CS19" s="384"/>
      <c r="CT19" s="383"/>
      <c r="CU19" s="581">
        <f t="shared" si="47"/>
        <v>0</v>
      </c>
      <c r="CX19" s="106"/>
      <c r="CY19" s="15">
        <v>12</v>
      </c>
      <c r="CZ19" s="92">
        <v>933.03</v>
      </c>
      <c r="DA19" s="327"/>
      <c r="DB19" s="92"/>
      <c r="DC19" s="95"/>
      <c r="DD19" s="71"/>
      <c r="DE19" s="575">
        <f t="shared" si="14"/>
        <v>0</v>
      </c>
      <c r="DH19" s="106"/>
      <c r="DI19" s="15">
        <v>12</v>
      </c>
      <c r="DJ19" s="92">
        <v>884.5</v>
      </c>
      <c r="DK19" s="381"/>
      <c r="DL19" s="92"/>
      <c r="DM19" s="384"/>
      <c r="DN19" s="383"/>
      <c r="DO19" s="581">
        <f t="shared" si="15"/>
        <v>0</v>
      </c>
      <c r="DR19" s="106"/>
      <c r="DS19" s="15">
        <v>12</v>
      </c>
      <c r="DT19" s="92">
        <v>951.18</v>
      </c>
      <c r="DU19" s="381"/>
      <c r="DV19" s="92"/>
      <c r="DW19" s="384"/>
      <c r="DX19" s="383"/>
      <c r="DY19" s="575">
        <f t="shared" si="16"/>
        <v>0</v>
      </c>
      <c r="EB19" s="106"/>
      <c r="EC19" s="15">
        <v>12</v>
      </c>
      <c r="ED19" s="69">
        <v>895.4</v>
      </c>
      <c r="EE19" s="339"/>
      <c r="EF19" s="69"/>
      <c r="EG19" s="70"/>
      <c r="EH19" s="71"/>
      <c r="EI19" s="575">
        <f t="shared" si="17"/>
        <v>0</v>
      </c>
      <c r="EL19" s="106"/>
      <c r="EM19" s="15">
        <v>12</v>
      </c>
      <c r="EN19" s="282">
        <v>909</v>
      </c>
      <c r="EO19" s="331"/>
      <c r="EP19" s="282"/>
      <c r="EQ19" s="268"/>
      <c r="ER19" s="269"/>
      <c r="ES19" s="575">
        <f t="shared" si="18"/>
        <v>0</v>
      </c>
      <c r="EV19" s="106"/>
      <c r="EW19" s="15">
        <v>12</v>
      </c>
      <c r="EX19" s="267">
        <v>875</v>
      </c>
      <c r="EY19" s="499"/>
      <c r="EZ19" s="267"/>
      <c r="FA19" s="268"/>
      <c r="FB19" s="269"/>
      <c r="FC19" s="325">
        <f>FB19*EZ19</f>
        <v>0</v>
      </c>
      <c r="FF19" s="106"/>
      <c r="FG19" s="15">
        <v>12</v>
      </c>
      <c r="FH19" s="282">
        <v>963.88</v>
      </c>
      <c r="FI19" s="331"/>
      <c r="FJ19" s="282"/>
      <c r="FK19" s="268"/>
      <c r="FL19" s="269"/>
      <c r="FM19" s="575">
        <f t="shared" si="20"/>
        <v>0</v>
      </c>
      <c r="FP19" s="106"/>
      <c r="FQ19" s="15">
        <v>12</v>
      </c>
      <c r="FR19" s="92">
        <v>888.1</v>
      </c>
      <c r="FS19" s="327"/>
      <c r="FT19" s="92"/>
      <c r="FU19" s="70"/>
      <c r="FV19" s="71"/>
      <c r="FW19" s="575">
        <f t="shared" si="21"/>
        <v>0</v>
      </c>
      <c r="FX19" s="71"/>
      <c r="FZ19" s="106"/>
      <c r="GA19" s="15">
        <v>12</v>
      </c>
      <c r="GB19" s="69">
        <v>880</v>
      </c>
      <c r="GC19" s="499"/>
      <c r="GD19" s="69"/>
      <c r="GE19" s="268"/>
      <c r="GF19" s="269"/>
      <c r="GG19" s="325">
        <f t="shared" si="22"/>
        <v>0</v>
      </c>
      <c r="GJ19" s="106"/>
      <c r="GK19" s="15">
        <v>12</v>
      </c>
      <c r="GL19" s="477"/>
      <c r="GM19" s="327"/>
      <c r="GN19" s="477"/>
      <c r="GO19" s="95"/>
      <c r="GP19" s="71"/>
      <c r="GQ19" s="575">
        <f t="shared" si="23"/>
        <v>0</v>
      </c>
      <c r="GT19" s="106"/>
      <c r="GU19" s="15">
        <v>12</v>
      </c>
      <c r="GV19" s="282"/>
      <c r="GW19" s="331"/>
      <c r="GX19" s="282"/>
      <c r="GY19" s="322"/>
      <c r="GZ19" s="269"/>
      <c r="HA19" s="575">
        <f t="shared" si="24"/>
        <v>0</v>
      </c>
      <c r="HD19" s="106"/>
      <c r="HE19" s="15">
        <v>12</v>
      </c>
      <c r="HF19" s="282"/>
      <c r="HG19" s="331"/>
      <c r="HH19" s="282"/>
      <c r="HI19" s="322"/>
      <c r="HJ19" s="269"/>
      <c r="HK19" s="575">
        <f t="shared" si="25"/>
        <v>0</v>
      </c>
      <c r="HN19" s="106"/>
      <c r="HO19" s="15">
        <v>12</v>
      </c>
      <c r="HP19" s="282"/>
      <c r="HQ19" s="331"/>
      <c r="HR19" s="282"/>
      <c r="HS19" s="386"/>
      <c r="HT19" s="269"/>
      <c r="HU19" s="575">
        <f t="shared" si="26"/>
        <v>0</v>
      </c>
      <c r="HX19" s="94"/>
      <c r="HY19" s="15">
        <v>12</v>
      </c>
      <c r="HZ19" s="69"/>
      <c r="IA19" s="339"/>
      <c r="IB19" s="69"/>
      <c r="IC19" s="70"/>
      <c r="ID19" s="71"/>
      <c r="IH19" s="94"/>
      <c r="II19" s="15">
        <v>12</v>
      </c>
      <c r="IJ19" s="69"/>
      <c r="IK19" s="339"/>
      <c r="IL19" s="69"/>
      <c r="IM19" s="70"/>
      <c r="IN19" s="71"/>
      <c r="IO19" s="575">
        <f t="shared" si="27"/>
        <v>0</v>
      </c>
      <c r="IR19" s="106"/>
      <c r="IS19" s="15">
        <v>12</v>
      </c>
      <c r="IT19" s="282"/>
      <c r="IU19" s="248"/>
      <c r="IV19" s="282"/>
      <c r="IW19" s="505"/>
      <c r="IX19" s="269"/>
      <c r="IY19" s="325">
        <f t="shared" si="28"/>
        <v>0</v>
      </c>
      <c r="IZ19" s="92"/>
      <c r="JA19" s="105"/>
      <c r="JB19" s="106"/>
      <c r="JC19" s="15">
        <v>12</v>
      </c>
      <c r="JD19" s="92"/>
      <c r="JE19" s="339"/>
      <c r="JF19" s="92"/>
      <c r="JG19" s="268"/>
      <c r="JH19" s="71"/>
      <c r="JI19" s="575">
        <f t="shared" si="29"/>
        <v>0</v>
      </c>
      <c r="JL19" s="106"/>
      <c r="JM19" s="15">
        <v>12</v>
      </c>
      <c r="JN19" s="92"/>
      <c r="JO19" s="327"/>
      <c r="JP19" s="92"/>
      <c r="JQ19" s="70"/>
      <c r="JR19" s="71"/>
      <c r="JS19" s="575">
        <f t="shared" si="30"/>
        <v>0</v>
      </c>
      <c r="JV19" s="94"/>
      <c r="JW19" s="15">
        <v>12</v>
      </c>
      <c r="JX19" s="69"/>
      <c r="JY19" s="339"/>
      <c r="JZ19" s="69"/>
      <c r="KA19" s="70"/>
      <c r="KB19" s="71"/>
      <c r="KC19" s="575">
        <f t="shared" si="31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5">
        <f t="shared" si="32"/>
        <v>0</v>
      </c>
      <c r="KP19" s="94"/>
      <c r="KQ19" s="15">
        <v>12</v>
      </c>
      <c r="KR19" s="69"/>
      <c r="KS19" s="339"/>
      <c r="KT19" s="69"/>
      <c r="KU19" s="70"/>
      <c r="KV19" s="71"/>
      <c r="KW19" s="575">
        <f t="shared" si="33"/>
        <v>0</v>
      </c>
      <c r="KZ19" s="106"/>
      <c r="LA19" s="15">
        <v>12</v>
      </c>
      <c r="LB19" s="69"/>
      <c r="LC19" s="327"/>
      <c r="LD19" s="69"/>
      <c r="LE19" s="95"/>
      <c r="LF19" s="71"/>
      <c r="LG19" s="575">
        <f t="shared" si="34"/>
        <v>0</v>
      </c>
      <c r="LJ19" s="106"/>
      <c r="LK19" s="15">
        <v>12</v>
      </c>
      <c r="LL19" s="282"/>
      <c r="LM19" s="327"/>
      <c r="LN19" s="282"/>
      <c r="LO19" s="95"/>
      <c r="LP19" s="71"/>
      <c r="LQ19" s="575">
        <f t="shared" si="35"/>
        <v>0</v>
      </c>
      <c r="LT19" s="106"/>
      <c r="LU19" s="15">
        <v>12</v>
      </c>
      <c r="LV19" s="92"/>
      <c r="LW19" s="327"/>
      <c r="LX19" s="92"/>
      <c r="LY19" s="95"/>
      <c r="LZ19" s="71"/>
      <c r="MA19" s="575">
        <f t="shared" si="36"/>
        <v>0</v>
      </c>
      <c r="MB19" s="575"/>
      <c r="MD19" s="106"/>
      <c r="ME19" s="15">
        <v>12</v>
      </c>
      <c r="MF19" s="392"/>
      <c r="MG19" s="327"/>
      <c r="MH19" s="392"/>
      <c r="MI19" s="95"/>
      <c r="MJ19" s="71"/>
      <c r="MK19" s="71">
        <f t="shared" si="37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8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39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0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1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2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3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4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5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7">FO5</f>
        <v>SEABOARD FOODS</v>
      </c>
      <c r="C20" s="75" t="str">
        <f t="shared" si="57"/>
        <v>Seaboard</v>
      </c>
      <c r="D20" s="102" t="str">
        <f t="shared" si="57"/>
        <v>PED. 80713679</v>
      </c>
      <c r="E20" s="137">
        <f t="shared" si="57"/>
        <v>44664</v>
      </c>
      <c r="F20" s="86">
        <f t="shared" si="57"/>
        <v>18713.740000000002</v>
      </c>
      <c r="G20" s="73">
        <f t="shared" si="57"/>
        <v>21</v>
      </c>
      <c r="H20" s="48">
        <f t="shared" si="57"/>
        <v>18766.8</v>
      </c>
      <c r="I20" s="105">
        <f t="shared" si="57"/>
        <v>-53.059999999997672</v>
      </c>
      <c r="K20" s="245"/>
      <c r="L20" s="94"/>
      <c r="M20" s="15">
        <v>13</v>
      </c>
      <c r="N20" s="69">
        <v>890.9</v>
      </c>
      <c r="O20" s="339"/>
      <c r="P20" s="69"/>
      <c r="Q20" s="70"/>
      <c r="R20" s="71"/>
      <c r="S20" s="575">
        <f t="shared" si="6"/>
        <v>0</v>
      </c>
      <c r="T20" s="245"/>
      <c r="V20" s="94"/>
      <c r="W20" s="15">
        <v>13</v>
      </c>
      <c r="X20" s="69">
        <v>907.2</v>
      </c>
      <c r="Y20" s="339"/>
      <c r="Z20" s="69"/>
      <c r="AA20" s="70"/>
      <c r="AB20" s="71"/>
      <c r="AC20" s="575">
        <f t="shared" si="7"/>
        <v>0</v>
      </c>
      <c r="AF20" s="106"/>
      <c r="AG20" s="15">
        <v>13</v>
      </c>
      <c r="AH20" s="92">
        <v>911.25</v>
      </c>
      <c r="AI20" s="327"/>
      <c r="AJ20" s="92"/>
      <c r="AK20" s="95"/>
      <c r="AL20" s="71"/>
      <c r="AM20" s="575">
        <f t="shared" si="8"/>
        <v>0</v>
      </c>
      <c r="AP20" s="106"/>
      <c r="AQ20" s="15">
        <v>13</v>
      </c>
      <c r="AR20" s="282">
        <v>957.07</v>
      </c>
      <c r="AS20" s="327"/>
      <c r="AT20" s="282"/>
      <c r="AU20" s="95"/>
      <c r="AV20" s="71"/>
      <c r="AW20" s="575">
        <f t="shared" si="9"/>
        <v>0</v>
      </c>
      <c r="AZ20" s="106"/>
      <c r="BA20" s="15">
        <v>13</v>
      </c>
      <c r="BB20" s="92">
        <v>906.3</v>
      </c>
      <c r="BC20" s="327"/>
      <c r="BD20" s="92"/>
      <c r="BE20" s="95"/>
      <c r="BF20" s="71"/>
      <c r="BG20" s="575">
        <f t="shared" si="10"/>
        <v>0</v>
      </c>
      <c r="BJ20" s="106"/>
      <c r="BK20" s="15">
        <v>13</v>
      </c>
      <c r="BL20" s="282">
        <v>900.8</v>
      </c>
      <c r="BM20" s="248"/>
      <c r="BN20" s="282"/>
      <c r="BO20" s="322"/>
      <c r="BP20" s="836"/>
      <c r="BQ20" s="755">
        <f t="shared" si="11"/>
        <v>0</v>
      </c>
      <c r="BT20" s="106"/>
      <c r="BU20" s="266">
        <v>13</v>
      </c>
      <c r="BV20" s="282">
        <v>873.6</v>
      </c>
      <c r="BW20" s="381"/>
      <c r="BX20" s="282"/>
      <c r="BY20" s="382"/>
      <c r="BZ20" s="383"/>
      <c r="CA20" s="575">
        <f t="shared" si="12"/>
        <v>0</v>
      </c>
      <c r="CD20" s="781"/>
      <c r="CE20" s="15">
        <v>13</v>
      </c>
      <c r="CF20" s="92">
        <v>904.5</v>
      </c>
      <c r="CG20" s="381"/>
      <c r="CH20" s="92"/>
      <c r="CI20" s="384"/>
      <c r="CJ20" s="707"/>
      <c r="CK20" s="325">
        <f t="shared" si="13"/>
        <v>0</v>
      </c>
      <c r="CN20" s="613"/>
      <c r="CO20" s="15">
        <v>13</v>
      </c>
      <c r="CP20" s="282">
        <v>916.3</v>
      </c>
      <c r="CQ20" s="381"/>
      <c r="CR20" s="282"/>
      <c r="CS20" s="384"/>
      <c r="CT20" s="383"/>
      <c r="CU20" s="581">
        <f t="shared" si="47"/>
        <v>0</v>
      </c>
      <c r="CX20" s="106"/>
      <c r="CY20" s="15">
        <v>13</v>
      </c>
      <c r="CZ20" s="92">
        <v>973.4</v>
      </c>
      <c r="DA20" s="327"/>
      <c r="DB20" s="92"/>
      <c r="DC20" s="95"/>
      <c r="DD20" s="71"/>
      <c r="DE20" s="575">
        <f t="shared" si="14"/>
        <v>0</v>
      </c>
      <c r="DH20" s="106"/>
      <c r="DI20" s="15">
        <v>13</v>
      </c>
      <c r="DJ20" s="92">
        <v>899.9</v>
      </c>
      <c r="DK20" s="381"/>
      <c r="DL20" s="92"/>
      <c r="DM20" s="384"/>
      <c r="DN20" s="383"/>
      <c r="DO20" s="581">
        <f t="shared" si="15"/>
        <v>0</v>
      </c>
      <c r="DR20" s="106"/>
      <c r="DS20" s="15">
        <v>13</v>
      </c>
      <c r="DT20" s="92">
        <v>906.73</v>
      </c>
      <c r="DU20" s="381"/>
      <c r="DV20" s="92"/>
      <c r="DW20" s="384"/>
      <c r="DX20" s="383"/>
      <c r="DY20" s="575">
        <f t="shared" si="16"/>
        <v>0</v>
      </c>
      <c r="EB20" s="106"/>
      <c r="EC20" s="15">
        <v>13</v>
      </c>
      <c r="ED20" s="69">
        <v>909</v>
      </c>
      <c r="EE20" s="339"/>
      <c r="EF20" s="69"/>
      <c r="EG20" s="70"/>
      <c r="EH20" s="71"/>
      <c r="EI20" s="575">
        <f t="shared" si="17"/>
        <v>0</v>
      </c>
      <c r="EL20" s="106"/>
      <c r="EM20" s="15">
        <v>13</v>
      </c>
      <c r="EN20" s="282">
        <v>938.9</v>
      </c>
      <c r="EO20" s="331"/>
      <c r="EP20" s="282"/>
      <c r="EQ20" s="268"/>
      <c r="ER20" s="269"/>
      <c r="ES20" s="575">
        <f t="shared" si="18"/>
        <v>0</v>
      </c>
      <c r="EV20" s="106"/>
      <c r="EW20" s="15">
        <v>13</v>
      </c>
      <c r="EX20" s="267">
        <v>901.3</v>
      </c>
      <c r="EY20" s="499"/>
      <c r="EZ20" s="267"/>
      <c r="FA20" s="268"/>
      <c r="FB20" s="269"/>
      <c r="FC20" s="325">
        <f>FB20*EZ20</f>
        <v>0</v>
      </c>
      <c r="FF20" s="106"/>
      <c r="FG20" s="15">
        <v>13</v>
      </c>
      <c r="FH20" s="282">
        <v>931.2</v>
      </c>
      <c r="FI20" s="331"/>
      <c r="FJ20" s="282"/>
      <c r="FK20" s="268"/>
      <c r="FL20" s="269"/>
      <c r="FM20" s="575">
        <f t="shared" si="20"/>
        <v>0</v>
      </c>
      <c r="FP20" s="106"/>
      <c r="FQ20" s="15">
        <v>13</v>
      </c>
      <c r="FR20" s="92">
        <v>899</v>
      </c>
      <c r="FS20" s="327"/>
      <c r="FT20" s="92"/>
      <c r="FU20" s="70"/>
      <c r="FV20" s="71"/>
      <c r="FW20" s="575">
        <f t="shared" si="21"/>
        <v>0</v>
      </c>
      <c r="FX20" s="71"/>
      <c r="FZ20" s="106"/>
      <c r="GA20" s="15">
        <v>13</v>
      </c>
      <c r="GB20" s="69">
        <v>940.7</v>
      </c>
      <c r="GC20" s="499"/>
      <c r="GD20" s="69"/>
      <c r="GE20" s="268"/>
      <c r="GF20" s="269"/>
      <c r="GG20" s="325">
        <f t="shared" si="22"/>
        <v>0</v>
      </c>
      <c r="GJ20" s="106"/>
      <c r="GK20" s="15">
        <v>13</v>
      </c>
      <c r="GL20" s="477"/>
      <c r="GM20" s="327"/>
      <c r="GN20" s="477"/>
      <c r="GO20" s="95"/>
      <c r="GP20" s="71"/>
      <c r="GQ20" s="575">
        <f t="shared" si="23"/>
        <v>0</v>
      </c>
      <c r="GT20" s="106"/>
      <c r="GU20" s="15">
        <v>13</v>
      </c>
      <c r="GV20" s="282"/>
      <c r="GW20" s="331"/>
      <c r="GX20" s="282"/>
      <c r="GY20" s="322"/>
      <c r="GZ20" s="269"/>
      <c r="HA20" s="575">
        <f t="shared" si="24"/>
        <v>0</v>
      </c>
      <c r="HD20" s="106"/>
      <c r="HE20" s="15">
        <v>13</v>
      </c>
      <c r="HF20" s="282"/>
      <c r="HG20" s="331"/>
      <c r="HH20" s="282"/>
      <c r="HI20" s="322"/>
      <c r="HJ20" s="269"/>
      <c r="HK20" s="325">
        <f t="shared" si="25"/>
        <v>0</v>
      </c>
      <c r="HN20" s="106"/>
      <c r="HO20" s="15">
        <v>13</v>
      </c>
      <c r="HP20" s="282"/>
      <c r="HQ20" s="331"/>
      <c r="HR20" s="282"/>
      <c r="HS20" s="386"/>
      <c r="HT20" s="269"/>
      <c r="HU20" s="575">
        <f t="shared" si="26"/>
        <v>0</v>
      </c>
      <c r="HX20" s="94"/>
      <c r="HY20" s="15">
        <v>13</v>
      </c>
      <c r="HZ20" s="69"/>
      <c r="IA20" s="339"/>
      <c r="IB20" s="69"/>
      <c r="IC20" s="70"/>
      <c r="ID20" s="71"/>
      <c r="IH20" s="94"/>
      <c r="II20" s="15">
        <v>13</v>
      </c>
      <c r="IJ20" s="69"/>
      <c r="IK20" s="339"/>
      <c r="IL20" s="69"/>
      <c r="IM20" s="70"/>
      <c r="IN20" s="71"/>
      <c r="IO20" s="575">
        <f t="shared" si="27"/>
        <v>0</v>
      </c>
      <c r="IR20" s="106"/>
      <c r="IS20" s="15">
        <v>13</v>
      </c>
      <c r="IT20" s="282"/>
      <c r="IU20" s="248"/>
      <c r="IV20" s="282"/>
      <c r="IW20" s="505"/>
      <c r="IX20" s="269"/>
      <c r="IY20" s="325">
        <f t="shared" si="28"/>
        <v>0</v>
      </c>
      <c r="IZ20" s="92"/>
      <c r="JB20" s="106"/>
      <c r="JC20" s="15">
        <v>13</v>
      </c>
      <c r="JD20" s="92"/>
      <c r="JE20" s="339"/>
      <c r="JF20" s="92"/>
      <c r="JG20" s="268"/>
      <c r="JH20" s="71"/>
      <c r="JI20" s="575">
        <f t="shared" si="29"/>
        <v>0</v>
      </c>
      <c r="JL20" s="106"/>
      <c r="JM20" s="15">
        <v>13</v>
      </c>
      <c r="JN20" s="92"/>
      <c r="JO20" s="327"/>
      <c r="JP20" s="92"/>
      <c r="JQ20" s="70"/>
      <c r="JR20" s="71"/>
      <c r="JS20" s="575">
        <f t="shared" si="30"/>
        <v>0</v>
      </c>
      <c r="JV20" s="94"/>
      <c r="JW20" s="15">
        <v>13</v>
      </c>
      <c r="JX20" s="69"/>
      <c r="JY20" s="339"/>
      <c r="JZ20" s="69"/>
      <c r="KA20" s="70"/>
      <c r="KB20" s="71"/>
      <c r="KC20" s="575">
        <f t="shared" si="31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5">
        <f t="shared" si="32"/>
        <v>0</v>
      </c>
      <c r="KP20" s="94"/>
      <c r="KQ20" s="15">
        <v>13</v>
      </c>
      <c r="KR20" s="69"/>
      <c r="KS20" s="339"/>
      <c r="KT20" s="69"/>
      <c r="KU20" s="70"/>
      <c r="KV20" s="71"/>
      <c r="KW20" s="575">
        <f t="shared" si="33"/>
        <v>0</v>
      </c>
      <c r="KZ20" s="106"/>
      <c r="LA20" s="15">
        <v>13</v>
      </c>
      <c r="LB20" s="92"/>
      <c r="LC20" s="327"/>
      <c r="LD20" s="92"/>
      <c r="LE20" s="95"/>
      <c r="LF20" s="71"/>
      <c r="LG20" s="575">
        <f t="shared" si="34"/>
        <v>0</v>
      </c>
      <c r="LJ20" s="106"/>
      <c r="LK20" s="15">
        <v>13</v>
      </c>
      <c r="LL20" s="282"/>
      <c r="LM20" s="327"/>
      <c r="LN20" s="282"/>
      <c r="LO20" s="95"/>
      <c r="LP20" s="71"/>
      <c r="LQ20" s="575">
        <f t="shared" si="35"/>
        <v>0</v>
      </c>
      <c r="LT20" s="106"/>
      <c r="LU20" s="15">
        <v>13</v>
      </c>
      <c r="LV20" s="92"/>
      <c r="LW20" s="327"/>
      <c r="LX20" s="92"/>
      <c r="LY20" s="95"/>
      <c r="LZ20" s="71"/>
      <c r="MA20" s="575">
        <f t="shared" si="36"/>
        <v>0</v>
      </c>
      <c r="MB20" s="575"/>
      <c r="MD20" s="106"/>
      <c r="ME20" s="15">
        <v>13</v>
      </c>
      <c r="MF20" s="392"/>
      <c r="MG20" s="327"/>
      <c r="MH20" s="392"/>
      <c r="MI20" s="95"/>
      <c r="MJ20" s="71"/>
      <c r="MK20" s="71">
        <f t="shared" si="37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8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39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0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1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2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3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4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5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8">FY5</f>
        <v>SEABOARD FOODS</v>
      </c>
      <c r="C21" s="75" t="str">
        <f t="shared" si="58"/>
        <v>Seaboard</v>
      </c>
      <c r="D21" s="395" t="str">
        <f>GA5</f>
        <v>PED. 80771592</v>
      </c>
      <c r="E21" s="137">
        <f t="shared" si="58"/>
        <v>44665</v>
      </c>
      <c r="F21" s="86">
        <f t="shared" si="58"/>
        <v>18846.73</v>
      </c>
      <c r="G21" s="73">
        <f t="shared" si="58"/>
        <v>21</v>
      </c>
      <c r="H21" s="48">
        <f t="shared" si="58"/>
        <v>18902.599999999999</v>
      </c>
      <c r="I21" s="105">
        <f t="shared" si="58"/>
        <v>-55.869999999998981</v>
      </c>
      <c r="K21" s="245"/>
      <c r="L21" s="94"/>
      <c r="M21" s="15">
        <v>14</v>
      </c>
      <c r="N21" s="69">
        <v>904.5</v>
      </c>
      <c r="O21" s="339"/>
      <c r="P21" s="69"/>
      <c r="Q21" s="70"/>
      <c r="R21" s="71"/>
      <c r="S21" s="575">
        <f t="shared" si="6"/>
        <v>0</v>
      </c>
      <c r="T21" s="245"/>
      <c r="V21" s="94"/>
      <c r="W21" s="15">
        <v>14</v>
      </c>
      <c r="X21" s="69">
        <v>909</v>
      </c>
      <c r="Y21" s="339"/>
      <c r="Z21" s="69"/>
      <c r="AA21" s="70"/>
      <c r="AB21" s="71"/>
      <c r="AC21" s="575">
        <f t="shared" si="7"/>
        <v>0</v>
      </c>
      <c r="AF21" s="106"/>
      <c r="AG21" s="15">
        <v>14</v>
      </c>
      <c r="AH21" s="92">
        <v>925.78</v>
      </c>
      <c r="AI21" s="327"/>
      <c r="AJ21" s="92"/>
      <c r="AK21" s="95"/>
      <c r="AL21" s="71"/>
      <c r="AM21" s="575">
        <f t="shared" si="8"/>
        <v>0</v>
      </c>
      <c r="AP21" s="106"/>
      <c r="AQ21" s="15">
        <v>14</v>
      </c>
      <c r="AR21" s="282">
        <v>938.93</v>
      </c>
      <c r="AS21" s="327"/>
      <c r="AT21" s="282"/>
      <c r="AU21" s="95"/>
      <c r="AV21" s="71"/>
      <c r="AW21" s="575">
        <f t="shared" si="9"/>
        <v>0</v>
      </c>
      <c r="AZ21" s="106"/>
      <c r="BA21" s="15">
        <v>14</v>
      </c>
      <c r="BB21" s="92">
        <v>864.5</v>
      </c>
      <c r="BC21" s="327"/>
      <c r="BD21" s="92"/>
      <c r="BE21" s="95"/>
      <c r="BF21" s="71"/>
      <c r="BG21" s="575">
        <f t="shared" si="10"/>
        <v>0</v>
      </c>
      <c r="BJ21" s="106"/>
      <c r="BK21" s="15">
        <v>14</v>
      </c>
      <c r="BL21" s="282">
        <v>903.6</v>
      </c>
      <c r="BM21" s="248"/>
      <c r="BN21" s="282"/>
      <c r="BO21" s="322"/>
      <c r="BP21" s="836"/>
      <c r="BQ21" s="755">
        <f t="shared" si="11"/>
        <v>0</v>
      </c>
      <c r="BT21" s="106"/>
      <c r="BU21" s="266">
        <v>14</v>
      </c>
      <c r="BV21" s="282">
        <v>876.3</v>
      </c>
      <c r="BW21" s="381"/>
      <c r="BX21" s="282"/>
      <c r="BY21" s="382"/>
      <c r="BZ21" s="383"/>
      <c r="CA21" s="575">
        <f t="shared" si="12"/>
        <v>0</v>
      </c>
      <c r="CD21" s="781"/>
      <c r="CE21" s="15">
        <v>14</v>
      </c>
      <c r="CF21" s="92">
        <v>904.5</v>
      </c>
      <c r="CG21" s="381"/>
      <c r="CH21" s="92"/>
      <c r="CI21" s="384"/>
      <c r="CJ21" s="707"/>
      <c r="CK21" s="325">
        <f t="shared" si="13"/>
        <v>0</v>
      </c>
      <c r="CN21" s="613"/>
      <c r="CO21" s="15">
        <v>14</v>
      </c>
      <c r="CP21" s="282">
        <v>914.4</v>
      </c>
      <c r="CQ21" s="381"/>
      <c r="CR21" s="282"/>
      <c r="CS21" s="384"/>
      <c r="CT21" s="383"/>
      <c r="CU21" s="581">
        <f t="shared" si="47"/>
        <v>0</v>
      </c>
      <c r="CX21" s="106"/>
      <c r="CY21" s="15">
        <v>14</v>
      </c>
      <c r="CZ21" s="92">
        <v>906.27</v>
      </c>
      <c r="DA21" s="327"/>
      <c r="DB21" s="92"/>
      <c r="DC21" s="95"/>
      <c r="DD21" s="71"/>
      <c r="DE21" s="575">
        <f t="shared" si="14"/>
        <v>0</v>
      </c>
      <c r="DH21" s="106"/>
      <c r="DI21" s="15">
        <v>14</v>
      </c>
      <c r="DJ21" s="92">
        <v>903.6</v>
      </c>
      <c r="DK21" s="381"/>
      <c r="DL21" s="92"/>
      <c r="DM21" s="384"/>
      <c r="DN21" s="383"/>
      <c r="DO21" s="581">
        <f t="shared" si="15"/>
        <v>0</v>
      </c>
      <c r="DR21" s="106"/>
      <c r="DS21" s="15">
        <v>14</v>
      </c>
      <c r="DT21" s="92">
        <v>935.3</v>
      </c>
      <c r="DU21" s="381"/>
      <c r="DV21" s="92"/>
      <c r="DW21" s="384"/>
      <c r="DX21" s="383"/>
      <c r="DY21" s="575">
        <f t="shared" si="16"/>
        <v>0</v>
      </c>
      <c r="EB21" s="106"/>
      <c r="EC21" s="15">
        <v>14</v>
      </c>
      <c r="ED21" s="69">
        <v>924.4</v>
      </c>
      <c r="EE21" s="339"/>
      <c r="EF21" s="69"/>
      <c r="EG21" s="70"/>
      <c r="EH21" s="71"/>
      <c r="EI21" s="575">
        <f t="shared" si="17"/>
        <v>0</v>
      </c>
      <c r="EL21" s="106"/>
      <c r="EM21" s="15">
        <v>14</v>
      </c>
      <c r="EN21" s="282">
        <v>907.2</v>
      </c>
      <c r="EO21" s="331"/>
      <c r="EP21" s="282"/>
      <c r="EQ21" s="268"/>
      <c r="ER21" s="269"/>
      <c r="ES21" s="575">
        <f t="shared" si="18"/>
        <v>0</v>
      </c>
      <c r="EV21" s="106"/>
      <c r="EW21" s="15">
        <v>14</v>
      </c>
      <c r="EX21" s="267">
        <v>838.7</v>
      </c>
      <c r="EY21" s="499"/>
      <c r="EZ21" s="267"/>
      <c r="FA21" s="268"/>
      <c r="FB21" s="269"/>
      <c r="FC21" s="325">
        <f t="shared" si="19"/>
        <v>0</v>
      </c>
      <c r="FF21" s="106"/>
      <c r="FG21" s="15">
        <v>14</v>
      </c>
      <c r="FH21" s="282">
        <v>963.43</v>
      </c>
      <c r="FI21" s="331"/>
      <c r="FJ21" s="282"/>
      <c r="FK21" s="268"/>
      <c r="FL21" s="269"/>
      <c r="FM21" s="575">
        <f t="shared" si="20"/>
        <v>0</v>
      </c>
      <c r="FP21" s="106"/>
      <c r="FQ21" s="15">
        <v>14</v>
      </c>
      <c r="FR21" s="92">
        <v>871.8</v>
      </c>
      <c r="FS21" s="327"/>
      <c r="FT21" s="92"/>
      <c r="FU21" s="70"/>
      <c r="FV21" s="71"/>
      <c r="FW21" s="575">
        <f t="shared" si="21"/>
        <v>0</v>
      </c>
      <c r="FX21" s="71"/>
      <c r="FZ21" s="106"/>
      <c r="GA21" s="15">
        <v>14</v>
      </c>
      <c r="GB21" s="69">
        <v>880.9</v>
      </c>
      <c r="GC21" s="499"/>
      <c r="GD21" s="69"/>
      <c r="GE21" s="268"/>
      <c r="GF21" s="269"/>
      <c r="GG21" s="325">
        <f t="shared" si="22"/>
        <v>0</v>
      </c>
      <c r="GJ21" s="106"/>
      <c r="GK21" s="15">
        <v>14</v>
      </c>
      <c r="GL21" s="477"/>
      <c r="GM21" s="327"/>
      <c r="GN21" s="477"/>
      <c r="GO21" s="95"/>
      <c r="GP21" s="71"/>
      <c r="GQ21" s="575">
        <f t="shared" si="23"/>
        <v>0</v>
      </c>
      <c r="GT21" s="106"/>
      <c r="GU21" s="15">
        <v>14</v>
      </c>
      <c r="GV21" s="282"/>
      <c r="GW21" s="331"/>
      <c r="GX21" s="282"/>
      <c r="GY21" s="322"/>
      <c r="GZ21" s="269"/>
      <c r="HA21" s="575">
        <f t="shared" si="24"/>
        <v>0</v>
      </c>
      <c r="HD21" s="106"/>
      <c r="HE21" s="15">
        <v>14</v>
      </c>
      <c r="HF21" s="282"/>
      <c r="HG21" s="331"/>
      <c r="HH21" s="282"/>
      <c r="HI21" s="322"/>
      <c r="HJ21" s="269"/>
      <c r="HK21" s="325">
        <f t="shared" si="25"/>
        <v>0</v>
      </c>
      <c r="HN21" s="106"/>
      <c r="HO21" s="15">
        <v>14</v>
      </c>
      <c r="HP21" s="282"/>
      <c r="HQ21" s="331"/>
      <c r="HR21" s="282"/>
      <c r="HS21" s="386"/>
      <c r="HT21" s="269"/>
      <c r="HU21" s="575">
        <f t="shared" si="26"/>
        <v>0</v>
      </c>
      <c r="HX21" s="94"/>
      <c r="HY21" s="15">
        <v>14</v>
      </c>
      <c r="HZ21" s="69"/>
      <c r="IA21" s="339"/>
      <c r="IB21" s="69"/>
      <c r="IC21" s="70"/>
      <c r="ID21" s="71"/>
      <c r="IH21" s="94"/>
      <c r="II21" s="15">
        <v>14</v>
      </c>
      <c r="IJ21" s="69"/>
      <c r="IK21" s="339"/>
      <c r="IL21" s="69"/>
      <c r="IM21" s="70"/>
      <c r="IN21" s="71"/>
      <c r="IO21" s="575">
        <f t="shared" si="27"/>
        <v>0</v>
      </c>
      <c r="IR21" s="106"/>
      <c r="IS21" s="15">
        <v>14</v>
      </c>
      <c r="IT21" s="282"/>
      <c r="IU21" s="248"/>
      <c r="IV21" s="282"/>
      <c r="IW21" s="505"/>
      <c r="IX21" s="269"/>
      <c r="IY21" s="325">
        <f t="shared" si="28"/>
        <v>0</v>
      </c>
      <c r="IZ21" s="92"/>
      <c r="JB21" s="106"/>
      <c r="JC21" s="15">
        <v>14</v>
      </c>
      <c r="JD21" s="92"/>
      <c r="JE21" s="339"/>
      <c r="JF21" s="92"/>
      <c r="JG21" s="268"/>
      <c r="JH21" s="71"/>
      <c r="JI21" s="575">
        <f t="shared" si="29"/>
        <v>0</v>
      </c>
      <c r="JL21" s="106"/>
      <c r="JM21" s="15">
        <v>14</v>
      </c>
      <c r="JN21" s="92"/>
      <c r="JO21" s="327"/>
      <c r="JP21" s="92"/>
      <c r="JQ21" s="70"/>
      <c r="JR21" s="71"/>
      <c r="JS21" s="575">
        <f t="shared" si="30"/>
        <v>0</v>
      </c>
      <c r="JV21" s="94"/>
      <c r="JW21" s="15">
        <v>14</v>
      </c>
      <c r="JX21" s="69"/>
      <c r="JY21" s="339"/>
      <c r="JZ21" s="69"/>
      <c r="KA21" s="70"/>
      <c r="KB21" s="71"/>
      <c r="KC21" s="575">
        <f t="shared" si="31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5">
        <f t="shared" si="32"/>
        <v>0</v>
      </c>
      <c r="KP21" s="94"/>
      <c r="KQ21" s="15">
        <v>14</v>
      </c>
      <c r="KR21" s="69"/>
      <c r="KS21" s="339"/>
      <c r="KT21" s="69"/>
      <c r="KU21" s="70"/>
      <c r="KV21" s="71"/>
      <c r="KW21" s="575">
        <f t="shared" si="33"/>
        <v>0</v>
      </c>
      <c r="KZ21" s="106"/>
      <c r="LA21" s="15">
        <v>14</v>
      </c>
      <c r="LB21" s="92"/>
      <c r="LC21" s="327"/>
      <c r="LD21" s="92"/>
      <c r="LE21" s="95"/>
      <c r="LF21" s="71"/>
      <c r="LG21" s="575">
        <f t="shared" si="34"/>
        <v>0</v>
      </c>
      <c r="LJ21" s="106"/>
      <c r="LK21" s="15">
        <v>14</v>
      </c>
      <c r="LL21" s="282"/>
      <c r="LM21" s="327"/>
      <c r="LN21" s="282"/>
      <c r="LO21" s="95"/>
      <c r="LP21" s="71"/>
      <c r="LQ21" s="575">
        <f t="shared" si="35"/>
        <v>0</v>
      </c>
      <c r="LT21" s="106"/>
      <c r="LU21" s="15">
        <v>14</v>
      </c>
      <c r="LV21" s="92"/>
      <c r="LW21" s="327"/>
      <c r="LX21" s="92"/>
      <c r="LY21" s="95"/>
      <c r="LZ21" s="71"/>
      <c r="MA21" s="575">
        <f t="shared" si="36"/>
        <v>0</v>
      </c>
      <c r="MB21" s="575"/>
      <c r="MD21" s="106"/>
      <c r="ME21" s="15">
        <v>14</v>
      </c>
      <c r="MF21" s="392"/>
      <c r="MG21" s="327"/>
      <c r="MH21" s="392"/>
      <c r="MI21" s="95"/>
      <c r="MJ21" s="71"/>
      <c r="MK21" s="71">
        <f t="shared" si="37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8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39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0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1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2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3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4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5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59">GI5</f>
        <v>0</v>
      </c>
      <c r="C22" s="75">
        <f t="shared" si="59"/>
        <v>0</v>
      </c>
      <c r="D22" s="102">
        <f t="shared" si="59"/>
        <v>0</v>
      </c>
      <c r="E22" s="137">
        <f t="shared" si="59"/>
        <v>0</v>
      </c>
      <c r="F22" s="86">
        <f t="shared" si="59"/>
        <v>0</v>
      </c>
      <c r="G22" s="73">
        <f t="shared" si="59"/>
        <v>0</v>
      </c>
      <c r="H22" s="48">
        <f t="shared" si="59"/>
        <v>0</v>
      </c>
      <c r="I22" s="105">
        <f>GP5</f>
        <v>0</v>
      </c>
      <c r="K22" s="245"/>
      <c r="L22" s="94"/>
      <c r="M22" s="15">
        <v>15</v>
      </c>
      <c r="N22" s="69">
        <v>896.3</v>
      </c>
      <c r="O22" s="339"/>
      <c r="P22" s="69"/>
      <c r="Q22" s="70"/>
      <c r="R22" s="71"/>
      <c r="S22" s="575">
        <f t="shared" si="6"/>
        <v>0</v>
      </c>
      <c r="T22" s="245"/>
      <c r="V22" s="94"/>
      <c r="W22" s="15">
        <v>15</v>
      </c>
      <c r="X22" s="69">
        <v>934.4</v>
      </c>
      <c r="Y22" s="339"/>
      <c r="Z22" s="69"/>
      <c r="AA22" s="70"/>
      <c r="AB22" s="71"/>
      <c r="AC22" s="575">
        <f t="shared" si="7"/>
        <v>0</v>
      </c>
      <c r="AF22" s="106"/>
      <c r="AG22" s="15">
        <v>15</v>
      </c>
      <c r="AH22" s="92">
        <v>936.21</v>
      </c>
      <c r="AI22" s="327"/>
      <c r="AJ22" s="92"/>
      <c r="AK22" s="95"/>
      <c r="AL22" s="71"/>
      <c r="AM22" s="575">
        <f t="shared" si="8"/>
        <v>0</v>
      </c>
      <c r="AP22" s="106"/>
      <c r="AQ22" s="15">
        <v>15</v>
      </c>
      <c r="AR22" s="282">
        <v>893.57</v>
      </c>
      <c r="AS22" s="327"/>
      <c r="AT22" s="282"/>
      <c r="AU22" s="95"/>
      <c r="AV22" s="71"/>
      <c r="AW22" s="575">
        <f t="shared" si="9"/>
        <v>0</v>
      </c>
      <c r="AZ22" s="106"/>
      <c r="BA22" s="15">
        <v>15</v>
      </c>
      <c r="BB22" s="92">
        <v>919.9</v>
      </c>
      <c r="BC22" s="327"/>
      <c r="BD22" s="92"/>
      <c r="BE22" s="95"/>
      <c r="BF22" s="71"/>
      <c r="BG22" s="575">
        <f t="shared" si="10"/>
        <v>0</v>
      </c>
      <c r="BJ22" s="106"/>
      <c r="BK22" s="15">
        <v>15</v>
      </c>
      <c r="BL22" s="282">
        <v>883.6</v>
      </c>
      <c r="BM22" s="248"/>
      <c r="BN22" s="282"/>
      <c r="BO22" s="322"/>
      <c r="BP22" s="836"/>
      <c r="BQ22" s="755">
        <f t="shared" si="11"/>
        <v>0</v>
      </c>
      <c r="BT22" s="106"/>
      <c r="BU22" s="266">
        <v>15</v>
      </c>
      <c r="BV22" s="282">
        <v>937.1</v>
      </c>
      <c r="BW22" s="381"/>
      <c r="BX22" s="282"/>
      <c r="BY22" s="382"/>
      <c r="BZ22" s="383"/>
      <c r="CA22" s="575">
        <f t="shared" si="12"/>
        <v>0</v>
      </c>
      <c r="CD22" s="781"/>
      <c r="CE22" s="15">
        <v>15</v>
      </c>
      <c r="CF22" s="92">
        <v>887.2</v>
      </c>
      <c r="CG22" s="381"/>
      <c r="CH22" s="92"/>
      <c r="CI22" s="384"/>
      <c r="CJ22" s="707"/>
      <c r="CK22" s="325">
        <f t="shared" si="13"/>
        <v>0</v>
      </c>
      <c r="CN22" s="613"/>
      <c r="CO22" s="15">
        <v>15</v>
      </c>
      <c r="CP22" s="267">
        <v>883.6</v>
      </c>
      <c r="CQ22" s="381"/>
      <c r="CR22" s="267"/>
      <c r="CS22" s="384"/>
      <c r="CT22" s="383"/>
      <c r="CU22" s="581">
        <f t="shared" si="47"/>
        <v>0</v>
      </c>
      <c r="CX22" s="106"/>
      <c r="CY22" s="15">
        <v>15</v>
      </c>
      <c r="CZ22" s="92">
        <v>918.97</v>
      </c>
      <c r="DA22" s="327"/>
      <c r="DB22" s="92"/>
      <c r="DC22" s="95"/>
      <c r="DD22" s="71"/>
      <c r="DE22" s="575">
        <f t="shared" si="14"/>
        <v>0</v>
      </c>
      <c r="DH22" s="106"/>
      <c r="DI22" s="15">
        <v>15</v>
      </c>
      <c r="DJ22" s="92">
        <v>932.6</v>
      </c>
      <c r="DK22" s="381"/>
      <c r="DL22" s="92"/>
      <c r="DM22" s="384"/>
      <c r="DN22" s="383"/>
      <c r="DO22" s="581">
        <f t="shared" si="15"/>
        <v>0</v>
      </c>
      <c r="DR22" s="106"/>
      <c r="DS22" s="15">
        <v>15</v>
      </c>
      <c r="DT22" s="92">
        <v>901.28</v>
      </c>
      <c r="DU22" s="381"/>
      <c r="DV22" s="92"/>
      <c r="DW22" s="384"/>
      <c r="DX22" s="383"/>
      <c r="DY22" s="575">
        <f t="shared" si="16"/>
        <v>0</v>
      </c>
      <c r="EB22" s="106"/>
      <c r="EC22" s="15">
        <v>15</v>
      </c>
      <c r="ED22" s="69">
        <v>927.1</v>
      </c>
      <c r="EE22" s="339"/>
      <c r="EF22" s="69"/>
      <c r="EG22" s="70"/>
      <c r="EH22" s="71"/>
      <c r="EI22" s="575">
        <f t="shared" si="17"/>
        <v>0</v>
      </c>
      <c r="EL22" s="106"/>
      <c r="EM22" s="15">
        <v>15</v>
      </c>
      <c r="EN22" s="282">
        <v>917.2</v>
      </c>
      <c r="EO22" s="331"/>
      <c r="EP22" s="282"/>
      <c r="EQ22" s="268"/>
      <c r="ER22" s="269"/>
      <c r="ES22" s="575">
        <f t="shared" si="18"/>
        <v>0</v>
      </c>
      <c r="EV22" s="106"/>
      <c r="EW22" s="15">
        <v>15</v>
      </c>
      <c r="EX22" s="267">
        <v>907.6</v>
      </c>
      <c r="EY22" s="499"/>
      <c r="EZ22" s="267"/>
      <c r="FA22" s="268"/>
      <c r="FB22" s="269"/>
      <c r="FC22" s="325">
        <f t="shared" si="19"/>
        <v>0</v>
      </c>
      <c r="FF22" s="106"/>
      <c r="FG22" s="15">
        <v>15</v>
      </c>
      <c r="FH22" s="282">
        <v>939.84</v>
      </c>
      <c r="FI22" s="331"/>
      <c r="FJ22" s="282"/>
      <c r="FK22" s="268"/>
      <c r="FL22" s="269"/>
      <c r="FM22" s="575">
        <f t="shared" si="20"/>
        <v>0</v>
      </c>
      <c r="FP22" s="106"/>
      <c r="FQ22" s="15">
        <v>15</v>
      </c>
      <c r="FR22" s="92">
        <v>931.7</v>
      </c>
      <c r="FS22" s="327"/>
      <c r="FT22" s="92"/>
      <c r="FU22" s="70"/>
      <c r="FV22" s="71"/>
      <c r="FW22" s="575">
        <f t="shared" si="21"/>
        <v>0</v>
      </c>
      <c r="FX22" s="71"/>
      <c r="FZ22" s="106"/>
      <c r="GA22" s="15">
        <v>15</v>
      </c>
      <c r="GB22" s="69">
        <v>917.2</v>
      </c>
      <c r="GC22" s="499"/>
      <c r="GD22" s="69"/>
      <c r="GE22" s="268"/>
      <c r="GF22" s="269"/>
      <c r="GG22" s="325">
        <f t="shared" si="22"/>
        <v>0</v>
      </c>
      <c r="GJ22" s="106"/>
      <c r="GK22" s="15">
        <v>15</v>
      </c>
      <c r="GL22" s="477"/>
      <c r="GM22" s="327"/>
      <c r="GN22" s="477"/>
      <c r="GO22" s="95"/>
      <c r="GP22" s="71"/>
      <c r="GQ22" s="575">
        <f t="shared" si="23"/>
        <v>0</v>
      </c>
      <c r="GT22" s="106"/>
      <c r="GU22" s="15">
        <v>15</v>
      </c>
      <c r="GV22" s="282"/>
      <c r="GW22" s="331"/>
      <c r="GX22" s="282"/>
      <c r="GY22" s="322"/>
      <c r="GZ22" s="269"/>
      <c r="HA22" s="575">
        <f t="shared" si="24"/>
        <v>0</v>
      </c>
      <c r="HD22" s="106"/>
      <c r="HE22" s="15">
        <v>15</v>
      </c>
      <c r="HF22" s="282"/>
      <c r="HG22" s="331"/>
      <c r="HH22" s="282"/>
      <c r="HI22" s="322"/>
      <c r="HJ22" s="269"/>
      <c r="HK22" s="325">
        <f t="shared" si="25"/>
        <v>0</v>
      </c>
      <c r="HN22" s="106"/>
      <c r="HO22" s="15">
        <v>15</v>
      </c>
      <c r="HP22" s="282"/>
      <c r="HQ22" s="331"/>
      <c r="HR22" s="282"/>
      <c r="HS22" s="386"/>
      <c r="HT22" s="269"/>
      <c r="HU22" s="575">
        <f t="shared" si="26"/>
        <v>0</v>
      </c>
      <c r="HX22" s="94"/>
      <c r="HY22" s="15">
        <v>15</v>
      </c>
      <c r="HZ22" s="69"/>
      <c r="IA22" s="339"/>
      <c r="IB22" s="69"/>
      <c r="IC22" s="70"/>
      <c r="ID22" s="71"/>
      <c r="IH22" s="94"/>
      <c r="II22" s="15">
        <v>15</v>
      </c>
      <c r="IJ22" s="69"/>
      <c r="IK22" s="339"/>
      <c r="IL22" s="69"/>
      <c r="IM22" s="70"/>
      <c r="IN22" s="71"/>
      <c r="IO22" s="575">
        <f t="shared" si="27"/>
        <v>0</v>
      </c>
      <c r="IR22" s="106"/>
      <c r="IS22" s="15">
        <v>15</v>
      </c>
      <c r="IT22" s="282"/>
      <c r="IU22" s="248"/>
      <c r="IV22" s="282"/>
      <c r="IW22" s="505"/>
      <c r="IX22" s="269"/>
      <c r="IY22" s="325">
        <f t="shared" si="28"/>
        <v>0</v>
      </c>
      <c r="IZ22" s="92"/>
      <c r="JB22" s="106"/>
      <c r="JC22" s="15">
        <v>15</v>
      </c>
      <c r="JD22" s="92"/>
      <c r="JE22" s="339"/>
      <c r="JF22" s="92"/>
      <c r="JG22" s="268"/>
      <c r="JH22" s="71"/>
      <c r="JI22" s="575">
        <f t="shared" si="29"/>
        <v>0</v>
      </c>
      <c r="JL22" s="106"/>
      <c r="JM22" s="15">
        <v>15</v>
      </c>
      <c r="JN22" s="92"/>
      <c r="JO22" s="327"/>
      <c r="JP22" s="92"/>
      <c r="JQ22" s="70"/>
      <c r="JR22" s="71"/>
      <c r="JS22" s="575">
        <f t="shared" si="30"/>
        <v>0</v>
      </c>
      <c r="JV22" s="94"/>
      <c r="JW22" s="15">
        <v>15</v>
      </c>
      <c r="JX22" s="69"/>
      <c r="JY22" s="339"/>
      <c r="JZ22" s="69"/>
      <c r="KA22" s="70"/>
      <c r="KB22" s="71"/>
      <c r="KC22" s="575">
        <f t="shared" si="31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5">
        <f t="shared" si="32"/>
        <v>0</v>
      </c>
      <c r="KP22" s="94"/>
      <c r="KQ22" s="15">
        <v>15</v>
      </c>
      <c r="KR22" s="69"/>
      <c r="KS22" s="339"/>
      <c r="KT22" s="69"/>
      <c r="KU22" s="70"/>
      <c r="KV22" s="71"/>
      <c r="KW22" s="575">
        <f t="shared" si="33"/>
        <v>0</v>
      </c>
      <c r="KZ22" s="106"/>
      <c r="LA22" s="15">
        <v>15</v>
      </c>
      <c r="LB22" s="92"/>
      <c r="LC22" s="327"/>
      <c r="LD22" s="92"/>
      <c r="LE22" s="95"/>
      <c r="LF22" s="71"/>
      <c r="LG22" s="575">
        <f t="shared" si="34"/>
        <v>0</v>
      </c>
      <c r="LJ22" s="106"/>
      <c r="LK22" s="15">
        <v>15</v>
      </c>
      <c r="LL22" s="282"/>
      <c r="LM22" s="327"/>
      <c r="LN22" s="282"/>
      <c r="LO22" s="95"/>
      <c r="LP22" s="71"/>
      <c r="LQ22" s="575">
        <f t="shared" si="35"/>
        <v>0</v>
      </c>
      <c r="LT22" s="106"/>
      <c r="LU22" s="15">
        <v>15</v>
      </c>
      <c r="LV22" s="92"/>
      <c r="LW22" s="327"/>
      <c r="LX22" s="92"/>
      <c r="LY22" s="95"/>
      <c r="LZ22" s="71"/>
      <c r="MA22" s="575">
        <f t="shared" si="36"/>
        <v>0</v>
      </c>
      <c r="MB22" s="575"/>
      <c r="MD22" s="106"/>
      <c r="ME22" s="15">
        <v>15</v>
      </c>
      <c r="MF22" s="392"/>
      <c r="MG22" s="327"/>
      <c r="MH22" s="392"/>
      <c r="MI22" s="95"/>
      <c r="MJ22" s="71"/>
      <c r="MK22" s="71">
        <f t="shared" si="37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8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39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0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1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2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3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4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5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0">GS5</f>
        <v>0</v>
      </c>
      <c r="C23" s="75">
        <f>GT5</f>
        <v>0</v>
      </c>
      <c r="D23" s="102">
        <f>GU5</f>
        <v>0</v>
      </c>
      <c r="E23" s="137">
        <f t="shared" si="60"/>
        <v>0</v>
      </c>
      <c r="F23" s="86">
        <f t="shared" si="60"/>
        <v>0</v>
      </c>
      <c r="G23" s="73">
        <f t="shared" si="60"/>
        <v>0</v>
      </c>
      <c r="H23" s="48">
        <f t="shared" si="60"/>
        <v>0</v>
      </c>
      <c r="I23" s="105">
        <f>F23-H23</f>
        <v>0</v>
      </c>
      <c r="K23" s="245"/>
      <c r="L23" s="94"/>
      <c r="M23" s="15">
        <v>16</v>
      </c>
      <c r="N23" s="69">
        <v>924.4</v>
      </c>
      <c r="O23" s="339"/>
      <c r="P23" s="69"/>
      <c r="Q23" s="70"/>
      <c r="R23" s="71"/>
      <c r="S23" s="575">
        <f t="shared" si="6"/>
        <v>0</v>
      </c>
      <c r="T23" s="245"/>
      <c r="V23" s="94"/>
      <c r="W23" s="15">
        <v>16</v>
      </c>
      <c r="X23" s="69">
        <v>938</v>
      </c>
      <c r="Y23" s="339"/>
      <c r="Z23" s="69"/>
      <c r="AA23" s="70"/>
      <c r="AB23" s="71"/>
      <c r="AC23" s="575">
        <f t="shared" si="7"/>
        <v>0</v>
      </c>
      <c r="AF23" s="106"/>
      <c r="AG23" s="15">
        <v>16</v>
      </c>
      <c r="AH23" s="92">
        <v>912.62</v>
      </c>
      <c r="AI23" s="327"/>
      <c r="AJ23" s="92"/>
      <c r="AK23" s="95"/>
      <c r="AL23" s="71"/>
      <c r="AM23" s="575">
        <f t="shared" si="8"/>
        <v>0</v>
      </c>
      <c r="AP23" s="106"/>
      <c r="AQ23" s="15">
        <v>16</v>
      </c>
      <c r="AR23" s="282">
        <v>941.65</v>
      </c>
      <c r="AS23" s="327"/>
      <c r="AT23" s="282"/>
      <c r="AU23" s="95"/>
      <c r="AV23" s="71"/>
      <c r="AW23" s="575">
        <f t="shared" si="9"/>
        <v>0</v>
      </c>
      <c r="AZ23" s="106"/>
      <c r="BA23" s="15">
        <v>16</v>
      </c>
      <c r="BB23" s="92">
        <v>907.2</v>
      </c>
      <c r="BC23" s="327"/>
      <c r="BD23" s="92"/>
      <c r="BE23" s="95"/>
      <c r="BF23" s="71"/>
      <c r="BG23" s="575">
        <f t="shared" si="10"/>
        <v>0</v>
      </c>
      <c r="BJ23" s="106"/>
      <c r="BK23" s="15">
        <v>16</v>
      </c>
      <c r="BL23" s="282">
        <v>873.6</v>
      </c>
      <c r="BM23" s="248"/>
      <c r="BN23" s="282"/>
      <c r="BO23" s="322"/>
      <c r="BP23" s="836"/>
      <c r="BQ23" s="755">
        <f t="shared" si="11"/>
        <v>0</v>
      </c>
      <c r="BT23" s="106"/>
      <c r="BU23" s="266">
        <v>16</v>
      </c>
      <c r="BV23" s="282">
        <v>909.9</v>
      </c>
      <c r="BW23" s="381"/>
      <c r="BX23" s="282"/>
      <c r="BY23" s="382"/>
      <c r="BZ23" s="383"/>
      <c r="CA23" s="575">
        <f t="shared" si="12"/>
        <v>0</v>
      </c>
      <c r="CD23" s="781"/>
      <c r="CE23" s="15">
        <v>16</v>
      </c>
      <c r="CF23" s="92">
        <v>905.4</v>
      </c>
      <c r="CG23" s="381"/>
      <c r="CH23" s="92"/>
      <c r="CI23" s="384"/>
      <c r="CJ23" s="707"/>
      <c r="CK23" s="325">
        <f t="shared" si="13"/>
        <v>0</v>
      </c>
      <c r="CN23" s="613"/>
      <c r="CO23" s="15">
        <v>16</v>
      </c>
      <c r="CP23" s="282">
        <v>927.1</v>
      </c>
      <c r="CQ23" s="381"/>
      <c r="CR23" s="282"/>
      <c r="CS23" s="384"/>
      <c r="CT23" s="383"/>
      <c r="CU23" s="581">
        <f t="shared" si="47"/>
        <v>0</v>
      </c>
      <c r="CX23" s="106"/>
      <c r="CY23" s="15">
        <v>16</v>
      </c>
      <c r="CZ23" s="92">
        <v>963.88</v>
      </c>
      <c r="DA23" s="327"/>
      <c r="DB23" s="92"/>
      <c r="DC23" s="95"/>
      <c r="DD23" s="71"/>
      <c r="DE23" s="575">
        <f t="shared" si="14"/>
        <v>0</v>
      </c>
      <c r="DH23" s="106"/>
      <c r="DI23" s="15">
        <v>16</v>
      </c>
      <c r="DJ23" s="92">
        <v>897.2</v>
      </c>
      <c r="DK23" s="381"/>
      <c r="DL23" s="92"/>
      <c r="DM23" s="384"/>
      <c r="DN23" s="383"/>
      <c r="DO23" s="581">
        <f t="shared" si="15"/>
        <v>0</v>
      </c>
      <c r="DR23" s="106"/>
      <c r="DS23" s="15">
        <v>16</v>
      </c>
      <c r="DT23" s="92">
        <v>948</v>
      </c>
      <c r="DU23" s="381"/>
      <c r="DV23" s="92"/>
      <c r="DW23" s="384"/>
      <c r="DX23" s="383"/>
      <c r="DY23" s="575">
        <f t="shared" si="16"/>
        <v>0</v>
      </c>
      <c r="EB23" s="106"/>
      <c r="EC23" s="15">
        <v>16</v>
      </c>
      <c r="ED23" s="69">
        <v>916.3</v>
      </c>
      <c r="EE23" s="339"/>
      <c r="EF23" s="69"/>
      <c r="EG23" s="70"/>
      <c r="EH23" s="71"/>
      <c r="EI23" s="575">
        <f t="shared" si="17"/>
        <v>0</v>
      </c>
      <c r="EL23" s="106"/>
      <c r="EM23" s="15">
        <v>16</v>
      </c>
      <c r="EN23" s="282">
        <v>871.8</v>
      </c>
      <c r="EO23" s="331"/>
      <c r="EP23" s="282"/>
      <c r="EQ23" s="268"/>
      <c r="ER23" s="269"/>
      <c r="ES23" s="575">
        <f t="shared" si="18"/>
        <v>0</v>
      </c>
      <c r="EV23" s="106"/>
      <c r="EW23" s="15">
        <v>16</v>
      </c>
      <c r="EX23" s="267">
        <v>845</v>
      </c>
      <c r="EY23" s="499"/>
      <c r="EZ23" s="267"/>
      <c r="FA23" s="268"/>
      <c r="FB23" s="269"/>
      <c r="FC23" s="325">
        <f t="shared" si="19"/>
        <v>0</v>
      </c>
      <c r="FF23" s="106"/>
      <c r="FG23" s="15">
        <v>16</v>
      </c>
      <c r="FH23" s="282">
        <v>935.76</v>
      </c>
      <c r="FI23" s="331"/>
      <c r="FJ23" s="282"/>
      <c r="FK23" s="268"/>
      <c r="FL23" s="269"/>
      <c r="FM23" s="575">
        <f t="shared" si="20"/>
        <v>0</v>
      </c>
      <c r="FP23" s="106"/>
      <c r="FQ23" s="15">
        <v>16</v>
      </c>
      <c r="FR23" s="92">
        <v>897.2</v>
      </c>
      <c r="FS23" s="327"/>
      <c r="FT23" s="92"/>
      <c r="FU23" s="70"/>
      <c r="FV23" s="71"/>
      <c r="FW23" s="575">
        <f t="shared" si="21"/>
        <v>0</v>
      </c>
      <c r="FX23" s="71"/>
      <c r="FZ23" s="106"/>
      <c r="GA23" s="15">
        <v>16</v>
      </c>
      <c r="GB23" s="69">
        <v>904.5</v>
      </c>
      <c r="GC23" s="499"/>
      <c r="GD23" s="69"/>
      <c r="GE23" s="268"/>
      <c r="GF23" s="269"/>
      <c r="GG23" s="325">
        <f t="shared" si="22"/>
        <v>0</v>
      </c>
      <c r="GJ23" s="106"/>
      <c r="GK23" s="15">
        <v>16</v>
      </c>
      <c r="GL23" s="477"/>
      <c r="GM23" s="327"/>
      <c r="GN23" s="477"/>
      <c r="GO23" s="95"/>
      <c r="GP23" s="71"/>
      <c r="GQ23" s="575">
        <f t="shared" si="23"/>
        <v>0</v>
      </c>
      <c r="GT23" s="106"/>
      <c r="GU23" s="15">
        <v>16</v>
      </c>
      <c r="GV23" s="282"/>
      <c r="GW23" s="331"/>
      <c r="GX23" s="282"/>
      <c r="GY23" s="322"/>
      <c r="GZ23" s="269"/>
      <c r="HA23" s="575">
        <f t="shared" si="24"/>
        <v>0</v>
      </c>
      <c r="HD23" s="106"/>
      <c r="HE23" s="15">
        <v>16</v>
      </c>
      <c r="HF23" s="282"/>
      <c r="HG23" s="331"/>
      <c r="HH23" s="282"/>
      <c r="HI23" s="322"/>
      <c r="HJ23" s="269"/>
      <c r="HK23" s="325">
        <f t="shared" si="25"/>
        <v>0</v>
      </c>
      <c r="HN23" s="106"/>
      <c r="HO23" s="15">
        <v>16</v>
      </c>
      <c r="HP23" s="282"/>
      <c r="HQ23" s="331"/>
      <c r="HR23" s="282"/>
      <c r="HS23" s="386"/>
      <c r="HT23" s="269"/>
      <c r="HU23" s="575">
        <f t="shared" si="26"/>
        <v>0</v>
      </c>
      <c r="HX23" s="94"/>
      <c r="HY23" s="15">
        <v>16</v>
      </c>
      <c r="HZ23" s="69"/>
      <c r="IA23" s="339"/>
      <c r="IB23" s="69"/>
      <c r="IC23" s="70"/>
      <c r="ID23" s="71"/>
      <c r="IH23" s="94"/>
      <c r="II23" s="15">
        <v>16</v>
      </c>
      <c r="IJ23" s="69"/>
      <c r="IK23" s="339"/>
      <c r="IL23" s="69"/>
      <c r="IM23" s="70"/>
      <c r="IN23" s="71"/>
      <c r="IO23" s="575">
        <f t="shared" si="27"/>
        <v>0</v>
      </c>
      <c r="IR23" s="106"/>
      <c r="IS23" s="15">
        <v>16</v>
      </c>
      <c r="IT23" s="282"/>
      <c r="IU23" s="248"/>
      <c r="IV23" s="282"/>
      <c r="IW23" s="505"/>
      <c r="IX23" s="269"/>
      <c r="IY23" s="325">
        <f t="shared" si="28"/>
        <v>0</v>
      </c>
      <c r="IZ23" s="105"/>
      <c r="JA23" s="69"/>
      <c r="JB23" s="106"/>
      <c r="JC23" s="15">
        <v>16</v>
      </c>
      <c r="JD23" s="92"/>
      <c r="JE23" s="339"/>
      <c r="JF23" s="92"/>
      <c r="JG23" s="268"/>
      <c r="JH23" s="71"/>
      <c r="JI23" s="575">
        <f t="shared" si="29"/>
        <v>0</v>
      </c>
      <c r="JL23" s="106"/>
      <c r="JM23" s="15">
        <v>16</v>
      </c>
      <c r="JN23" s="92"/>
      <c r="JO23" s="327"/>
      <c r="JP23" s="92"/>
      <c r="JQ23" s="70"/>
      <c r="JR23" s="71"/>
      <c r="JS23" s="575">
        <f t="shared" si="30"/>
        <v>0</v>
      </c>
      <c r="JV23" s="94"/>
      <c r="JW23" s="15">
        <v>16</v>
      </c>
      <c r="JX23" s="69"/>
      <c r="JY23" s="339"/>
      <c r="JZ23" s="69"/>
      <c r="KA23" s="70"/>
      <c r="KB23" s="71"/>
      <c r="KC23" s="575">
        <f t="shared" si="31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5">
        <f t="shared" si="32"/>
        <v>0</v>
      </c>
      <c r="KP23" s="94"/>
      <c r="KQ23" s="15">
        <v>16</v>
      </c>
      <c r="KR23" s="69"/>
      <c r="KS23" s="339"/>
      <c r="KT23" s="69"/>
      <c r="KU23" s="70"/>
      <c r="KV23" s="71"/>
      <c r="KW23" s="575">
        <f t="shared" si="33"/>
        <v>0</v>
      </c>
      <c r="KZ23" s="106"/>
      <c r="LA23" s="15">
        <v>16</v>
      </c>
      <c r="LB23" s="92"/>
      <c r="LC23" s="327"/>
      <c r="LD23" s="92"/>
      <c r="LE23" s="95"/>
      <c r="LF23" s="71"/>
      <c r="LG23" s="575">
        <f t="shared" si="34"/>
        <v>0</v>
      </c>
      <c r="LJ23" s="106"/>
      <c r="LK23" s="15">
        <v>16</v>
      </c>
      <c r="LL23" s="282"/>
      <c r="LM23" s="327"/>
      <c r="LN23" s="282"/>
      <c r="LO23" s="95"/>
      <c r="LP23" s="71"/>
      <c r="LQ23" s="575">
        <f t="shared" si="35"/>
        <v>0</v>
      </c>
      <c r="LT23" s="106"/>
      <c r="LU23" s="15">
        <v>16</v>
      </c>
      <c r="LV23" s="92"/>
      <c r="LW23" s="327"/>
      <c r="LX23" s="92"/>
      <c r="LY23" s="95"/>
      <c r="LZ23" s="71"/>
      <c r="MA23" s="575">
        <f t="shared" si="36"/>
        <v>0</v>
      </c>
      <c r="MB23" s="575"/>
      <c r="MD23" s="106"/>
      <c r="ME23" s="15">
        <v>16</v>
      </c>
      <c r="MF23" s="392"/>
      <c r="MG23" s="327"/>
      <c r="MH23" s="392"/>
      <c r="MI23" s="95"/>
      <c r="MJ23" s="71"/>
      <c r="MK23" s="71">
        <f t="shared" si="37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8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39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0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1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2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3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4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5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1">HC5</f>
        <v>0</v>
      </c>
      <c r="C24" s="75">
        <f t="shared" si="61"/>
        <v>0</v>
      </c>
      <c r="D24" s="102">
        <f t="shared" si="61"/>
        <v>0</v>
      </c>
      <c r="E24" s="137">
        <f t="shared" si="61"/>
        <v>0</v>
      </c>
      <c r="F24" s="86">
        <f t="shared" si="61"/>
        <v>0</v>
      </c>
      <c r="G24" s="73">
        <f t="shared" si="61"/>
        <v>0</v>
      </c>
      <c r="H24" s="48">
        <f t="shared" si="61"/>
        <v>0</v>
      </c>
      <c r="I24" s="105">
        <f t="shared" si="61"/>
        <v>0</v>
      </c>
      <c r="K24" s="245"/>
      <c r="L24" s="94"/>
      <c r="M24" s="15">
        <v>17</v>
      </c>
      <c r="N24" s="69">
        <v>916.3</v>
      </c>
      <c r="O24" s="339"/>
      <c r="P24" s="69"/>
      <c r="Q24" s="70"/>
      <c r="R24" s="71"/>
      <c r="S24" s="575">
        <f t="shared" si="6"/>
        <v>0</v>
      </c>
      <c r="T24" s="245"/>
      <c r="V24" s="94"/>
      <c r="W24" s="15">
        <v>17</v>
      </c>
      <c r="X24" s="69">
        <v>938.9</v>
      </c>
      <c r="Y24" s="339"/>
      <c r="Z24" s="69"/>
      <c r="AA24" s="70"/>
      <c r="AB24" s="71"/>
      <c r="AC24" s="575">
        <f t="shared" si="7"/>
        <v>0</v>
      </c>
      <c r="AF24" s="106"/>
      <c r="AG24" s="15">
        <v>17</v>
      </c>
      <c r="AH24" s="92">
        <v>944.37</v>
      </c>
      <c r="AI24" s="327"/>
      <c r="AJ24" s="92"/>
      <c r="AK24" s="95"/>
      <c r="AL24" s="71"/>
      <c r="AM24" s="575">
        <f t="shared" si="8"/>
        <v>0</v>
      </c>
      <c r="AP24" s="106"/>
      <c r="AQ24" s="15">
        <v>17</v>
      </c>
      <c r="AR24" s="282">
        <v>930.67</v>
      </c>
      <c r="AS24" s="327"/>
      <c r="AT24" s="282"/>
      <c r="AU24" s="95"/>
      <c r="AV24" s="71"/>
      <c r="AW24" s="575">
        <f t="shared" si="9"/>
        <v>0</v>
      </c>
      <c r="AZ24" s="106"/>
      <c r="BA24" s="15">
        <v>17</v>
      </c>
      <c r="BB24" s="92">
        <v>899.9</v>
      </c>
      <c r="BC24" s="327"/>
      <c r="BD24" s="92"/>
      <c r="BE24" s="95"/>
      <c r="BF24" s="71"/>
      <c r="BG24" s="575">
        <f t="shared" si="10"/>
        <v>0</v>
      </c>
      <c r="BJ24" s="106"/>
      <c r="BK24" s="15">
        <v>17</v>
      </c>
      <c r="BL24" s="282">
        <v>864.5</v>
      </c>
      <c r="BM24" s="248"/>
      <c r="BN24" s="282"/>
      <c r="BO24" s="322"/>
      <c r="BP24" s="836"/>
      <c r="BQ24" s="755">
        <f t="shared" si="11"/>
        <v>0</v>
      </c>
      <c r="BT24" s="106"/>
      <c r="BU24" s="266">
        <v>17</v>
      </c>
      <c r="BV24" s="282">
        <v>917.2</v>
      </c>
      <c r="BW24" s="381"/>
      <c r="BX24" s="282"/>
      <c r="BY24" s="382"/>
      <c r="BZ24" s="383"/>
      <c r="CA24" s="575">
        <f t="shared" si="12"/>
        <v>0</v>
      </c>
      <c r="CD24" s="781"/>
      <c r="CE24" s="15">
        <v>17</v>
      </c>
      <c r="CF24" s="92">
        <v>921.7</v>
      </c>
      <c r="CG24" s="381"/>
      <c r="CH24" s="92"/>
      <c r="CI24" s="384"/>
      <c r="CJ24" s="707"/>
      <c r="CK24" s="325">
        <f t="shared" si="13"/>
        <v>0</v>
      </c>
      <c r="CN24" s="613"/>
      <c r="CO24" s="15">
        <v>17</v>
      </c>
      <c r="CP24" s="282">
        <v>933.5</v>
      </c>
      <c r="CQ24" s="381"/>
      <c r="CR24" s="282"/>
      <c r="CS24" s="384"/>
      <c r="CT24" s="383"/>
      <c r="CU24" s="581">
        <f t="shared" si="47"/>
        <v>0</v>
      </c>
      <c r="CX24" s="106"/>
      <c r="CY24" s="15">
        <v>17</v>
      </c>
      <c r="CZ24" s="92">
        <v>967.51</v>
      </c>
      <c r="DA24" s="327"/>
      <c r="DB24" s="92"/>
      <c r="DC24" s="95"/>
      <c r="DD24" s="71"/>
      <c r="DE24" s="575">
        <f t="shared" si="14"/>
        <v>0</v>
      </c>
      <c r="DH24" s="106"/>
      <c r="DI24" s="15">
        <v>17</v>
      </c>
      <c r="DJ24" s="92">
        <v>920.8</v>
      </c>
      <c r="DK24" s="381"/>
      <c r="DL24" s="92"/>
      <c r="DM24" s="384"/>
      <c r="DN24" s="383"/>
      <c r="DO24" s="581">
        <f t="shared" si="15"/>
        <v>0</v>
      </c>
      <c r="DR24" s="106"/>
      <c r="DS24" s="15">
        <v>17</v>
      </c>
      <c r="DT24" s="92">
        <v>928.5</v>
      </c>
      <c r="DU24" s="381"/>
      <c r="DV24" s="92"/>
      <c r="DW24" s="384"/>
      <c r="DX24" s="383"/>
      <c r="DY24" s="575">
        <f t="shared" si="16"/>
        <v>0</v>
      </c>
      <c r="EB24" s="106"/>
      <c r="EC24" s="15">
        <v>17</v>
      </c>
      <c r="ED24" s="69">
        <v>899.9</v>
      </c>
      <c r="EE24" s="339"/>
      <c r="EF24" s="69"/>
      <c r="EG24" s="70"/>
      <c r="EH24" s="71"/>
      <c r="EI24" s="575">
        <f t="shared" si="17"/>
        <v>0</v>
      </c>
      <c r="EL24" s="106"/>
      <c r="EM24" s="15">
        <v>17</v>
      </c>
      <c r="EN24" s="282">
        <v>908.4</v>
      </c>
      <c r="EO24" s="331"/>
      <c r="EP24" s="282"/>
      <c r="EQ24" s="268"/>
      <c r="ER24" s="269"/>
      <c r="ES24" s="575">
        <f t="shared" si="18"/>
        <v>0</v>
      </c>
      <c r="EV24" s="106"/>
      <c r="EW24" s="15">
        <v>17</v>
      </c>
      <c r="EX24" s="267">
        <v>827.8</v>
      </c>
      <c r="EY24" s="499"/>
      <c r="EZ24" s="267"/>
      <c r="FA24" s="268"/>
      <c r="FB24" s="269"/>
      <c r="FC24" s="325">
        <f t="shared" si="19"/>
        <v>0</v>
      </c>
      <c r="FF24" s="106"/>
      <c r="FG24" s="15">
        <v>17</v>
      </c>
      <c r="FH24" s="282">
        <v>950.27</v>
      </c>
      <c r="FI24" s="331"/>
      <c r="FJ24" s="282"/>
      <c r="FK24" s="268"/>
      <c r="FL24" s="269"/>
      <c r="FM24" s="575">
        <f t="shared" si="20"/>
        <v>0</v>
      </c>
      <c r="FP24" s="106"/>
      <c r="FQ24" s="15">
        <v>17</v>
      </c>
      <c r="FR24" s="92">
        <v>893.6</v>
      </c>
      <c r="FS24" s="327"/>
      <c r="FT24" s="92"/>
      <c r="FU24" s="70"/>
      <c r="FV24" s="71"/>
      <c r="FW24" s="575">
        <f t="shared" si="21"/>
        <v>0</v>
      </c>
      <c r="FX24" s="71"/>
      <c r="FZ24" s="106"/>
      <c r="GA24" s="15">
        <v>17</v>
      </c>
      <c r="GB24" s="69">
        <v>924.4</v>
      </c>
      <c r="GC24" s="499"/>
      <c r="GD24" s="69"/>
      <c r="GE24" s="268"/>
      <c r="GF24" s="269"/>
      <c r="GG24" s="325">
        <f t="shared" si="22"/>
        <v>0</v>
      </c>
      <c r="GJ24" s="106"/>
      <c r="GK24" s="15">
        <v>17</v>
      </c>
      <c r="GL24" s="477"/>
      <c r="GM24" s="327"/>
      <c r="GN24" s="477"/>
      <c r="GO24" s="95"/>
      <c r="GP24" s="71"/>
      <c r="GQ24" s="575">
        <f t="shared" si="23"/>
        <v>0</v>
      </c>
      <c r="GT24" s="106"/>
      <c r="GU24" s="15">
        <v>17</v>
      </c>
      <c r="GV24" s="282"/>
      <c r="GW24" s="331"/>
      <c r="GX24" s="282"/>
      <c r="GY24" s="322"/>
      <c r="GZ24" s="269"/>
      <c r="HA24" s="575">
        <f t="shared" si="24"/>
        <v>0</v>
      </c>
      <c r="HD24" s="106"/>
      <c r="HE24" s="15">
        <v>17</v>
      </c>
      <c r="HF24" s="282"/>
      <c r="HG24" s="331"/>
      <c r="HH24" s="282"/>
      <c r="HI24" s="322"/>
      <c r="HJ24" s="269"/>
      <c r="HK24" s="325">
        <f t="shared" si="25"/>
        <v>0</v>
      </c>
      <c r="HN24" s="106"/>
      <c r="HO24" s="15">
        <v>17</v>
      </c>
      <c r="HP24" s="282"/>
      <c r="HQ24" s="331"/>
      <c r="HR24" s="282"/>
      <c r="HS24" s="386"/>
      <c r="HT24" s="269"/>
      <c r="HU24" s="575">
        <f t="shared" si="26"/>
        <v>0</v>
      </c>
      <c r="HX24" s="106"/>
      <c r="HY24" s="15">
        <v>17</v>
      </c>
      <c r="HZ24" s="69"/>
      <c r="IA24" s="339"/>
      <c r="IB24" s="69"/>
      <c r="IC24" s="70"/>
      <c r="ID24" s="71"/>
      <c r="IH24" s="106"/>
      <c r="II24" s="15">
        <v>17</v>
      </c>
      <c r="IJ24" s="69"/>
      <c r="IK24" s="339"/>
      <c r="IL24" s="69"/>
      <c r="IM24" s="70"/>
      <c r="IN24" s="71"/>
      <c r="IO24" s="575">
        <f t="shared" si="27"/>
        <v>0</v>
      </c>
      <c r="IR24" s="106"/>
      <c r="IS24" s="15">
        <v>17</v>
      </c>
      <c r="IT24" s="282"/>
      <c r="IU24" s="248"/>
      <c r="IV24" s="282"/>
      <c r="IW24" s="505"/>
      <c r="IX24" s="269"/>
      <c r="IY24" s="325">
        <f t="shared" si="28"/>
        <v>0</v>
      </c>
      <c r="JA24" s="69"/>
      <c r="JB24" s="106"/>
      <c r="JC24" s="15">
        <v>17</v>
      </c>
      <c r="JD24" s="92"/>
      <c r="JE24" s="339"/>
      <c r="JF24" s="92"/>
      <c r="JG24" s="268"/>
      <c r="JH24" s="71"/>
      <c r="JI24" s="325">
        <f t="shared" si="29"/>
        <v>0</v>
      </c>
      <c r="JL24" s="106"/>
      <c r="JM24" s="15">
        <v>17</v>
      </c>
      <c r="JN24" s="92"/>
      <c r="JO24" s="327"/>
      <c r="JP24" s="92"/>
      <c r="JQ24" s="70"/>
      <c r="JR24" s="71"/>
      <c r="JS24" s="575">
        <f t="shared" si="30"/>
        <v>0</v>
      </c>
      <c r="JV24" s="94"/>
      <c r="JW24" s="15">
        <v>17</v>
      </c>
      <c r="JX24" s="69"/>
      <c r="JY24" s="339"/>
      <c r="JZ24" s="69"/>
      <c r="KA24" s="70"/>
      <c r="KB24" s="71"/>
      <c r="KC24" s="575">
        <f t="shared" si="31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5">
        <f t="shared" si="32"/>
        <v>0</v>
      </c>
      <c r="KP24" s="94"/>
      <c r="KQ24" s="15">
        <v>17</v>
      </c>
      <c r="KR24" s="69"/>
      <c r="KS24" s="339"/>
      <c r="KT24" s="69"/>
      <c r="KU24" s="70"/>
      <c r="KV24" s="71"/>
      <c r="KW24" s="575">
        <f t="shared" si="33"/>
        <v>0</v>
      </c>
      <c r="KZ24" s="106"/>
      <c r="LA24" s="15">
        <v>17</v>
      </c>
      <c r="LB24" s="92"/>
      <c r="LC24" s="327"/>
      <c r="LD24" s="92"/>
      <c r="LE24" s="95"/>
      <c r="LF24" s="71"/>
      <c r="LG24" s="575">
        <f t="shared" si="34"/>
        <v>0</v>
      </c>
      <c r="LJ24" s="106"/>
      <c r="LK24" s="15">
        <v>17</v>
      </c>
      <c r="LL24" s="282"/>
      <c r="LM24" s="327"/>
      <c r="LN24" s="282"/>
      <c r="LO24" s="95"/>
      <c r="LP24" s="71"/>
      <c r="LQ24" s="575">
        <f t="shared" si="35"/>
        <v>0</v>
      </c>
      <c r="LT24" s="106"/>
      <c r="LU24" s="15">
        <v>17</v>
      </c>
      <c r="LV24" s="92"/>
      <c r="LW24" s="327"/>
      <c r="LX24" s="92"/>
      <c r="LY24" s="95"/>
      <c r="LZ24" s="71"/>
      <c r="MA24" s="575">
        <f t="shared" si="36"/>
        <v>0</v>
      </c>
      <c r="MB24" s="575"/>
      <c r="MD24" s="106"/>
      <c r="ME24" s="15">
        <v>17</v>
      </c>
      <c r="MF24" s="392"/>
      <c r="MG24" s="327"/>
      <c r="MH24" s="392"/>
      <c r="MI24" s="95"/>
      <c r="MJ24" s="71"/>
      <c r="MK24" s="71">
        <f t="shared" si="37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8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39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0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1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2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3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4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5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2">HM5</f>
        <v>0</v>
      </c>
      <c r="C25" s="71">
        <f t="shared" si="62"/>
        <v>0</v>
      </c>
      <c r="D25" s="102">
        <f t="shared" si="62"/>
        <v>0</v>
      </c>
      <c r="E25" s="137">
        <f t="shared" si="62"/>
        <v>0</v>
      </c>
      <c r="F25" s="86">
        <f t="shared" si="62"/>
        <v>0</v>
      </c>
      <c r="G25" s="73">
        <f t="shared" si="62"/>
        <v>0</v>
      </c>
      <c r="H25" s="48">
        <f t="shared" si="62"/>
        <v>0</v>
      </c>
      <c r="I25" s="105">
        <f t="shared" si="62"/>
        <v>0</v>
      </c>
      <c r="K25" s="245"/>
      <c r="L25" s="94"/>
      <c r="M25" s="15">
        <v>18</v>
      </c>
      <c r="N25" s="69">
        <v>929</v>
      </c>
      <c r="O25" s="339"/>
      <c r="P25" s="69"/>
      <c r="Q25" s="70"/>
      <c r="R25" s="71"/>
      <c r="S25" s="575">
        <f t="shared" si="6"/>
        <v>0</v>
      </c>
      <c r="T25" s="245"/>
      <c r="V25" s="94"/>
      <c r="W25" s="15">
        <v>18</v>
      </c>
      <c r="X25" s="69">
        <v>922.6</v>
      </c>
      <c r="Y25" s="339"/>
      <c r="Z25" s="69"/>
      <c r="AA25" s="70"/>
      <c r="AB25" s="71"/>
      <c r="AC25" s="575">
        <f t="shared" si="7"/>
        <v>0</v>
      </c>
      <c r="AF25" s="94"/>
      <c r="AG25" s="15">
        <v>18</v>
      </c>
      <c r="AH25" s="92">
        <v>953.45</v>
      </c>
      <c r="AI25" s="327"/>
      <c r="AJ25" s="92"/>
      <c r="AK25" s="95"/>
      <c r="AL25" s="71"/>
      <c r="AM25" s="575">
        <f t="shared" si="8"/>
        <v>0</v>
      </c>
      <c r="AP25" s="94"/>
      <c r="AQ25" s="15">
        <v>18</v>
      </c>
      <c r="AR25" s="282">
        <v>919.88</v>
      </c>
      <c r="AS25" s="327"/>
      <c r="AT25" s="282"/>
      <c r="AU25" s="95"/>
      <c r="AV25" s="71"/>
      <c r="AW25" s="575">
        <f t="shared" si="9"/>
        <v>0</v>
      </c>
      <c r="AZ25" s="94"/>
      <c r="BA25" s="15">
        <v>18</v>
      </c>
      <c r="BB25" s="92">
        <v>874.5</v>
      </c>
      <c r="BC25" s="327"/>
      <c r="BD25" s="92"/>
      <c r="BE25" s="95"/>
      <c r="BF25" s="71"/>
      <c r="BG25" s="575">
        <f t="shared" si="10"/>
        <v>0</v>
      </c>
      <c r="BJ25" s="106"/>
      <c r="BK25" s="15">
        <v>18</v>
      </c>
      <c r="BL25" s="282">
        <v>871.8</v>
      </c>
      <c r="BM25" s="248"/>
      <c r="BN25" s="282"/>
      <c r="BO25" s="322"/>
      <c r="BP25" s="836"/>
      <c r="BQ25" s="755">
        <f t="shared" si="11"/>
        <v>0</v>
      </c>
      <c r="BT25" s="106"/>
      <c r="BU25" s="266">
        <v>18</v>
      </c>
      <c r="BV25" s="282">
        <v>935.3</v>
      </c>
      <c r="BW25" s="381"/>
      <c r="BX25" s="282"/>
      <c r="BY25" s="382"/>
      <c r="BZ25" s="383"/>
      <c r="CA25" s="575">
        <f t="shared" si="12"/>
        <v>0</v>
      </c>
      <c r="CD25" s="781"/>
      <c r="CE25" s="15">
        <v>18</v>
      </c>
      <c r="CF25" s="92">
        <v>888.1</v>
      </c>
      <c r="CG25" s="381"/>
      <c r="CH25" s="92"/>
      <c r="CI25" s="384"/>
      <c r="CJ25" s="383"/>
      <c r="CK25" s="575">
        <f t="shared" si="13"/>
        <v>0</v>
      </c>
      <c r="CN25" s="613"/>
      <c r="CO25" s="15">
        <v>18</v>
      </c>
      <c r="CP25" s="282">
        <v>898.1</v>
      </c>
      <c r="CQ25" s="381"/>
      <c r="CR25" s="282"/>
      <c r="CS25" s="384"/>
      <c r="CT25" s="383"/>
      <c r="CU25" s="581">
        <f t="shared" si="47"/>
        <v>0</v>
      </c>
      <c r="CX25" s="94"/>
      <c r="CY25" s="15">
        <v>18</v>
      </c>
      <c r="CZ25" s="92">
        <v>961.16</v>
      </c>
      <c r="DA25" s="327"/>
      <c r="DB25" s="92"/>
      <c r="DC25" s="95"/>
      <c r="DD25" s="71"/>
      <c r="DE25" s="575">
        <f t="shared" si="14"/>
        <v>0</v>
      </c>
      <c r="DH25" s="94"/>
      <c r="DI25" s="15">
        <v>18</v>
      </c>
      <c r="DJ25" s="92">
        <v>874.1</v>
      </c>
      <c r="DK25" s="381"/>
      <c r="DL25" s="92"/>
      <c r="DM25" s="384"/>
      <c r="DN25" s="383"/>
      <c r="DO25" s="581">
        <f t="shared" si="15"/>
        <v>0</v>
      </c>
      <c r="DR25" s="94"/>
      <c r="DS25" s="15">
        <v>18</v>
      </c>
      <c r="DT25" s="92">
        <v>915.8</v>
      </c>
      <c r="DU25" s="381"/>
      <c r="DV25" s="92"/>
      <c r="DW25" s="384"/>
      <c r="DX25" s="383"/>
      <c r="DY25" s="575">
        <f t="shared" si="16"/>
        <v>0</v>
      </c>
      <c r="EB25" s="94"/>
      <c r="EC25" s="15">
        <v>18</v>
      </c>
      <c r="ED25" s="69">
        <v>888.1</v>
      </c>
      <c r="EE25" s="339"/>
      <c r="EF25" s="69"/>
      <c r="EG25" s="70"/>
      <c r="EH25" s="71"/>
      <c r="EI25" s="575">
        <f t="shared" si="17"/>
        <v>0</v>
      </c>
      <c r="EL25" s="94"/>
      <c r="EM25" s="15">
        <v>18</v>
      </c>
      <c r="EN25" s="282">
        <v>885.4</v>
      </c>
      <c r="EO25" s="331"/>
      <c r="EP25" s="282"/>
      <c r="EQ25" s="268"/>
      <c r="ER25" s="269"/>
      <c r="ES25" s="575">
        <f t="shared" si="18"/>
        <v>0</v>
      </c>
      <c r="EV25" s="94"/>
      <c r="EW25" s="15">
        <v>18</v>
      </c>
      <c r="EX25" s="267">
        <v>861.4</v>
      </c>
      <c r="EY25" s="499"/>
      <c r="EZ25" s="267"/>
      <c r="FA25" s="268"/>
      <c r="FB25" s="269"/>
      <c r="FC25" s="325">
        <f t="shared" si="19"/>
        <v>0</v>
      </c>
      <c r="FF25" s="94"/>
      <c r="FG25" s="15">
        <v>18</v>
      </c>
      <c r="FH25" s="282">
        <v>949.36</v>
      </c>
      <c r="FI25" s="331"/>
      <c r="FJ25" s="282"/>
      <c r="FK25" s="268"/>
      <c r="FL25" s="269"/>
      <c r="FM25" s="575">
        <f t="shared" si="20"/>
        <v>0</v>
      </c>
      <c r="FP25" s="94"/>
      <c r="FQ25" s="15">
        <v>18</v>
      </c>
      <c r="FR25" s="92">
        <v>920.8</v>
      </c>
      <c r="FS25" s="327"/>
      <c r="FT25" s="92"/>
      <c r="FU25" s="70"/>
      <c r="FV25" s="71"/>
      <c r="FW25" s="575">
        <f t="shared" si="21"/>
        <v>0</v>
      </c>
      <c r="FX25" s="71"/>
      <c r="FZ25" s="94"/>
      <c r="GA25" s="15">
        <v>18</v>
      </c>
      <c r="GB25" s="69">
        <v>927.1</v>
      </c>
      <c r="GC25" s="499"/>
      <c r="GD25" s="69"/>
      <c r="GE25" s="268"/>
      <c r="GF25" s="269"/>
      <c r="GG25" s="325">
        <f t="shared" si="22"/>
        <v>0</v>
      </c>
      <c r="GJ25" s="94"/>
      <c r="GK25" s="15">
        <v>18</v>
      </c>
      <c r="GL25" s="477"/>
      <c r="GM25" s="327"/>
      <c r="GN25" s="477"/>
      <c r="GO25" s="95"/>
      <c r="GP25" s="71"/>
      <c r="GQ25" s="575">
        <f t="shared" si="23"/>
        <v>0</v>
      </c>
      <c r="GT25" s="94"/>
      <c r="GU25" s="15">
        <v>18</v>
      </c>
      <c r="GV25" s="282"/>
      <c r="GW25" s="331"/>
      <c r="GX25" s="282"/>
      <c r="GY25" s="322"/>
      <c r="GZ25" s="269"/>
      <c r="HA25" s="575">
        <f t="shared" si="24"/>
        <v>0</v>
      </c>
      <c r="HD25" s="94"/>
      <c r="HE25" s="15">
        <v>18</v>
      </c>
      <c r="HF25" s="282"/>
      <c r="HG25" s="331"/>
      <c r="HH25" s="282"/>
      <c r="HI25" s="322"/>
      <c r="HJ25" s="269"/>
      <c r="HK25" s="325">
        <f t="shared" si="25"/>
        <v>0</v>
      </c>
      <c r="HN25" s="231"/>
      <c r="HO25" s="15">
        <v>18</v>
      </c>
      <c r="HP25" s="282"/>
      <c r="HQ25" s="331"/>
      <c r="HR25" s="282"/>
      <c r="HS25" s="386"/>
      <c r="HT25" s="269"/>
      <c r="HU25" s="575">
        <f t="shared" si="26"/>
        <v>0</v>
      </c>
      <c r="HX25" s="106"/>
      <c r="HY25" s="15">
        <v>18</v>
      </c>
      <c r="HZ25" s="69"/>
      <c r="IA25" s="339"/>
      <c r="IB25" s="69"/>
      <c r="IC25" s="70"/>
      <c r="ID25" s="71"/>
      <c r="IH25" s="106"/>
      <c r="II25" s="15">
        <v>18</v>
      </c>
      <c r="IJ25" s="69"/>
      <c r="IK25" s="339"/>
      <c r="IL25" s="69"/>
      <c r="IM25" s="70"/>
      <c r="IN25" s="71"/>
      <c r="IO25" s="575">
        <f t="shared" si="27"/>
        <v>0</v>
      </c>
      <c r="IR25" s="94"/>
      <c r="IS25" s="15">
        <v>18</v>
      </c>
      <c r="IT25" s="282"/>
      <c r="IU25" s="248"/>
      <c r="IV25" s="282"/>
      <c r="IW25" s="505"/>
      <c r="IX25" s="269"/>
      <c r="IY25" s="325">
        <f t="shared" si="28"/>
        <v>0</v>
      </c>
      <c r="JA25" s="69"/>
      <c r="JB25" s="94"/>
      <c r="JC25" s="15">
        <v>18</v>
      </c>
      <c r="JD25" s="92"/>
      <c r="JE25" s="339"/>
      <c r="JF25" s="92"/>
      <c r="JG25" s="268"/>
      <c r="JH25" s="71"/>
      <c r="JI25" s="575">
        <f t="shared" si="29"/>
        <v>0</v>
      </c>
      <c r="JL25" s="94"/>
      <c r="JM25" s="15">
        <v>18</v>
      </c>
      <c r="JN25" s="92"/>
      <c r="JO25" s="327"/>
      <c r="JP25" s="92"/>
      <c r="JQ25" s="70"/>
      <c r="JR25" s="71"/>
      <c r="JS25" s="575">
        <f t="shared" si="30"/>
        <v>0</v>
      </c>
      <c r="JV25" s="94"/>
      <c r="JW25" s="15">
        <v>18</v>
      </c>
      <c r="JX25" s="69"/>
      <c r="JY25" s="339"/>
      <c r="JZ25" s="69"/>
      <c r="KA25" s="70"/>
      <c r="KB25" s="71"/>
      <c r="KC25" s="575">
        <f t="shared" si="31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5">
        <f t="shared" si="32"/>
        <v>0</v>
      </c>
      <c r="KP25" s="94"/>
      <c r="KQ25" s="15">
        <v>18</v>
      </c>
      <c r="KR25" s="69"/>
      <c r="KS25" s="339"/>
      <c r="KT25" s="69"/>
      <c r="KU25" s="70"/>
      <c r="KV25" s="71"/>
      <c r="KW25" s="575">
        <f t="shared" si="33"/>
        <v>0</v>
      </c>
      <c r="KZ25" s="94"/>
      <c r="LA25" s="15">
        <v>18</v>
      </c>
      <c r="LB25" s="92"/>
      <c r="LC25" s="327"/>
      <c r="LD25" s="92"/>
      <c r="LE25" s="95"/>
      <c r="LF25" s="71"/>
      <c r="LG25" s="575">
        <f t="shared" si="34"/>
        <v>0</v>
      </c>
      <c r="LJ25" s="94"/>
      <c r="LK25" s="15">
        <v>18</v>
      </c>
      <c r="LL25" s="282"/>
      <c r="LM25" s="327"/>
      <c r="LN25" s="282"/>
      <c r="LO25" s="95"/>
      <c r="LP25" s="71"/>
      <c r="LQ25" s="575">
        <f t="shared" si="35"/>
        <v>0</v>
      </c>
      <c r="LT25" s="94"/>
      <c r="LU25" s="15">
        <v>18</v>
      </c>
      <c r="LV25" s="92"/>
      <c r="LW25" s="327"/>
      <c r="LX25" s="92"/>
      <c r="LY25" s="95"/>
      <c r="LZ25" s="71"/>
      <c r="MA25" s="575">
        <f t="shared" si="36"/>
        <v>0</v>
      </c>
      <c r="MB25" s="575"/>
      <c r="MD25" s="94"/>
      <c r="ME25" s="15">
        <v>18</v>
      </c>
      <c r="MF25" s="392"/>
      <c r="MG25" s="327"/>
      <c r="MH25" s="392"/>
      <c r="MI25" s="95"/>
      <c r="MJ25" s="71"/>
      <c r="MK25" s="71">
        <f t="shared" si="37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8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39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0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1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2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3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4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5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3">HW5</f>
        <v>0</v>
      </c>
      <c r="C26" s="75">
        <f t="shared" si="63"/>
        <v>0</v>
      </c>
      <c r="D26" s="102">
        <f t="shared" si="63"/>
        <v>0</v>
      </c>
      <c r="E26" s="137">
        <f t="shared" si="63"/>
        <v>0</v>
      </c>
      <c r="F26" s="86">
        <f t="shared" si="63"/>
        <v>0</v>
      </c>
      <c r="G26" s="73">
        <f t="shared" si="63"/>
        <v>0</v>
      </c>
      <c r="H26" s="48">
        <f t="shared" si="63"/>
        <v>0</v>
      </c>
      <c r="I26" s="105">
        <f t="shared" si="63"/>
        <v>0</v>
      </c>
      <c r="K26" s="245"/>
      <c r="L26" s="94"/>
      <c r="M26" s="15">
        <v>19</v>
      </c>
      <c r="N26" s="69">
        <v>940.7</v>
      </c>
      <c r="O26" s="339"/>
      <c r="P26" s="69"/>
      <c r="Q26" s="70"/>
      <c r="R26" s="71"/>
      <c r="S26" s="575">
        <f t="shared" si="6"/>
        <v>0</v>
      </c>
      <c r="T26" s="245"/>
      <c r="V26" s="94"/>
      <c r="W26" s="15">
        <v>19</v>
      </c>
      <c r="X26" s="69">
        <v>880</v>
      </c>
      <c r="Y26" s="339"/>
      <c r="Z26" s="69"/>
      <c r="AA26" s="70"/>
      <c r="AB26" s="71"/>
      <c r="AC26" s="575">
        <f t="shared" si="7"/>
        <v>0</v>
      </c>
      <c r="AF26" s="106"/>
      <c r="AG26" s="15">
        <v>19</v>
      </c>
      <c r="AH26" s="92">
        <v>940.75</v>
      </c>
      <c r="AI26" s="327"/>
      <c r="AJ26" s="92"/>
      <c r="AK26" s="95"/>
      <c r="AL26" s="71"/>
      <c r="AM26" s="575">
        <f t="shared" si="8"/>
        <v>0</v>
      </c>
      <c r="AP26" s="106"/>
      <c r="AQ26" s="15">
        <v>19</v>
      </c>
      <c r="AR26" s="282">
        <v>931.67</v>
      </c>
      <c r="AS26" s="327"/>
      <c r="AT26" s="282"/>
      <c r="AU26" s="95"/>
      <c r="AV26" s="71"/>
      <c r="AW26" s="575">
        <f t="shared" si="9"/>
        <v>0</v>
      </c>
      <c r="AZ26" s="106"/>
      <c r="BA26" s="15">
        <v>19</v>
      </c>
      <c r="BB26" s="92">
        <v>875.4</v>
      </c>
      <c r="BC26" s="327"/>
      <c r="BD26" s="92"/>
      <c r="BE26" s="95"/>
      <c r="BF26" s="71"/>
      <c r="BG26" s="575">
        <f t="shared" si="10"/>
        <v>0</v>
      </c>
      <c r="BJ26" s="106"/>
      <c r="BK26" s="15">
        <v>19</v>
      </c>
      <c r="BL26" s="282">
        <v>892.7</v>
      </c>
      <c r="BM26" s="248"/>
      <c r="BN26" s="282"/>
      <c r="BO26" s="322"/>
      <c r="BP26" s="836"/>
      <c r="BQ26" s="755">
        <f t="shared" si="11"/>
        <v>0</v>
      </c>
      <c r="BT26" s="106"/>
      <c r="BU26" s="266">
        <v>19</v>
      </c>
      <c r="BV26" s="282">
        <v>930.8</v>
      </c>
      <c r="BW26" s="381"/>
      <c r="BX26" s="282"/>
      <c r="BY26" s="382"/>
      <c r="BZ26" s="383"/>
      <c r="CA26" s="575">
        <f t="shared" si="12"/>
        <v>0</v>
      </c>
      <c r="CD26" s="781"/>
      <c r="CE26" s="15">
        <v>19</v>
      </c>
      <c r="CF26" s="92">
        <v>919.9</v>
      </c>
      <c r="CG26" s="381"/>
      <c r="CH26" s="92"/>
      <c r="CI26" s="384"/>
      <c r="CJ26" s="383"/>
      <c r="CK26" s="575">
        <f t="shared" si="13"/>
        <v>0</v>
      </c>
      <c r="CN26" s="613"/>
      <c r="CO26" s="15">
        <v>19</v>
      </c>
      <c r="CP26" s="282">
        <v>899.9</v>
      </c>
      <c r="CQ26" s="381"/>
      <c r="CR26" s="282"/>
      <c r="CS26" s="384"/>
      <c r="CT26" s="383"/>
      <c r="CU26" s="581">
        <f t="shared" si="47"/>
        <v>0</v>
      </c>
      <c r="CX26" s="106"/>
      <c r="CY26" s="15">
        <v>19</v>
      </c>
      <c r="CZ26" s="92">
        <v>957.98</v>
      </c>
      <c r="DA26" s="327"/>
      <c r="DB26" s="92"/>
      <c r="DC26" s="95"/>
      <c r="DD26" s="71"/>
      <c r="DE26" s="575">
        <f t="shared" si="14"/>
        <v>0</v>
      </c>
      <c r="DH26" s="106"/>
      <c r="DI26" s="15">
        <v>19</v>
      </c>
      <c r="DJ26" s="92">
        <v>900.8</v>
      </c>
      <c r="DK26" s="381"/>
      <c r="DL26" s="92"/>
      <c r="DM26" s="384"/>
      <c r="DN26" s="383"/>
      <c r="DO26" s="581">
        <f t="shared" si="15"/>
        <v>0</v>
      </c>
      <c r="DR26" s="106"/>
      <c r="DS26" s="15">
        <v>19</v>
      </c>
      <c r="DT26" s="92">
        <v>947.1</v>
      </c>
      <c r="DU26" s="381"/>
      <c r="DV26" s="92"/>
      <c r="DW26" s="384"/>
      <c r="DX26" s="383"/>
      <c r="DY26" s="575">
        <f t="shared" si="16"/>
        <v>0</v>
      </c>
      <c r="EB26" s="106"/>
      <c r="EC26" s="15">
        <v>19</v>
      </c>
      <c r="ED26" s="69">
        <v>868.2</v>
      </c>
      <c r="EE26" s="339"/>
      <c r="EF26" s="69"/>
      <c r="EG26" s="70"/>
      <c r="EH26" s="71"/>
      <c r="EI26" s="575">
        <f t="shared" si="17"/>
        <v>0</v>
      </c>
      <c r="EL26" s="94"/>
      <c r="EM26" s="15">
        <v>19</v>
      </c>
      <c r="EN26" s="282">
        <v>889</v>
      </c>
      <c r="EO26" s="331"/>
      <c r="EP26" s="282"/>
      <c r="EQ26" s="268"/>
      <c r="ER26" s="269"/>
      <c r="ES26" s="575">
        <f t="shared" si="18"/>
        <v>0</v>
      </c>
      <c r="EV26" s="106"/>
      <c r="EW26" s="15">
        <v>19</v>
      </c>
      <c r="EX26" s="267">
        <v>911.3</v>
      </c>
      <c r="EY26" s="499"/>
      <c r="EZ26" s="267"/>
      <c r="FA26" s="268"/>
      <c r="FB26" s="269"/>
      <c r="FC26" s="325">
        <f t="shared" si="19"/>
        <v>0</v>
      </c>
      <c r="FF26" s="94"/>
      <c r="FG26" s="15">
        <v>19</v>
      </c>
      <c r="FH26" s="282">
        <v>942.11</v>
      </c>
      <c r="FI26" s="331"/>
      <c r="FJ26" s="282"/>
      <c r="FK26" s="268"/>
      <c r="FL26" s="269"/>
      <c r="FM26" s="575">
        <f t="shared" si="20"/>
        <v>0</v>
      </c>
      <c r="FP26" s="106"/>
      <c r="FQ26" s="15">
        <v>19</v>
      </c>
      <c r="FR26" s="92">
        <v>903.6</v>
      </c>
      <c r="FS26" s="327"/>
      <c r="FT26" s="92"/>
      <c r="FU26" s="70"/>
      <c r="FV26" s="71"/>
      <c r="FW26" s="575">
        <f t="shared" si="21"/>
        <v>0</v>
      </c>
      <c r="FX26" s="71"/>
      <c r="FZ26" s="106"/>
      <c r="GA26" s="15">
        <v>19</v>
      </c>
      <c r="GB26" s="69">
        <v>892.7</v>
      </c>
      <c r="GC26" s="499"/>
      <c r="GD26" s="69"/>
      <c r="GE26" s="268"/>
      <c r="GF26" s="269"/>
      <c r="GG26" s="325">
        <f t="shared" si="22"/>
        <v>0</v>
      </c>
      <c r="GJ26" s="106"/>
      <c r="GK26" s="15">
        <v>19</v>
      </c>
      <c r="GL26" s="477"/>
      <c r="GM26" s="327"/>
      <c r="GN26" s="477"/>
      <c r="GO26" s="95"/>
      <c r="GP26" s="71"/>
      <c r="GQ26" s="575">
        <f t="shared" si="23"/>
        <v>0</v>
      </c>
      <c r="GT26" s="106"/>
      <c r="GU26" s="15">
        <v>19</v>
      </c>
      <c r="GV26" s="282"/>
      <c r="GW26" s="331"/>
      <c r="GX26" s="282"/>
      <c r="GY26" s="322"/>
      <c r="GZ26" s="269"/>
      <c r="HA26" s="575">
        <f t="shared" si="24"/>
        <v>0</v>
      </c>
      <c r="HD26" s="106"/>
      <c r="HE26" s="15">
        <v>19</v>
      </c>
      <c r="HF26" s="282"/>
      <c r="HG26" s="331"/>
      <c r="HH26" s="282"/>
      <c r="HI26" s="322"/>
      <c r="HJ26" s="269"/>
      <c r="HK26" s="325">
        <f t="shared" si="25"/>
        <v>0</v>
      </c>
      <c r="HN26" s="231"/>
      <c r="HO26" s="15">
        <v>19</v>
      </c>
      <c r="HP26" s="282"/>
      <c r="HQ26" s="331"/>
      <c r="HR26" s="282"/>
      <c r="HS26" s="386"/>
      <c r="HT26" s="269"/>
      <c r="HU26" s="575">
        <f t="shared" si="26"/>
        <v>0</v>
      </c>
      <c r="HX26" s="106"/>
      <c r="HY26" s="15">
        <v>19</v>
      </c>
      <c r="HZ26" s="69"/>
      <c r="IA26" s="339"/>
      <c r="IB26" s="69"/>
      <c r="IC26" s="70"/>
      <c r="ID26" s="71"/>
      <c r="IH26" s="106"/>
      <c r="II26" s="15">
        <v>19</v>
      </c>
      <c r="IJ26" s="69"/>
      <c r="IK26" s="339"/>
      <c r="IL26" s="69"/>
      <c r="IM26" s="70"/>
      <c r="IN26" s="71"/>
      <c r="IO26" s="575">
        <f t="shared" si="27"/>
        <v>0</v>
      </c>
      <c r="IR26" s="106"/>
      <c r="IS26" s="15">
        <v>19</v>
      </c>
      <c r="IT26" s="282"/>
      <c r="IU26" s="248"/>
      <c r="IV26" s="282"/>
      <c r="IW26" s="505"/>
      <c r="IX26" s="269"/>
      <c r="IY26" s="325">
        <f t="shared" si="28"/>
        <v>0</v>
      </c>
      <c r="JA26" s="69"/>
      <c r="JB26" s="106"/>
      <c r="JC26" s="15">
        <v>19</v>
      </c>
      <c r="JD26" s="92"/>
      <c r="JE26" s="339"/>
      <c r="JF26" s="92"/>
      <c r="JG26" s="268"/>
      <c r="JH26" s="71"/>
      <c r="JI26" s="575">
        <f t="shared" si="29"/>
        <v>0</v>
      </c>
      <c r="JL26" s="106"/>
      <c r="JM26" s="15">
        <v>19</v>
      </c>
      <c r="JN26" s="92"/>
      <c r="JO26" s="327"/>
      <c r="JP26" s="92"/>
      <c r="JQ26" s="70"/>
      <c r="JR26" s="71"/>
      <c r="JS26" s="575">
        <f t="shared" si="30"/>
        <v>0</v>
      </c>
      <c r="JV26" s="94"/>
      <c r="JW26" s="15">
        <v>19</v>
      </c>
      <c r="JX26" s="69"/>
      <c r="JY26" s="339"/>
      <c r="JZ26" s="69"/>
      <c r="KA26" s="70"/>
      <c r="KB26" s="71"/>
      <c r="KC26" s="575">
        <f t="shared" si="31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5">
        <f t="shared" si="32"/>
        <v>0</v>
      </c>
      <c r="KP26" s="94"/>
      <c r="KQ26" s="15">
        <v>19</v>
      </c>
      <c r="KR26" s="69"/>
      <c r="KS26" s="339"/>
      <c r="KT26" s="69"/>
      <c r="KU26" s="70"/>
      <c r="KV26" s="71"/>
      <c r="KW26" s="575">
        <f t="shared" si="33"/>
        <v>0</v>
      </c>
      <c r="KZ26" s="106"/>
      <c r="LA26" s="15">
        <v>19</v>
      </c>
      <c r="LB26" s="92"/>
      <c r="LC26" s="327"/>
      <c r="LD26" s="92"/>
      <c r="LE26" s="95"/>
      <c r="LF26" s="71"/>
      <c r="LG26" s="575">
        <f t="shared" si="34"/>
        <v>0</v>
      </c>
      <c r="LJ26" s="106"/>
      <c r="LK26" s="15">
        <v>19</v>
      </c>
      <c r="LL26" s="282"/>
      <c r="LM26" s="327"/>
      <c r="LN26" s="282"/>
      <c r="LO26" s="95"/>
      <c r="LP26" s="71"/>
      <c r="LQ26" s="575">
        <f t="shared" si="35"/>
        <v>0</v>
      </c>
      <c r="LT26" s="106"/>
      <c r="LU26" s="15">
        <v>19</v>
      </c>
      <c r="LV26" s="92"/>
      <c r="LW26" s="327"/>
      <c r="LX26" s="92"/>
      <c r="LY26" s="95"/>
      <c r="LZ26" s="71"/>
      <c r="MA26" s="575">
        <f t="shared" si="36"/>
        <v>0</v>
      </c>
      <c r="MB26" s="575"/>
      <c r="MD26" s="106"/>
      <c r="ME26" s="15">
        <v>19</v>
      </c>
      <c r="MF26" s="392"/>
      <c r="MG26" s="327"/>
      <c r="MH26" s="392"/>
      <c r="MI26" s="95"/>
      <c r="MJ26" s="71"/>
      <c r="MK26" s="71">
        <f t="shared" si="37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8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39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0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1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2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3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4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5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4">IG5</f>
        <v>0</v>
      </c>
      <c r="C27" s="253">
        <f t="shared" si="64"/>
        <v>0</v>
      </c>
      <c r="D27" s="102">
        <f t="shared" si="64"/>
        <v>0</v>
      </c>
      <c r="E27" s="137">
        <f t="shared" si="64"/>
        <v>0</v>
      </c>
      <c r="F27" s="86">
        <f t="shared" si="64"/>
        <v>0</v>
      </c>
      <c r="G27" s="73">
        <f t="shared" si="64"/>
        <v>0</v>
      </c>
      <c r="H27" s="48">
        <f t="shared" si="64"/>
        <v>0</v>
      </c>
      <c r="I27" s="105">
        <f t="shared" si="64"/>
        <v>0</v>
      </c>
      <c r="K27" s="245"/>
      <c r="L27" s="94"/>
      <c r="M27" s="15">
        <v>20</v>
      </c>
      <c r="N27" s="69">
        <v>899.9</v>
      </c>
      <c r="O27" s="339"/>
      <c r="P27" s="69"/>
      <c r="Q27" s="70"/>
      <c r="R27" s="71"/>
      <c r="S27" s="575">
        <f t="shared" si="6"/>
        <v>0</v>
      </c>
      <c r="T27" s="245"/>
      <c r="V27" s="94"/>
      <c r="W27" s="15">
        <v>20</v>
      </c>
      <c r="X27" s="69">
        <v>917.2</v>
      </c>
      <c r="Y27" s="339"/>
      <c r="Z27" s="69"/>
      <c r="AA27" s="70"/>
      <c r="AB27" s="71"/>
      <c r="AC27" s="575">
        <f t="shared" si="7"/>
        <v>0</v>
      </c>
      <c r="AF27" s="106"/>
      <c r="AG27" s="15">
        <v>20</v>
      </c>
      <c r="AH27" s="92">
        <v>947.55</v>
      </c>
      <c r="AI27" s="327"/>
      <c r="AJ27" s="92"/>
      <c r="AK27" s="95"/>
      <c r="AL27" s="71"/>
      <c r="AM27" s="575">
        <f t="shared" si="8"/>
        <v>0</v>
      </c>
      <c r="AP27" s="106"/>
      <c r="AQ27" s="15">
        <v>20</v>
      </c>
      <c r="AR27" s="282">
        <v>959.8</v>
      </c>
      <c r="AS27" s="327"/>
      <c r="AT27" s="282"/>
      <c r="AU27" s="95"/>
      <c r="AV27" s="71"/>
      <c r="AW27" s="575">
        <f t="shared" si="9"/>
        <v>0</v>
      </c>
      <c r="AZ27" s="106"/>
      <c r="BA27" s="15">
        <v>20</v>
      </c>
      <c r="BB27" s="92">
        <v>880</v>
      </c>
      <c r="BC27" s="327"/>
      <c r="BD27" s="92"/>
      <c r="BE27" s="95"/>
      <c r="BF27" s="71"/>
      <c r="BG27" s="575">
        <f t="shared" si="10"/>
        <v>0</v>
      </c>
      <c r="BJ27" s="106"/>
      <c r="BK27" s="15">
        <v>20</v>
      </c>
      <c r="BL27" s="282">
        <v>880</v>
      </c>
      <c r="BM27" s="248"/>
      <c r="BN27" s="282"/>
      <c r="BO27" s="322"/>
      <c r="BP27" s="836"/>
      <c r="BQ27" s="755">
        <f t="shared" si="11"/>
        <v>0</v>
      </c>
      <c r="BT27" s="106"/>
      <c r="BU27" s="266">
        <v>20</v>
      </c>
      <c r="BV27" s="282">
        <v>907.2</v>
      </c>
      <c r="BW27" s="381"/>
      <c r="BX27" s="282"/>
      <c r="BY27" s="382"/>
      <c r="BZ27" s="383"/>
      <c r="CA27" s="575">
        <f t="shared" si="12"/>
        <v>0</v>
      </c>
      <c r="CD27" s="781"/>
      <c r="CE27" s="15">
        <v>20</v>
      </c>
      <c r="CF27" s="92">
        <v>895.4</v>
      </c>
      <c r="CG27" s="381"/>
      <c r="CH27" s="92"/>
      <c r="CI27" s="384"/>
      <c r="CJ27" s="383"/>
      <c r="CK27" s="575">
        <f t="shared" si="13"/>
        <v>0</v>
      </c>
      <c r="CN27" s="613"/>
      <c r="CO27" s="15">
        <v>20</v>
      </c>
      <c r="CP27" s="282">
        <v>915.3</v>
      </c>
      <c r="CQ27" s="381"/>
      <c r="CR27" s="282"/>
      <c r="CS27" s="384"/>
      <c r="CT27" s="383"/>
      <c r="CU27" s="581">
        <f t="shared" si="47"/>
        <v>0</v>
      </c>
      <c r="CX27" s="106"/>
      <c r="CY27" s="15">
        <v>20</v>
      </c>
      <c r="CZ27" s="92">
        <v>895.84</v>
      </c>
      <c r="DA27" s="327"/>
      <c r="DB27" s="92"/>
      <c r="DC27" s="95"/>
      <c r="DD27" s="71"/>
      <c r="DE27" s="575">
        <f t="shared" si="14"/>
        <v>0</v>
      </c>
      <c r="DH27" s="106"/>
      <c r="DI27" s="15">
        <v>20</v>
      </c>
      <c r="DJ27" s="92">
        <v>891.8</v>
      </c>
      <c r="DK27" s="381"/>
      <c r="DL27" s="92"/>
      <c r="DM27" s="384"/>
      <c r="DN27" s="383"/>
      <c r="DO27" s="581">
        <f t="shared" si="15"/>
        <v>0</v>
      </c>
      <c r="DR27" s="106"/>
      <c r="DS27" s="15">
        <v>20</v>
      </c>
      <c r="DT27" s="92">
        <v>954.35</v>
      </c>
      <c r="DU27" s="381"/>
      <c r="DV27" s="92"/>
      <c r="DW27" s="384"/>
      <c r="DX27" s="383"/>
      <c r="DY27" s="575">
        <f t="shared" si="16"/>
        <v>0</v>
      </c>
      <c r="EB27" s="106"/>
      <c r="EC27" s="15">
        <v>20</v>
      </c>
      <c r="ED27" s="69">
        <v>935.3</v>
      </c>
      <c r="EE27" s="339"/>
      <c r="EF27" s="69"/>
      <c r="EG27" s="70"/>
      <c r="EH27" s="71"/>
      <c r="EI27" s="575">
        <f t="shared" si="17"/>
        <v>0</v>
      </c>
      <c r="EL27" s="94"/>
      <c r="EM27" s="15">
        <v>20</v>
      </c>
      <c r="EN27" s="282">
        <v>913.5</v>
      </c>
      <c r="EO27" s="331"/>
      <c r="EP27" s="282"/>
      <c r="EQ27" s="268"/>
      <c r="ER27" s="269"/>
      <c r="ES27" s="575">
        <f t="shared" si="18"/>
        <v>0</v>
      </c>
      <c r="EV27" s="106"/>
      <c r="EW27" s="15">
        <v>20</v>
      </c>
      <c r="EX27" s="267">
        <v>916.7</v>
      </c>
      <c r="EY27" s="499"/>
      <c r="EZ27" s="267"/>
      <c r="FA27" s="268"/>
      <c r="FB27" s="269"/>
      <c r="FC27" s="325">
        <f t="shared" si="19"/>
        <v>0</v>
      </c>
      <c r="FF27" s="94"/>
      <c r="FG27" s="15">
        <v>20</v>
      </c>
      <c r="FH27" s="282">
        <v>938.02</v>
      </c>
      <c r="FI27" s="331"/>
      <c r="FJ27" s="282"/>
      <c r="FK27" s="268"/>
      <c r="FL27" s="269"/>
      <c r="FM27" s="575">
        <f t="shared" si="20"/>
        <v>0</v>
      </c>
      <c r="FP27" s="106"/>
      <c r="FQ27" s="15">
        <v>20</v>
      </c>
      <c r="FR27" s="92">
        <v>889.9</v>
      </c>
      <c r="FS27" s="327"/>
      <c r="FT27" s="92"/>
      <c r="FU27" s="70"/>
      <c r="FV27" s="71"/>
      <c r="FW27" s="575">
        <f t="shared" si="21"/>
        <v>0</v>
      </c>
      <c r="FX27" s="71"/>
      <c r="FZ27" s="106"/>
      <c r="GA27" s="15">
        <v>20</v>
      </c>
      <c r="GB27" s="69">
        <v>886.3</v>
      </c>
      <c r="GC27" s="499"/>
      <c r="GD27" s="69"/>
      <c r="GE27" s="268"/>
      <c r="GF27" s="269"/>
      <c r="GG27" s="325">
        <f t="shared" si="22"/>
        <v>0</v>
      </c>
      <c r="GJ27" s="106"/>
      <c r="GK27" s="15">
        <v>20</v>
      </c>
      <c r="GL27" s="477"/>
      <c r="GM27" s="327"/>
      <c r="GN27" s="477"/>
      <c r="GO27" s="95"/>
      <c r="GP27" s="71"/>
      <c r="GQ27" s="575">
        <f t="shared" si="23"/>
        <v>0</v>
      </c>
      <c r="GT27" s="106"/>
      <c r="GU27" s="15">
        <v>20</v>
      </c>
      <c r="GV27" s="282"/>
      <c r="GW27" s="331"/>
      <c r="GX27" s="282"/>
      <c r="GY27" s="322"/>
      <c r="GZ27" s="269"/>
      <c r="HA27" s="575">
        <f t="shared" si="24"/>
        <v>0</v>
      </c>
      <c r="HD27" s="106"/>
      <c r="HE27" s="15">
        <v>20</v>
      </c>
      <c r="HF27" s="282"/>
      <c r="HG27" s="331"/>
      <c r="HH27" s="282"/>
      <c r="HI27" s="322"/>
      <c r="HJ27" s="269"/>
      <c r="HK27" s="325">
        <f t="shared" si="25"/>
        <v>0</v>
      </c>
      <c r="HN27" s="231"/>
      <c r="HO27" s="15">
        <v>20</v>
      </c>
      <c r="HP27" s="282"/>
      <c r="HQ27" s="331"/>
      <c r="HR27" s="282"/>
      <c r="HS27" s="386"/>
      <c r="HT27" s="269"/>
      <c r="HU27" s="575">
        <f t="shared" si="26"/>
        <v>0</v>
      </c>
      <c r="HX27" s="106"/>
      <c r="HY27" s="15">
        <v>20</v>
      </c>
      <c r="HZ27" s="69"/>
      <c r="IA27" s="339"/>
      <c r="IB27" s="69"/>
      <c r="IC27" s="70"/>
      <c r="ID27" s="71"/>
      <c r="IH27" s="106"/>
      <c r="II27" s="15">
        <v>20</v>
      </c>
      <c r="IJ27" s="69"/>
      <c r="IK27" s="339"/>
      <c r="IL27" s="69"/>
      <c r="IM27" s="70"/>
      <c r="IN27" s="71"/>
      <c r="IO27" s="575">
        <f t="shared" si="27"/>
        <v>0</v>
      </c>
      <c r="IR27" s="106"/>
      <c r="IS27" s="15">
        <v>20</v>
      </c>
      <c r="IT27" s="282"/>
      <c r="IU27" s="248"/>
      <c r="IV27" s="282"/>
      <c r="IW27" s="505"/>
      <c r="IX27" s="269"/>
      <c r="IY27" s="325">
        <f t="shared" si="28"/>
        <v>0</v>
      </c>
      <c r="JA27" s="69"/>
      <c r="JB27" s="106"/>
      <c r="JC27" s="15">
        <v>20</v>
      </c>
      <c r="JD27" s="92"/>
      <c r="JE27" s="339"/>
      <c r="JF27" s="92"/>
      <c r="JG27" s="268"/>
      <c r="JH27" s="71"/>
      <c r="JI27" s="575">
        <f t="shared" si="29"/>
        <v>0</v>
      </c>
      <c r="JL27" s="106"/>
      <c r="JM27" s="15">
        <v>20</v>
      </c>
      <c r="JN27" s="92"/>
      <c r="JO27" s="327"/>
      <c r="JP27" s="92"/>
      <c r="JQ27" s="70"/>
      <c r="JR27" s="71"/>
      <c r="JS27" s="575">
        <f t="shared" si="30"/>
        <v>0</v>
      </c>
      <c r="JV27" s="94"/>
      <c r="JW27" s="15">
        <v>20</v>
      </c>
      <c r="JX27" s="69"/>
      <c r="JY27" s="339"/>
      <c r="JZ27" s="69"/>
      <c r="KA27" s="70"/>
      <c r="KB27" s="71"/>
      <c r="KC27" s="575">
        <f t="shared" si="31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5">
        <f t="shared" si="32"/>
        <v>0</v>
      </c>
      <c r="KP27" s="94"/>
      <c r="KQ27" s="15">
        <v>20</v>
      </c>
      <c r="KR27" s="69"/>
      <c r="KS27" s="339"/>
      <c r="KT27" s="69"/>
      <c r="KU27" s="70"/>
      <c r="KV27" s="71"/>
      <c r="KW27" s="575">
        <f t="shared" si="33"/>
        <v>0</v>
      </c>
      <c r="KZ27" s="106"/>
      <c r="LA27" s="15">
        <v>20</v>
      </c>
      <c r="LB27" s="92"/>
      <c r="LC27" s="327"/>
      <c r="LD27" s="92"/>
      <c r="LE27" s="95"/>
      <c r="LF27" s="71"/>
      <c r="LG27" s="575">
        <f t="shared" si="34"/>
        <v>0</v>
      </c>
      <c r="LJ27" s="106"/>
      <c r="LK27" s="15">
        <v>20</v>
      </c>
      <c r="LL27" s="282"/>
      <c r="LM27" s="327"/>
      <c r="LN27" s="282"/>
      <c r="LO27" s="95"/>
      <c r="LP27" s="71"/>
      <c r="LQ27" s="575">
        <f t="shared" si="35"/>
        <v>0</v>
      </c>
      <c r="LT27" s="106"/>
      <c r="LU27" s="15">
        <v>20</v>
      </c>
      <c r="LV27" s="92"/>
      <c r="LW27" s="327"/>
      <c r="LX27" s="92"/>
      <c r="LY27" s="95"/>
      <c r="LZ27" s="71"/>
      <c r="MA27" s="575">
        <f t="shared" si="36"/>
        <v>0</v>
      </c>
      <c r="MB27" s="575"/>
      <c r="MD27" s="106"/>
      <c r="ME27" s="15">
        <v>20</v>
      </c>
      <c r="MF27" s="392"/>
      <c r="MG27" s="327"/>
      <c r="MH27" s="392"/>
      <c r="MI27" s="95"/>
      <c r="MJ27" s="71"/>
      <c r="MK27" s="71">
        <f t="shared" si="37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8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39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0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1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2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3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4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5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5">IQ5</f>
        <v>0</v>
      </c>
      <c r="C28" s="75">
        <f t="shared" si="65"/>
        <v>0</v>
      </c>
      <c r="D28" s="102">
        <f t="shared" si="65"/>
        <v>0</v>
      </c>
      <c r="E28" s="137">
        <f t="shared" si="65"/>
        <v>0</v>
      </c>
      <c r="F28" s="86">
        <f t="shared" si="65"/>
        <v>0</v>
      </c>
      <c r="G28" s="73">
        <f t="shared" si="65"/>
        <v>0</v>
      </c>
      <c r="H28" s="48">
        <f t="shared" si="65"/>
        <v>0</v>
      </c>
      <c r="I28" s="105">
        <f t="shared" si="65"/>
        <v>0</v>
      </c>
      <c r="L28" s="94"/>
      <c r="M28" s="15">
        <v>21</v>
      </c>
      <c r="N28" s="69">
        <v>920.8</v>
      </c>
      <c r="O28" s="339"/>
      <c r="P28" s="69"/>
      <c r="Q28" s="70"/>
      <c r="R28" s="71"/>
      <c r="S28" s="575">
        <f t="shared" si="6"/>
        <v>0</v>
      </c>
      <c r="T28" s="245"/>
      <c r="V28" s="94"/>
      <c r="W28" s="15">
        <v>21</v>
      </c>
      <c r="X28" s="69">
        <v>908.1</v>
      </c>
      <c r="Y28" s="339"/>
      <c r="Z28" s="69"/>
      <c r="AA28" s="70"/>
      <c r="AB28" s="71"/>
      <c r="AC28" s="575">
        <f t="shared" si="7"/>
        <v>0</v>
      </c>
      <c r="AF28" s="106"/>
      <c r="AG28" s="15">
        <v>21</v>
      </c>
      <c r="AH28" s="92"/>
      <c r="AI28" s="327"/>
      <c r="AJ28" s="92"/>
      <c r="AK28" s="95"/>
      <c r="AL28" s="71"/>
      <c r="AM28" s="575">
        <f t="shared" si="8"/>
        <v>0</v>
      </c>
      <c r="AP28" s="106"/>
      <c r="AQ28" s="15">
        <v>21</v>
      </c>
      <c r="AR28" s="92"/>
      <c r="AS28" s="327"/>
      <c r="AT28" s="92"/>
      <c r="AU28" s="95"/>
      <c r="AV28" s="71"/>
      <c r="AW28" s="575">
        <f t="shared" si="9"/>
        <v>0</v>
      </c>
      <c r="AZ28" s="106"/>
      <c r="BA28" s="15">
        <v>21</v>
      </c>
      <c r="BB28" s="92">
        <v>865.4</v>
      </c>
      <c r="BC28" s="327"/>
      <c r="BD28" s="92"/>
      <c r="BE28" s="95"/>
      <c r="BF28" s="71"/>
      <c r="BG28" s="575">
        <f t="shared" si="10"/>
        <v>0</v>
      </c>
      <c r="BJ28" s="106"/>
      <c r="BK28" s="15">
        <v>21</v>
      </c>
      <c r="BL28" s="282">
        <v>918.1</v>
      </c>
      <c r="BM28" s="248"/>
      <c r="BN28" s="282"/>
      <c r="BO28" s="322"/>
      <c r="BP28" s="836"/>
      <c r="BQ28" s="592">
        <f t="shared" si="11"/>
        <v>0</v>
      </c>
      <c r="BT28" s="106"/>
      <c r="BU28" s="266">
        <v>21</v>
      </c>
      <c r="BV28" s="282">
        <v>906.3</v>
      </c>
      <c r="BW28" s="381"/>
      <c r="BX28" s="282"/>
      <c r="BY28" s="382"/>
      <c r="BZ28" s="383"/>
      <c r="CA28" s="575">
        <f t="shared" si="12"/>
        <v>0</v>
      </c>
      <c r="CD28" s="782"/>
      <c r="CE28" s="15">
        <v>21</v>
      </c>
      <c r="CF28" s="92">
        <v>907.2</v>
      </c>
      <c r="CG28" s="381"/>
      <c r="CH28" s="92"/>
      <c r="CI28" s="384"/>
      <c r="CJ28" s="383"/>
      <c r="CK28" s="575">
        <f t="shared" si="13"/>
        <v>0</v>
      </c>
      <c r="CN28" s="613"/>
      <c r="CO28" s="15">
        <v>21</v>
      </c>
      <c r="CP28" s="282">
        <v>899.9</v>
      </c>
      <c r="CQ28" s="381"/>
      <c r="CR28" s="282"/>
      <c r="CS28" s="384"/>
      <c r="CT28" s="383"/>
      <c r="CU28" s="581">
        <f t="shared" si="47"/>
        <v>0</v>
      </c>
      <c r="CX28" s="106"/>
      <c r="CY28" s="15">
        <v>21</v>
      </c>
      <c r="CZ28" s="92"/>
      <c r="DA28" s="327"/>
      <c r="DB28" s="92"/>
      <c r="DC28" s="95"/>
      <c r="DD28" s="71"/>
      <c r="DE28" s="575">
        <f t="shared" si="14"/>
        <v>0</v>
      </c>
      <c r="DH28" s="106"/>
      <c r="DI28" s="15">
        <v>21</v>
      </c>
      <c r="DJ28" s="92">
        <v>872.7</v>
      </c>
      <c r="DK28" s="381"/>
      <c r="DL28" s="92"/>
      <c r="DM28" s="384"/>
      <c r="DN28" s="383"/>
      <c r="DO28" s="581">
        <f t="shared" si="15"/>
        <v>0</v>
      </c>
      <c r="DR28" s="106"/>
      <c r="DS28" s="15">
        <v>21</v>
      </c>
      <c r="DT28" s="92"/>
      <c r="DU28" s="381"/>
      <c r="DV28" s="92"/>
      <c r="DW28" s="384"/>
      <c r="DX28" s="383"/>
      <c r="DY28" s="575">
        <f t="shared" si="16"/>
        <v>0</v>
      </c>
      <c r="EB28" s="106"/>
      <c r="EC28" s="15">
        <v>21</v>
      </c>
      <c r="ED28" s="69">
        <v>914.4</v>
      </c>
      <c r="EE28" s="339"/>
      <c r="EF28" s="69"/>
      <c r="EG28" s="70"/>
      <c r="EH28" s="71"/>
      <c r="EI28" s="575">
        <f t="shared" si="17"/>
        <v>0</v>
      </c>
      <c r="EL28" s="94"/>
      <c r="EM28" s="15">
        <v>21</v>
      </c>
      <c r="EN28" s="282">
        <v>885.4</v>
      </c>
      <c r="EO28" s="331"/>
      <c r="EP28" s="282"/>
      <c r="EQ28" s="268"/>
      <c r="ER28" s="269"/>
      <c r="ES28" s="575">
        <f t="shared" si="18"/>
        <v>0</v>
      </c>
      <c r="EV28" s="106"/>
      <c r="EW28" s="15">
        <v>21</v>
      </c>
      <c r="EX28" s="267">
        <v>860.5</v>
      </c>
      <c r="EY28" s="499"/>
      <c r="EZ28" s="267"/>
      <c r="FA28" s="268"/>
      <c r="FB28" s="269"/>
      <c r="FC28" s="325">
        <f t="shared" si="19"/>
        <v>0</v>
      </c>
      <c r="FF28" s="94"/>
      <c r="FG28" s="15">
        <v>21</v>
      </c>
      <c r="FH28" s="282"/>
      <c r="FI28" s="331"/>
      <c r="FJ28" s="282"/>
      <c r="FK28" s="268"/>
      <c r="FL28" s="269"/>
      <c r="FM28" s="575">
        <f t="shared" si="20"/>
        <v>0</v>
      </c>
      <c r="FP28" s="106"/>
      <c r="FQ28" s="15">
        <v>21</v>
      </c>
      <c r="FR28" s="92">
        <v>862.7</v>
      </c>
      <c r="FS28" s="327"/>
      <c r="FT28" s="92"/>
      <c r="FU28" s="70"/>
      <c r="FV28" s="71"/>
      <c r="FW28" s="575">
        <f t="shared" si="21"/>
        <v>0</v>
      </c>
      <c r="FX28" s="71"/>
      <c r="FZ28" s="106"/>
      <c r="GA28" s="15">
        <v>21</v>
      </c>
      <c r="GB28" s="69">
        <v>873.6</v>
      </c>
      <c r="GC28" s="499"/>
      <c r="GD28" s="69"/>
      <c r="GE28" s="268"/>
      <c r="GF28" s="269"/>
      <c r="GG28" s="325">
        <f t="shared" si="22"/>
        <v>0</v>
      </c>
      <c r="GJ28" s="106"/>
      <c r="GK28" s="15">
        <v>21</v>
      </c>
      <c r="GL28" s="477"/>
      <c r="GM28" s="327"/>
      <c r="GN28" s="477"/>
      <c r="GO28" s="95"/>
      <c r="GP28" s="71"/>
      <c r="GQ28" s="575">
        <f t="shared" si="23"/>
        <v>0</v>
      </c>
      <c r="GT28" s="106"/>
      <c r="GU28" s="15">
        <v>21</v>
      </c>
      <c r="GV28" s="92"/>
      <c r="GW28" s="331"/>
      <c r="GX28" s="92"/>
      <c r="GY28" s="322"/>
      <c r="GZ28" s="269"/>
      <c r="HA28" s="575">
        <f t="shared" si="24"/>
        <v>0</v>
      </c>
      <c r="HD28" s="106"/>
      <c r="HE28" s="15">
        <v>21</v>
      </c>
      <c r="HF28" s="282"/>
      <c r="HG28" s="331"/>
      <c r="HH28" s="282"/>
      <c r="HI28" s="322"/>
      <c r="HJ28" s="269"/>
      <c r="HK28" s="325">
        <f t="shared" si="25"/>
        <v>0</v>
      </c>
      <c r="HN28" s="106"/>
      <c r="HO28" s="15">
        <v>21</v>
      </c>
      <c r="HP28" s="282"/>
      <c r="HQ28" s="331"/>
      <c r="HR28" s="282"/>
      <c r="HS28" s="386"/>
      <c r="HT28" s="269"/>
      <c r="HU28" s="575">
        <f t="shared" si="26"/>
        <v>0</v>
      </c>
      <c r="HX28" s="106"/>
      <c r="HY28" s="15">
        <v>21</v>
      </c>
      <c r="HZ28" s="69"/>
      <c r="IA28" s="339"/>
      <c r="IB28" s="69"/>
      <c r="IC28" s="70"/>
      <c r="ID28" s="71"/>
      <c r="IH28" s="106"/>
      <c r="II28" s="15">
        <v>21</v>
      </c>
      <c r="IJ28" s="69"/>
      <c r="IK28" s="339"/>
      <c r="IL28" s="69"/>
      <c r="IM28" s="70"/>
      <c r="IN28" s="71"/>
      <c r="IO28" s="575">
        <f t="shared" si="27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8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5">
        <f t="shared" si="29"/>
        <v>0</v>
      </c>
      <c r="JL28" s="106"/>
      <c r="JM28" s="15">
        <v>21</v>
      </c>
      <c r="JN28" s="92"/>
      <c r="JO28" s="327"/>
      <c r="JP28" s="92"/>
      <c r="JQ28" s="70"/>
      <c r="JR28" s="71"/>
      <c r="JS28" s="575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5">
        <f t="shared" si="31"/>
        <v>0</v>
      </c>
      <c r="KF28" s="94"/>
      <c r="KG28" s="15">
        <v>21</v>
      </c>
      <c r="KH28" s="69"/>
      <c r="KI28" s="339"/>
      <c r="KJ28" s="69"/>
      <c r="KK28" s="70"/>
      <c r="KL28" s="71"/>
      <c r="KM28" s="575">
        <f t="shared" si="32"/>
        <v>0</v>
      </c>
      <c r="KP28" s="94"/>
      <c r="KQ28" s="15">
        <v>21</v>
      </c>
      <c r="KR28" s="69"/>
      <c r="KS28" s="339"/>
      <c r="KT28" s="69"/>
      <c r="KU28" s="70"/>
      <c r="KV28" s="71"/>
      <c r="KW28" s="575">
        <f t="shared" si="33"/>
        <v>0</v>
      </c>
      <c r="KZ28" s="106"/>
      <c r="LA28" s="15">
        <v>21</v>
      </c>
      <c r="LB28" s="92"/>
      <c r="LC28" s="327"/>
      <c r="LD28" s="92"/>
      <c r="LE28" s="95"/>
      <c r="LF28" s="71"/>
      <c r="LG28" s="575">
        <f t="shared" si="34"/>
        <v>0</v>
      </c>
      <c r="LJ28" s="106"/>
      <c r="LK28" s="15">
        <v>21</v>
      </c>
      <c r="LL28" s="92"/>
      <c r="LM28" s="327"/>
      <c r="LN28" s="92"/>
      <c r="LO28" s="95"/>
      <c r="LP28" s="71"/>
      <c r="LQ28" s="575">
        <f t="shared" si="35"/>
        <v>0</v>
      </c>
      <c r="LT28" s="106"/>
      <c r="LU28" s="15">
        <v>21</v>
      </c>
      <c r="LV28" s="92"/>
      <c r="LW28" s="327"/>
      <c r="LX28" s="92"/>
      <c r="LY28" s="95"/>
      <c r="LZ28" s="71"/>
      <c r="MA28" s="575">
        <f t="shared" si="36"/>
        <v>0</v>
      </c>
      <c r="MB28" s="575"/>
      <c r="MD28" s="106"/>
      <c r="ME28" s="15">
        <v>21</v>
      </c>
      <c r="MF28" s="392"/>
      <c r="MG28" s="327"/>
      <c r="MH28" s="392"/>
      <c r="MI28" s="95"/>
      <c r="MJ28" s="71"/>
      <c r="MK28" s="71">
        <f t="shared" si="37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8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39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0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1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2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3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4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5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6">JA5</f>
        <v>0</v>
      </c>
      <c r="C29" s="75">
        <f t="shared" si="66"/>
        <v>0</v>
      </c>
      <c r="D29" s="102">
        <f t="shared" si="66"/>
        <v>0</v>
      </c>
      <c r="E29" s="137">
        <f t="shared" si="66"/>
        <v>0</v>
      </c>
      <c r="F29" s="86">
        <f t="shared" si="66"/>
        <v>0</v>
      </c>
      <c r="G29" s="73">
        <f t="shared" si="66"/>
        <v>0</v>
      </c>
      <c r="H29" s="48">
        <f t="shared" si="66"/>
        <v>0</v>
      </c>
      <c r="I29" s="105">
        <f t="shared" si="66"/>
        <v>0</v>
      </c>
      <c r="L29" s="106"/>
      <c r="M29" s="15"/>
      <c r="N29" s="69"/>
      <c r="O29" s="339"/>
      <c r="P29" s="69"/>
      <c r="Q29" s="70"/>
      <c r="R29" s="71"/>
      <c r="S29" s="575">
        <f>SUM(S8:S28)</f>
        <v>0</v>
      </c>
      <c r="V29" s="106"/>
      <c r="W29" s="15"/>
      <c r="X29" s="69"/>
      <c r="Y29" s="339"/>
      <c r="Z29" s="69"/>
      <c r="AA29" s="70"/>
      <c r="AB29" s="71"/>
      <c r="AC29" s="575">
        <f>SUM(AC8:AC28)</f>
        <v>0</v>
      </c>
      <c r="AF29" s="106"/>
      <c r="AG29" s="15"/>
      <c r="AH29" s="92"/>
      <c r="AI29" s="327"/>
      <c r="AJ29" s="92"/>
      <c r="AK29" s="95"/>
      <c r="AL29" s="71"/>
      <c r="AM29" s="575">
        <f>AL29*AJ29</f>
        <v>0</v>
      </c>
      <c r="AP29" s="106"/>
      <c r="AQ29" s="15"/>
      <c r="AR29" s="92"/>
      <c r="AS29" s="327"/>
      <c r="AT29" s="282"/>
      <c r="AU29" s="95"/>
      <c r="AV29" s="71"/>
      <c r="AW29" s="575">
        <f t="shared" si="9"/>
        <v>0</v>
      </c>
      <c r="AZ29" s="106"/>
      <c r="BA29" s="15"/>
      <c r="BB29" s="92"/>
      <c r="BC29" s="327"/>
      <c r="BD29" s="92"/>
      <c r="BE29" s="95"/>
      <c r="BF29" s="71"/>
      <c r="BG29" s="575">
        <f t="shared" si="10"/>
        <v>0</v>
      </c>
      <c r="BJ29" s="106"/>
      <c r="BK29" s="15">
        <v>22</v>
      </c>
      <c r="BL29" s="282"/>
      <c r="BM29" s="248"/>
      <c r="BN29" s="282"/>
      <c r="BO29" s="322"/>
      <c r="BP29" s="836"/>
      <c r="BQ29" s="592">
        <f t="shared" si="11"/>
        <v>0</v>
      </c>
      <c r="BT29" s="106"/>
      <c r="BU29" s="266">
        <v>22</v>
      </c>
      <c r="BV29" s="282"/>
      <c r="BW29" s="79"/>
      <c r="BX29" s="92"/>
      <c r="BY29" s="95"/>
      <c r="BZ29" s="71"/>
      <c r="CA29" s="575">
        <v>0</v>
      </c>
      <c r="CD29" s="106"/>
      <c r="CE29" s="15">
        <v>22</v>
      </c>
      <c r="CF29" s="92"/>
      <c r="CG29" s="381"/>
      <c r="CH29" s="92"/>
      <c r="CI29" s="394"/>
      <c r="CJ29" s="383"/>
      <c r="CK29" s="575">
        <f t="shared" si="13"/>
        <v>0</v>
      </c>
      <c r="CN29" s="613"/>
      <c r="CO29" s="15">
        <v>22</v>
      </c>
      <c r="CP29" s="92"/>
      <c r="CQ29" s="381"/>
      <c r="CR29" s="92"/>
      <c r="CS29" s="384"/>
      <c r="CT29" s="383"/>
      <c r="CU29" s="581">
        <f t="shared" si="47"/>
        <v>0</v>
      </c>
      <c r="CX29" s="106"/>
      <c r="CY29" s="15"/>
      <c r="CZ29" s="92"/>
      <c r="DA29" s="327"/>
      <c r="DB29" s="92"/>
      <c r="DC29" s="95"/>
      <c r="DD29" s="71"/>
      <c r="DE29" s="575">
        <f t="shared" si="14"/>
        <v>0</v>
      </c>
      <c r="DH29" s="106"/>
      <c r="DI29" s="15"/>
      <c r="DJ29" s="92"/>
      <c r="DK29" s="327"/>
      <c r="DL29" s="92"/>
      <c r="DM29" s="95"/>
      <c r="DN29" s="71"/>
      <c r="DO29" s="581">
        <f t="shared" si="15"/>
        <v>0</v>
      </c>
      <c r="DR29" s="460"/>
      <c r="DS29" s="15">
        <v>22</v>
      </c>
      <c r="DT29" s="92"/>
      <c r="DU29" s="327"/>
      <c r="DV29" s="92"/>
      <c r="DW29" s="95"/>
      <c r="DX29" s="71"/>
      <c r="DY29" s="575">
        <f t="shared" si="16"/>
        <v>0</v>
      </c>
      <c r="EB29" s="106"/>
      <c r="EC29" s="15">
        <v>22</v>
      </c>
      <c r="ED29" s="69"/>
      <c r="EE29" s="339"/>
      <c r="EF29" s="69"/>
      <c r="EG29" s="70"/>
      <c r="EH29" s="71"/>
      <c r="EI29" s="575">
        <f>SUM(EI8:EI28)</f>
        <v>0</v>
      </c>
      <c r="EL29" s="94"/>
      <c r="EM29" s="15">
        <v>22</v>
      </c>
      <c r="EN29" s="92"/>
      <c r="EO29" s="327"/>
      <c r="EP29" s="92"/>
      <c r="EQ29" s="70"/>
      <c r="ER29" s="71"/>
      <c r="ES29" s="575">
        <f t="shared" si="18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19"/>
        <v>0</v>
      </c>
      <c r="FF29" s="94"/>
      <c r="FG29" s="15">
        <v>22</v>
      </c>
      <c r="FH29" s="92"/>
      <c r="FI29" s="327"/>
      <c r="FJ29" s="92"/>
      <c r="FK29" s="70"/>
      <c r="FL29" s="71"/>
      <c r="FM29" s="575">
        <f t="shared" si="20"/>
        <v>0</v>
      </c>
      <c r="FP29" s="106"/>
      <c r="FQ29" s="15">
        <v>22</v>
      </c>
      <c r="FR29" s="92"/>
      <c r="FS29" s="327"/>
      <c r="FT29" s="92"/>
      <c r="FU29" s="70"/>
      <c r="FV29" s="71"/>
      <c r="FW29" s="575">
        <f t="shared" si="21"/>
        <v>0</v>
      </c>
      <c r="FZ29" s="106"/>
      <c r="GA29" s="15"/>
      <c r="GB29" s="69"/>
      <c r="GC29" s="339"/>
      <c r="GD29" s="69"/>
      <c r="GE29" s="70"/>
      <c r="GF29" s="71"/>
      <c r="GG29" s="325">
        <f t="shared" si="22"/>
        <v>0</v>
      </c>
      <c r="GJ29" s="106"/>
      <c r="GK29" s="15"/>
      <c r="GL29" s="477"/>
      <c r="GM29" s="327"/>
      <c r="GN29" s="92"/>
      <c r="GO29" s="95"/>
      <c r="GP29" s="71"/>
      <c r="GQ29" s="575">
        <f t="shared" si="23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5">
        <f>SUM(HA8:HA28)</f>
        <v>0</v>
      </c>
      <c r="HD29" s="106"/>
      <c r="HE29" s="15"/>
      <c r="HF29" s="92"/>
      <c r="HG29" s="327"/>
      <c r="HH29" s="92"/>
      <c r="HI29" s="95"/>
      <c r="HJ29" s="71"/>
      <c r="HK29" s="575">
        <f>SUM(HK8:HK28)</f>
        <v>0</v>
      </c>
      <c r="HN29" s="106"/>
      <c r="HO29" s="15">
        <v>22</v>
      </c>
      <c r="HP29" s="92"/>
      <c r="HQ29" s="327"/>
      <c r="HR29" s="92"/>
      <c r="HS29" s="70"/>
      <c r="HT29" s="71"/>
      <c r="HU29" s="575">
        <f t="shared" si="26"/>
        <v>0</v>
      </c>
      <c r="HX29" s="106"/>
      <c r="HY29" s="15">
        <v>22</v>
      </c>
      <c r="HZ29" s="69"/>
      <c r="IA29" s="339"/>
      <c r="IB29" s="69"/>
      <c r="IC29" s="70"/>
      <c r="ID29" s="71"/>
      <c r="IE29" s="575">
        <f t="shared" ref="IE29" si="67"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5">
        <f t="shared" si="27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8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5">
        <f t="shared" si="29"/>
        <v>0</v>
      </c>
      <c r="JL29" s="106"/>
      <c r="JM29" s="15"/>
      <c r="JN29" s="92"/>
      <c r="JO29" s="327"/>
      <c r="JP29" s="92"/>
      <c r="JQ29" s="70"/>
      <c r="JR29" s="71"/>
      <c r="JS29" s="575">
        <f>SUM(JS8:JS28)</f>
        <v>0</v>
      </c>
      <c r="JV29" s="106"/>
      <c r="JW29" s="15"/>
      <c r="JX29" s="69"/>
      <c r="JY29" s="339"/>
      <c r="JZ29" s="69"/>
      <c r="KA29" s="70"/>
      <c r="KB29" s="71"/>
      <c r="KC29" s="575">
        <f>SUM(KC8:KC28)</f>
        <v>0</v>
      </c>
      <c r="KF29" s="106"/>
      <c r="KG29" s="15"/>
      <c r="KH29" s="69"/>
      <c r="KI29" s="339"/>
      <c r="KJ29" s="69"/>
      <c r="KK29" s="70"/>
      <c r="KL29" s="71"/>
      <c r="KM29" s="575">
        <f>SUM(KM8:KM28)</f>
        <v>0</v>
      </c>
      <c r="KP29" s="106"/>
      <c r="KQ29" s="15"/>
      <c r="KR29" s="69"/>
      <c r="KS29" s="339"/>
      <c r="KT29" s="69"/>
      <c r="KU29" s="70"/>
      <c r="KV29" s="71"/>
      <c r="KW29" s="575">
        <f>SUM(KW8:KW28)</f>
        <v>0</v>
      </c>
      <c r="KZ29" s="106"/>
      <c r="LA29" s="15"/>
      <c r="LB29" s="92"/>
      <c r="LC29" s="327"/>
      <c r="LD29" s="92"/>
      <c r="LE29" s="95"/>
      <c r="LF29" s="71"/>
      <c r="LG29" s="575">
        <f>LF29*LD29</f>
        <v>0</v>
      </c>
      <c r="LJ29" s="106"/>
      <c r="LK29" s="15"/>
      <c r="LL29" s="92"/>
      <c r="LM29" s="327"/>
      <c r="LN29" s="282"/>
      <c r="LO29" s="95"/>
      <c r="LP29" s="71"/>
      <c r="LQ29" s="575">
        <f t="shared" si="35"/>
        <v>0</v>
      </c>
      <c r="LT29" s="106"/>
      <c r="LU29" s="15"/>
      <c r="LV29" s="92"/>
      <c r="LW29" s="327"/>
      <c r="LX29" s="92"/>
      <c r="LY29" s="95"/>
      <c r="LZ29" s="71"/>
      <c r="MA29" s="575">
        <f t="shared" si="36"/>
        <v>0</v>
      </c>
      <c r="MB29" s="575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2"/>
        <v>0</v>
      </c>
      <c r="OJ29" s="92"/>
      <c r="OK29" s="95"/>
      <c r="OL29" s="71"/>
      <c r="OO29" s="106"/>
      <c r="OP29" s="15"/>
      <c r="OQ29" s="92"/>
      <c r="OR29" s="327"/>
      <c r="OS29" s="575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9"/>
      <c r="P30" s="105"/>
      <c r="Q30" s="70"/>
      <c r="R30" s="71"/>
      <c r="S30" s="575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5">
        <f>SUM(AM8:AM29)</f>
        <v>0</v>
      </c>
      <c r="AP30" s="106"/>
      <c r="AQ30" s="15"/>
      <c r="AR30" s="92"/>
      <c r="AS30" s="327"/>
      <c r="AT30" s="92"/>
      <c r="AU30" s="95"/>
      <c r="AV30" s="71"/>
      <c r="AW30" s="575">
        <f>SUM(AW8:AW29)</f>
        <v>0</v>
      </c>
      <c r="AZ30" s="106"/>
      <c r="BA30" s="15"/>
      <c r="BB30" s="69"/>
      <c r="BC30" s="327"/>
      <c r="BD30" s="69"/>
      <c r="BE30" s="95"/>
      <c r="BF30" s="71"/>
      <c r="BG30" s="575">
        <f>SUM(BG8:BG29)</f>
        <v>0</v>
      </c>
      <c r="BJ30" s="106"/>
      <c r="BK30" s="15"/>
      <c r="BL30" s="69"/>
      <c r="BM30" s="137"/>
      <c r="BN30" s="69"/>
      <c r="BO30" s="95"/>
      <c r="BP30" s="71"/>
      <c r="BQ30" s="575">
        <f>SUM(BQ8:BQ29)</f>
        <v>0</v>
      </c>
      <c r="BT30" s="106"/>
      <c r="BU30" s="266"/>
      <c r="BV30" s="267"/>
      <c r="BW30" s="79"/>
      <c r="BX30" s="69"/>
      <c r="BY30" s="95"/>
      <c r="BZ30" s="71"/>
      <c r="CA30" s="575">
        <f>SUM(CA8:CA29)</f>
        <v>0</v>
      </c>
      <c r="CD30" s="106"/>
      <c r="CE30" s="15">
        <v>23</v>
      </c>
      <c r="CF30" s="69"/>
      <c r="CG30" s="381"/>
      <c r="CH30" s="69"/>
      <c r="CI30" s="394"/>
      <c r="CJ30" s="383"/>
      <c r="CK30" s="575">
        <f>SUM(CK8:CK29)</f>
        <v>0</v>
      </c>
      <c r="CN30" s="106"/>
      <c r="CO30" s="15"/>
      <c r="CP30" s="69"/>
      <c r="CQ30" s="327"/>
      <c r="CR30" s="69"/>
      <c r="CS30" s="95"/>
      <c r="CT30" s="71"/>
      <c r="CU30" s="581">
        <f t="shared" si="47"/>
        <v>0</v>
      </c>
      <c r="CX30" s="106"/>
      <c r="CY30" s="15"/>
      <c r="CZ30" s="69"/>
      <c r="DA30" s="327"/>
      <c r="DB30" s="69"/>
      <c r="DC30" s="95"/>
      <c r="DD30" s="71"/>
      <c r="DE30" s="575">
        <f>SUM(DE8:DE29)</f>
        <v>0</v>
      </c>
      <c r="DH30" s="106"/>
      <c r="DI30" s="15"/>
      <c r="DJ30" s="69"/>
      <c r="DK30" s="327"/>
      <c r="DL30" s="69"/>
      <c r="DM30" s="95"/>
      <c r="DN30" s="71"/>
      <c r="DO30" s="575">
        <f>SUM(DO8:DO29)</f>
        <v>0</v>
      </c>
      <c r="DR30" s="106"/>
      <c r="DS30" s="15"/>
      <c r="DT30" s="69"/>
      <c r="DU30" s="327"/>
      <c r="DV30" s="69"/>
      <c r="DW30" s="95"/>
      <c r="DX30" s="71"/>
      <c r="DY30" s="575">
        <f>SUM(DY8:DY29)</f>
        <v>0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5">
        <f>SUM(ES8:ES29)</f>
        <v>0</v>
      </c>
      <c r="EV30" s="94"/>
      <c r="EW30" s="15"/>
      <c r="EX30" s="92"/>
      <c r="EY30" s="327"/>
      <c r="EZ30" s="105"/>
      <c r="FA30" s="70"/>
      <c r="FB30" s="71"/>
      <c r="FC30" s="575">
        <f>SUM(FC8:FC29)</f>
        <v>0</v>
      </c>
      <c r="FF30" s="94"/>
      <c r="FG30" s="15"/>
      <c r="FH30" s="92"/>
      <c r="FI30" s="327"/>
      <c r="FJ30" s="105"/>
      <c r="FK30" s="70"/>
      <c r="FL30" s="71"/>
      <c r="FM30" s="575">
        <f>SUM(FM8:FM29)</f>
        <v>0</v>
      </c>
      <c r="FP30" s="106"/>
      <c r="FQ30" s="15"/>
      <c r="FR30" s="92"/>
      <c r="FS30" s="327"/>
      <c r="FT30" s="92"/>
      <c r="FU30" s="70"/>
      <c r="FV30" s="71"/>
      <c r="FW30" s="575">
        <f>SUM(FW8:FW29)</f>
        <v>0</v>
      </c>
      <c r="FZ30" s="106"/>
      <c r="GA30" s="15"/>
      <c r="GB30" s="69"/>
      <c r="GC30" s="339"/>
      <c r="GD30" s="105"/>
      <c r="GE30" s="70"/>
      <c r="GF30" s="71"/>
      <c r="GG30" s="575">
        <f>SUM(GG8:GG29)</f>
        <v>0</v>
      </c>
      <c r="GJ30" s="106"/>
      <c r="GK30" s="15"/>
      <c r="GL30" s="477"/>
      <c r="GM30" s="327"/>
      <c r="GN30" s="69"/>
      <c r="GO30" s="95"/>
      <c r="GP30" s="71"/>
      <c r="GQ30" s="575">
        <f>SUM(GQ8:GQ29)</f>
        <v>0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1"/>
      <c r="HN30" s="106"/>
      <c r="HO30" s="15"/>
      <c r="HP30" s="92"/>
      <c r="HQ30" s="327"/>
      <c r="HR30" s="105"/>
      <c r="HS30" s="70"/>
      <c r="HT30" s="71"/>
      <c r="HU30" s="575">
        <f>SUM(HU8:HU29)</f>
        <v>0</v>
      </c>
      <c r="HX30" s="106"/>
      <c r="HY30" s="15"/>
      <c r="HZ30" s="69"/>
      <c r="IA30" s="339"/>
      <c r="IB30" s="105"/>
      <c r="IC30" s="70"/>
      <c r="ID30" s="71"/>
      <c r="IE30" s="575">
        <f>SUM(IE8:IE29)</f>
        <v>0</v>
      </c>
      <c r="IH30" s="106"/>
      <c r="II30" s="15">
        <v>23</v>
      </c>
      <c r="IJ30" s="69"/>
      <c r="IK30" s="339"/>
      <c r="IL30" s="105"/>
      <c r="IM30" s="70"/>
      <c r="IN30" s="71"/>
      <c r="IO30" s="575">
        <f>SUM(IO8:IO29)</f>
        <v>0</v>
      </c>
      <c r="IR30" s="106"/>
      <c r="IS30" s="15"/>
      <c r="IT30" s="69"/>
      <c r="IU30" s="79"/>
      <c r="IV30" s="69"/>
      <c r="IW30" s="95"/>
      <c r="IX30" s="71"/>
      <c r="IY30" s="575">
        <f>SUM(IY8:IY29)</f>
        <v>0</v>
      </c>
      <c r="JB30" s="106"/>
      <c r="JC30" s="15"/>
      <c r="JD30" s="69"/>
      <c r="JE30" s="339"/>
      <c r="JF30" s="105"/>
      <c r="JG30" s="70"/>
      <c r="JH30" s="71"/>
      <c r="JI30" s="575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5">
        <f>SUM(LG8:LG29)</f>
        <v>0</v>
      </c>
      <c r="LJ30" s="106"/>
      <c r="LK30" s="15"/>
      <c r="LL30" s="92"/>
      <c r="LM30" s="327"/>
      <c r="LN30" s="92"/>
      <c r="LO30" s="95"/>
      <c r="LP30" s="71"/>
      <c r="LQ30" s="575">
        <f>SUM(LQ8:LQ29)</f>
        <v>0</v>
      </c>
      <c r="LT30" s="106"/>
      <c r="LU30" s="15"/>
      <c r="LV30" s="69"/>
      <c r="LW30" s="327"/>
      <c r="LX30" s="69"/>
      <c r="LY30" s="95"/>
      <c r="LZ30" s="71"/>
      <c r="MA30" s="575">
        <f>SUM(MA8:MA29)</f>
        <v>0</v>
      </c>
      <c r="MB30" s="575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80"/>
      <c r="V31" s="198"/>
      <c r="W31" s="37"/>
      <c r="X31" s="396"/>
      <c r="Y31" s="397"/>
      <c r="Z31" s="221"/>
      <c r="AA31" s="141"/>
      <c r="AB31" s="213"/>
      <c r="AC31" s="580"/>
      <c r="AF31" s="198"/>
      <c r="AG31" s="401"/>
      <c r="AH31" s="396"/>
      <c r="AI31" s="220"/>
      <c r="AJ31" s="396"/>
      <c r="AK31" s="412"/>
      <c r="AL31" s="213"/>
      <c r="AM31" s="580"/>
      <c r="AP31" s="198"/>
      <c r="AQ31" s="37"/>
      <c r="AR31" s="405"/>
      <c r="AS31" s="397"/>
      <c r="AT31" s="405"/>
      <c r="AU31" s="412"/>
      <c r="AV31" s="213"/>
      <c r="AW31" s="580"/>
      <c r="AZ31" s="198"/>
      <c r="BA31" s="37"/>
      <c r="BB31" s="221"/>
      <c r="BC31" s="220"/>
      <c r="BD31" s="396"/>
      <c r="BE31" s="412"/>
      <c r="BF31" s="413"/>
      <c r="BG31" s="580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1">
        <f>SUM(CU8:CU30)</f>
        <v>0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80"/>
      <c r="EL31" s="198"/>
      <c r="EM31" s="37"/>
      <c r="EN31" s="396"/>
      <c r="EO31" s="397"/>
      <c r="EP31" s="221"/>
      <c r="EQ31" s="141"/>
      <c r="ER31" s="213"/>
      <c r="ES31" s="580"/>
      <c r="EV31" s="94"/>
      <c r="EW31" s="37"/>
      <c r="EX31" s="405"/>
      <c r="EY31" s="430"/>
      <c r="EZ31" s="221"/>
      <c r="FA31" s="141"/>
      <c r="FB31" s="213"/>
      <c r="FC31" s="580"/>
      <c r="FF31" s="406"/>
      <c r="FG31" s="37"/>
      <c r="FH31" s="396"/>
      <c r="FI31" s="220"/>
      <c r="FJ31" s="396"/>
      <c r="FK31" s="141"/>
      <c r="FL31" s="213"/>
      <c r="FM31" s="580"/>
      <c r="FP31" s="198"/>
      <c r="FQ31" s="37"/>
      <c r="FR31" s="405"/>
      <c r="FS31" s="397"/>
      <c r="FT31" s="405"/>
      <c r="FU31" s="141"/>
      <c r="FV31" s="213"/>
      <c r="FW31" s="580"/>
      <c r="FZ31" s="198"/>
      <c r="GA31" s="37"/>
      <c r="GB31" s="396"/>
      <c r="GC31" s="397"/>
      <c r="GD31" s="221"/>
      <c r="GE31" s="141"/>
      <c r="GF31" s="213"/>
      <c r="GG31" s="580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3"/>
      <c r="HD31" s="352"/>
      <c r="HE31" s="52"/>
      <c r="HF31" s="407"/>
      <c r="HG31" s="408"/>
      <c r="HH31" s="409"/>
      <c r="HI31" s="410"/>
      <c r="HJ31" s="411"/>
      <c r="HK31" s="583"/>
      <c r="HN31" s="198"/>
      <c r="HO31" s="37"/>
      <c r="HP31" s="405"/>
      <c r="HQ31" s="397"/>
      <c r="HR31" s="221"/>
      <c r="HS31" s="141"/>
      <c r="HT31" s="213"/>
      <c r="HU31" s="580"/>
      <c r="HX31" s="198"/>
      <c r="HY31" s="37"/>
      <c r="HZ31" s="396"/>
      <c r="IA31" s="397"/>
      <c r="IB31" s="221"/>
      <c r="IC31" s="141"/>
      <c r="ID31" s="213"/>
      <c r="IE31" s="580"/>
      <c r="IH31" s="198"/>
      <c r="II31" s="37"/>
      <c r="IJ31" s="396"/>
      <c r="IK31" s="397"/>
      <c r="IL31" s="221"/>
      <c r="IM31" s="141"/>
      <c r="IN31" s="213"/>
      <c r="IO31" s="580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80"/>
      <c r="JL31" s="198"/>
      <c r="JM31" s="37"/>
      <c r="JN31" s="405"/>
      <c r="JO31" s="397"/>
      <c r="JP31" s="221"/>
      <c r="JQ31" s="141"/>
      <c r="JR31" s="213"/>
      <c r="JS31" s="580"/>
      <c r="JV31" s="198"/>
      <c r="JW31" s="37"/>
      <c r="JX31" s="396"/>
      <c r="JY31" s="397"/>
      <c r="JZ31" s="221"/>
      <c r="KA31" s="141"/>
      <c r="KB31" s="213"/>
      <c r="KC31" s="580"/>
      <c r="KF31" s="198"/>
      <c r="KG31" s="37"/>
      <c r="KH31" s="396"/>
      <c r="KI31" s="397"/>
      <c r="KJ31" s="221"/>
      <c r="KK31" s="141"/>
      <c r="KL31" s="213"/>
      <c r="KM31" s="580"/>
      <c r="KP31" s="198"/>
      <c r="KQ31" s="37"/>
      <c r="KR31" s="396"/>
      <c r="KS31" s="397"/>
      <c r="KT31" s="221"/>
      <c r="KU31" s="141"/>
      <c r="KV31" s="213"/>
      <c r="KW31" s="580"/>
      <c r="KZ31" s="198"/>
      <c r="LA31" s="401"/>
      <c r="LB31" s="396"/>
      <c r="LC31" s="220"/>
      <c r="LD31" s="396"/>
      <c r="LE31" s="412"/>
      <c r="LF31" s="213"/>
      <c r="LG31" s="580"/>
      <c r="LJ31" s="198"/>
      <c r="LK31" s="37"/>
      <c r="LL31" s="405"/>
      <c r="LM31" s="397"/>
      <c r="LN31" s="405"/>
      <c r="LO31" s="412"/>
      <c r="LP31" s="213"/>
      <c r="LQ31" s="580"/>
      <c r="LT31" s="198"/>
      <c r="LU31" s="37"/>
      <c r="LV31" s="221"/>
      <c r="LW31" s="220"/>
      <c r="LX31" s="396"/>
      <c r="LY31" s="412"/>
      <c r="LZ31" s="413"/>
      <c r="MA31" s="580"/>
      <c r="MB31" s="580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3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3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3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6"/>
      <c r="N32" s="105">
        <f>SUM(N8:N31)</f>
        <v>19129.699999999997</v>
      </c>
      <c r="P32" s="105">
        <f>SUM(P8:P31)</f>
        <v>0</v>
      </c>
      <c r="S32" s="575"/>
      <c r="X32" s="105">
        <f>SUM(X8:X31)</f>
        <v>19151.899999999998</v>
      </c>
      <c r="Z32" s="105">
        <f>SUM(Z8:Z31)</f>
        <v>0</v>
      </c>
      <c r="AH32" s="105">
        <f>SUM(AH8:AH31)</f>
        <v>18759.560000000001</v>
      </c>
      <c r="AJ32" s="105">
        <f>SUM(AJ8:AJ31)</f>
        <v>0</v>
      </c>
      <c r="AM32" s="575"/>
      <c r="AR32" s="86">
        <f>SUM(AR8:AR31)</f>
        <v>18761.279999999995</v>
      </c>
      <c r="AT32" s="105">
        <f>SUM(AT8:AT31)</f>
        <v>0</v>
      </c>
      <c r="AZ32" s="75"/>
      <c r="BA32" s="142"/>
      <c r="BB32" s="86">
        <f>SUM(BB8:BB31)</f>
        <v>18599.8</v>
      </c>
      <c r="BC32" s="86"/>
      <c r="BD32" s="86">
        <f>SUM(BD8:BD31)</f>
        <v>0</v>
      </c>
      <c r="BL32" s="105">
        <f>SUM(BL8:BL31)</f>
        <v>18669.899999999998</v>
      </c>
      <c r="BN32" s="105">
        <f>SUM(BN8:BN31)</f>
        <v>0</v>
      </c>
      <c r="BV32" s="105">
        <f>SUM(BV8:BV31)</f>
        <v>18991.099999999999</v>
      </c>
      <c r="BX32" s="105">
        <f>SUM(BX8:BX31)</f>
        <v>0</v>
      </c>
      <c r="CE32" s="15"/>
      <c r="CF32" s="105">
        <f>SUM(CF8:CF31)</f>
        <v>18921.500000000004</v>
      </c>
      <c r="CH32" s="105">
        <f>SUM(CH8:CH31)</f>
        <v>0</v>
      </c>
      <c r="CP32" s="105">
        <f>SUM(CP8:CP31)</f>
        <v>19095.100000000002</v>
      </c>
      <c r="CR32" s="105">
        <f>SUM(CR8:CR31)</f>
        <v>0</v>
      </c>
      <c r="CZ32" s="105">
        <f>SUM(CZ8:CZ31)</f>
        <v>18856.18</v>
      </c>
      <c r="DB32" s="105">
        <f>SUM(DB8:DB31)</f>
        <v>0</v>
      </c>
      <c r="DJ32" s="105">
        <f>SUM(DJ8:DJ31)</f>
        <v>18910.600000000002</v>
      </c>
      <c r="DL32" s="105">
        <f>SUM(DL8:DL31)</f>
        <v>0</v>
      </c>
      <c r="DT32" s="105">
        <f>SUM(DT8:DT31)</f>
        <v>18538.679999999997</v>
      </c>
      <c r="DV32" s="105">
        <f>SUM(DV8:DV31)</f>
        <v>0</v>
      </c>
      <c r="ED32" s="105">
        <f>SUM(ED8:ED31)</f>
        <v>19056.899999999998</v>
      </c>
      <c r="EF32" s="105">
        <f>SUM(EF8:EF31)</f>
        <v>0</v>
      </c>
      <c r="EN32" s="105">
        <f>SUM(EN8:EN31)</f>
        <v>19029.300000000003</v>
      </c>
      <c r="EP32" s="105">
        <f>SUM(EP8:EP31)</f>
        <v>0</v>
      </c>
      <c r="EX32" s="105">
        <f>SUM(EX8:EX31)</f>
        <v>18304.7</v>
      </c>
      <c r="EZ32" s="105">
        <f>SUM(EZ8:EZ31)</f>
        <v>0</v>
      </c>
      <c r="FH32" s="132">
        <f>SUM(FH8:FH31)</f>
        <v>18855.780000000002</v>
      </c>
      <c r="FJ32" s="105">
        <f>SUM(FJ8:FJ31)</f>
        <v>0</v>
      </c>
      <c r="FR32" s="105">
        <f>SUM(FR8:FR31)</f>
        <v>18766.800000000003</v>
      </c>
      <c r="FS32" s="105"/>
      <c r="FT32" s="105">
        <f>SUM(FT8:FT31)</f>
        <v>0</v>
      </c>
      <c r="FU32" s="75" t="s">
        <v>36</v>
      </c>
      <c r="GB32" s="105">
        <f>SUM(GB8:GB31)</f>
        <v>18902.599999999999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5"/>
      <c r="MB32" s="57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6"/>
      <c r="N33" s="994" t="s">
        <v>21</v>
      </c>
      <c r="O33" s="995"/>
      <c r="P33" s="307">
        <f>Q5-P32</f>
        <v>19129.7</v>
      </c>
      <c r="Q33" s="245"/>
      <c r="S33" s="575"/>
      <c r="X33" s="994" t="s">
        <v>21</v>
      </c>
      <c r="Y33" s="995"/>
      <c r="Z33" s="307">
        <f>AA5-Z32</f>
        <v>19151.900000000001</v>
      </c>
      <c r="AA33" s="245"/>
      <c r="AH33" s="994" t="s">
        <v>21</v>
      </c>
      <c r="AI33" s="995"/>
      <c r="AJ33" s="235">
        <f>AK5-AJ32</f>
        <v>18759.560000000001</v>
      </c>
      <c r="AM33" s="575"/>
      <c r="AR33" s="994" t="s">
        <v>21</v>
      </c>
      <c r="AS33" s="995"/>
      <c r="AT33" s="143">
        <f>AU5-AT32</f>
        <v>18761.28</v>
      </c>
      <c r="AZ33" s="75"/>
      <c r="BL33" s="350" t="s">
        <v>21</v>
      </c>
      <c r="BM33" s="351"/>
      <c r="BN33" s="143">
        <f>BL32-BN32</f>
        <v>18669.899999999998</v>
      </c>
      <c r="BV33" s="350" t="s">
        <v>21</v>
      </c>
      <c r="BW33" s="351"/>
      <c r="BX33" s="143">
        <f>BV32-BX32</f>
        <v>18991.099999999999</v>
      </c>
      <c r="CE33" s="15"/>
      <c r="CF33" s="350" t="s">
        <v>21</v>
      </c>
      <c r="CG33" s="351"/>
      <c r="CH33" s="143">
        <f>CF32-CH32</f>
        <v>18921.500000000004</v>
      </c>
      <c r="CP33" s="350" t="s">
        <v>21</v>
      </c>
      <c r="CQ33" s="351"/>
      <c r="CR33" s="143">
        <f>CP32-CR32</f>
        <v>19095.100000000002</v>
      </c>
      <c r="CZ33" s="350" t="s">
        <v>21</v>
      </c>
      <c r="DA33" s="351"/>
      <c r="DB33" s="143">
        <f>CZ32-DB32</f>
        <v>18856.18</v>
      </c>
      <c r="DJ33" s="350" t="s">
        <v>21</v>
      </c>
      <c r="DK33" s="351"/>
      <c r="DL33" s="143">
        <f>DJ32-DL32</f>
        <v>18910.600000000002</v>
      </c>
      <c r="DT33" s="350" t="s">
        <v>21</v>
      </c>
      <c r="DU33" s="351"/>
      <c r="DV33" s="143">
        <f>DT32-DV32</f>
        <v>18538.679999999997</v>
      </c>
      <c r="ED33" s="350" t="s">
        <v>21</v>
      </c>
      <c r="EE33" s="351"/>
      <c r="EF33" s="143">
        <f>ED32-EF32</f>
        <v>19056.899999999998</v>
      </c>
      <c r="EN33" s="350" t="s">
        <v>21</v>
      </c>
      <c r="EO33" s="351"/>
      <c r="EP33" s="143">
        <f>EN32-EP32</f>
        <v>19029.300000000003</v>
      </c>
      <c r="EX33" s="350" t="s">
        <v>21</v>
      </c>
      <c r="EY33" s="351"/>
      <c r="EZ33" s="307">
        <f>EX32-EZ32</f>
        <v>18304.7</v>
      </c>
      <c r="FH33" s="350" t="s">
        <v>21</v>
      </c>
      <c r="FI33" s="351"/>
      <c r="FJ33" s="143">
        <f>FH32-FJ32</f>
        <v>18855.780000000002</v>
      </c>
      <c r="FR33" s="350" t="s">
        <v>21</v>
      </c>
      <c r="FS33" s="351"/>
      <c r="FT33" s="307">
        <f>FR32-FT32</f>
        <v>18766.800000000003</v>
      </c>
      <c r="GB33" s="350" t="s">
        <v>21</v>
      </c>
      <c r="GC33" s="351"/>
      <c r="GD33" s="143">
        <f>GE5-GD32</f>
        <v>18902.599999999999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8" t="s">
        <v>21</v>
      </c>
      <c r="IA33" s="719"/>
      <c r="IB33" s="307">
        <f>IC5-IB32</f>
        <v>0</v>
      </c>
      <c r="IC33" s="245"/>
      <c r="IJ33" s="718" t="s">
        <v>21</v>
      </c>
      <c r="IK33" s="719"/>
      <c r="IL33" s="143">
        <f>IJ32-IL32</f>
        <v>0</v>
      </c>
      <c r="IT33" s="718" t="s">
        <v>21</v>
      </c>
      <c r="IU33" s="719"/>
      <c r="IV33" s="143">
        <f>IT32-IV32</f>
        <v>0</v>
      </c>
      <c r="JD33" s="718" t="s">
        <v>21</v>
      </c>
      <c r="JE33" s="719"/>
      <c r="JF33" s="143">
        <f>JD32-JF32</f>
        <v>0</v>
      </c>
      <c r="JN33" s="718" t="s">
        <v>21</v>
      </c>
      <c r="JO33" s="719"/>
      <c r="JP33" s="143">
        <f>JN32-JP32</f>
        <v>0</v>
      </c>
      <c r="JX33" s="718" t="s">
        <v>21</v>
      </c>
      <c r="JY33" s="719"/>
      <c r="JZ33" s="307">
        <f>KA5-JZ32</f>
        <v>0</v>
      </c>
      <c r="KA33" s="245"/>
      <c r="KH33" s="718" t="s">
        <v>21</v>
      </c>
      <c r="KI33" s="719"/>
      <c r="KJ33" s="307">
        <f>KK5-KJ32</f>
        <v>0</v>
      </c>
      <c r="KK33" s="245"/>
      <c r="KR33" s="718" t="s">
        <v>21</v>
      </c>
      <c r="KS33" s="719"/>
      <c r="KT33" s="307">
        <f>KU5-KT32</f>
        <v>0</v>
      </c>
      <c r="KU33" s="245"/>
      <c r="LB33" s="596" t="s">
        <v>21</v>
      </c>
      <c r="LC33" s="597"/>
      <c r="LD33" s="235">
        <f>LE5-LD32</f>
        <v>0</v>
      </c>
      <c r="LL33" s="596" t="s">
        <v>21</v>
      </c>
      <c r="LM33" s="597"/>
      <c r="LN33" s="143">
        <f>LO5-LN32</f>
        <v>0</v>
      </c>
      <c r="MA33" s="575"/>
      <c r="MB33" s="575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31" t="s">
        <v>21</v>
      </c>
      <c r="NA33" s="83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089" t="s">
        <v>21</v>
      </c>
      <c r="RU33" s="1090"/>
      <c r="RV33" s="143">
        <f>SUM(RW5-RV32)</f>
        <v>0</v>
      </c>
      <c r="SC33" s="1089" t="s">
        <v>21</v>
      </c>
      <c r="SD33" s="1090"/>
      <c r="SE33" s="143">
        <f>SUM(SF5-SE32)</f>
        <v>0</v>
      </c>
      <c r="SL33" s="1089" t="s">
        <v>21</v>
      </c>
      <c r="SM33" s="1090"/>
      <c r="SN33" s="235">
        <f>SUM(SO5-SN32)</f>
        <v>0</v>
      </c>
      <c r="SU33" s="1089" t="s">
        <v>21</v>
      </c>
      <c r="SV33" s="1090"/>
      <c r="SW33" s="143">
        <f>SUM(SX5-SW32)</f>
        <v>0</v>
      </c>
      <c r="TD33" s="1089" t="s">
        <v>21</v>
      </c>
      <c r="TE33" s="1090"/>
      <c r="TF33" s="143">
        <f>SUM(TG5-TF32)</f>
        <v>0</v>
      </c>
      <c r="TM33" s="1089" t="s">
        <v>21</v>
      </c>
      <c r="TN33" s="1090"/>
      <c r="TO33" s="143">
        <f>SUM(TP5-TO32)</f>
        <v>0</v>
      </c>
      <c r="TV33" s="1089" t="s">
        <v>21</v>
      </c>
      <c r="TW33" s="1090"/>
      <c r="TX33" s="143">
        <f>SUM(TY5-TX32)</f>
        <v>0</v>
      </c>
      <c r="UE33" s="1089" t="s">
        <v>21</v>
      </c>
      <c r="UF33" s="1090"/>
      <c r="UG33" s="143">
        <f>SUM(UH5-UG32)</f>
        <v>0</v>
      </c>
      <c r="UN33" s="1089" t="s">
        <v>21</v>
      </c>
      <c r="UO33" s="1090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089" t="s">
        <v>21</v>
      </c>
      <c r="VP33" s="1090"/>
      <c r="VQ33" s="143">
        <f>VR5-VQ32</f>
        <v>-22</v>
      </c>
      <c r="VX33" s="1089" t="s">
        <v>21</v>
      </c>
      <c r="VY33" s="1090"/>
      <c r="VZ33" s="143">
        <f>WA5-VZ32</f>
        <v>-22</v>
      </c>
      <c r="WG33" s="1089" t="s">
        <v>21</v>
      </c>
      <c r="WH33" s="1090"/>
      <c r="WI33" s="143">
        <f>WJ5-WI32</f>
        <v>-22</v>
      </c>
      <c r="WP33" s="1089" t="s">
        <v>21</v>
      </c>
      <c r="WQ33" s="1090"/>
      <c r="WR33" s="143">
        <f>WS5-WR32</f>
        <v>-22</v>
      </c>
      <c r="WY33" s="1089" t="s">
        <v>21</v>
      </c>
      <c r="WZ33" s="1090"/>
      <c r="XA33" s="143">
        <f>XB5-XA32</f>
        <v>-22</v>
      </c>
      <c r="XH33" s="1089" t="s">
        <v>21</v>
      </c>
      <c r="XI33" s="1090"/>
      <c r="XJ33" s="143">
        <f>XK5-XJ32</f>
        <v>-22</v>
      </c>
      <c r="XQ33" s="1089" t="s">
        <v>21</v>
      </c>
      <c r="XR33" s="1090"/>
      <c r="XS33" s="143">
        <f>XT5-XS32</f>
        <v>-22</v>
      </c>
      <c r="XZ33" s="1089" t="s">
        <v>21</v>
      </c>
      <c r="YA33" s="1090"/>
      <c r="YB33" s="143">
        <f>YC5-YB32</f>
        <v>-22</v>
      </c>
      <c r="YI33" s="1089" t="s">
        <v>21</v>
      </c>
      <c r="YJ33" s="1090"/>
      <c r="YK33" s="143">
        <f>YL5-YK32</f>
        <v>-22</v>
      </c>
      <c r="YR33" s="1089" t="s">
        <v>21</v>
      </c>
      <c r="YS33" s="1090"/>
      <c r="YT33" s="143">
        <f>YU5-YT32</f>
        <v>-22</v>
      </c>
      <c r="ZA33" s="1089" t="s">
        <v>21</v>
      </c>
      <c r="ZB33" s="1090"/>
      <c r="ZC33" s="143">
        <f>ZD5-ZC32</f>
        <v>-22</v>
      </c>
      <c r="ZJ33" s="1089" t="s">
        <v>21</v>
      </c>
      <c r="ZK33" s="1090"/>
      <c r="ZL33" s="143">
        <f>ZM5-ZL32</f>
        <v>-22</v>
      </c>
      <c r="ZS33" s="1089" t="s">
        <v>21</v>
      </c>
      <c r="ZT33" s="1090"/>
      <c r="ZU33" s="143">
        <f>ZV5-ZU32</f>
        <v>-22</v>
      </c>
      <c r="AAB33" s="1089" t="s">
        <v>21</v>
      </c>
      <c r="AAC33" s="1090"/>
      <c r="AAD33" s="143">
        <f>AAE5-AAD32</f>
        <v>-22</v>
      </c>
      <c r="AAK33" s="1089" t="s">
        <v>21</v>
      </c>
      <c r="AAL33" s="1090"/>
      <c r="AAM33" s="143">
        <f>AAN5-AAM32</f>
        <v>-22</v>
      </c>
      <c r="AAT33" s="1089" t="s">
        <v>21</v>
      </c>
      <c r="AAU33" s="1090"/>
      <c r="AAV33" s="143">
        <f>AAV32-AAT32</f>
        <v>22</v>
      </c>
      <c r="ABC33" s="1089" t="s">
        <v>21</v>
      </c>
      <c r="ABD33" s="1090"/>
      <c r="ABE33" s="143">
        <f>ABF5-ABE32</f>
        <v>-22</v>
      </c>
      <c r="ABL33" s="1089" t="s">
        <v>21</v>
      </c>
      <c r="ABM33" s="1090"/>
      <c r="ABN33" s="143">
        <f>ABO5-ABN32</f>
        <v>-22</v>
      </c>
      <c r="ABU33" s="1089" t="s">
        <v>21</v>
      </c>
      <c r="ABV33" s="1090"/>
      <c r="ABW33" s="143">
        <f>ABX5-ABW32</f>
        <v>-22</v>
      </c>
      <c r="ACD33" s="1089" t="s">
        <v>21</v>
      </c>
      <c r="ACE33" s="1090"/>
      <c r="ACF33" s="143">
        <f>ACG5-ACF32</f>
        <v>-22</v>
      </c>
      <c r="ACM33" s="1089" t="s">
        <v>21</v>
      </c>
      <c r="ACN33" s="1090"/>
      <c r="ACO33" s="143">
        <f>ACP5-ACO32</f>
        <v>-22</v>
      </c>
      <c r="ACV33" s="1089" t="s">
        <v>21</v>
      </c>
      <c r="ACW33" s="1090"/>
      <c r="ACX33" s="143">
        <f>ACY5-ACX32</f>
        <v>-22</v>
      </c>
      <c r="ADE33" s="1089" t="s">
        <v>21</v>
      </c>
      <c r="ADF33" s="1090"/>
      <c r="ADG33" s="143">
        <f>ADH5-ADG32</f>
        <v>-22</v>
      </c>
      <c r="ADN33" s="1089" t="s">
        <v>21</v>
      </c>
      <c r="ADO33" s="1090"/>
      <c r="ADP33" s="143">
        <f>ADQ5-ADP32</f>
        <v>-22</v>
      </c>
      <c r="ADW33" s="1089" t="s">
        <v>21</v>
      </c>
      <c r="ADX33" s="1090"/>
      <c r="ADY33" s="143">
        <f>ADZ5-ADY32</f>
        <v>-22</v>
      </c>
      <c r="AEF33" s="1089" t="s">
        <v>21</v>
      </c>
      <c r="AEG33" s="1090"/>
      <c r="AEH33" s="143">
        <f>AEI5-AEH32</f>
        <v>-22</v>
      </c>
      <c r="AEO33" s="1089" t="s">
        <v>21</v>
      </c>
      <c r="AEP33" s="1090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6"/>
      <c r="N34" s="996" t="s">
        <v>4</v>
      </c>
      <c r="O34" s="997"/>
      <c r="P34" s="49"/>
      <c r="S34" s="575"/>
      <c r="X34" s="996" t="s">
        <v>4</v>
      </c>
      <c r="Y34" s="997"/>
      <c r="Z34" s="49"/>
      <c r="AH34" s="996" t="s">
        <v>4</v>
      </c>
      <c r="AI34" s="997"/>
      <c r="AJ34" s="49"/>
      <c r="AM34" s="575"/>
      <c r="AR34" s="996" t="s">
        <v>4</v>
      </c>
      <c r="AS34" s="997"/>
      <c r="AT34" s="49"/>
      <c r="AZ34" s="75"/>
      <c r="BB34" s="994" t="s">
        <v>21</v>
      </c>
      <c r="BC34" s="995"/>
      <c r="BD34" s="143">
        <f>BE5-BD32</f>
        <v>18599.8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20" t="s">
        <v>4</v>
      </c>
      <c r="IA34" s="721"/>
      <c r="IB34" s="49"/>
      <c r="IJ34" s="720" t="s">
        <v>4</v>
      </c>
      <c r="IK34" s="721"/>
      <c r="IL34" s="49"/>
      <c r="IT34" s="720" t="s">
        <v>4</v>
      </c>
      <c r="IU34" s="721"/>
      <c r="IV34" s="49"/>
      <c r="JD34" s="720" t="s">
        <v>4</v>
      </c>
      <c r="JE34" s="721"/>
      <c r="JF34" s="49"/>
      <c r="JN34" s="720" t="s">
        <v>4</v>
      </c>
      <c r="JO34" s="721"/>
      <c r="JP34" s="49">
        <v>0</v>
      </c>
      <c r="JX34" s="720" t="s">
        <v>4</v>
      </c>
      <c r="JY34" s="721"/>
      <c r="JZ34" s="49"/>
      <c r="KH34" s="720" t="s">
        <v>4</v>
      </c>
      <c r="KI34" s="721"/>
      <c r="KJ34" s="49"/>
      <c r="KR34" s="720" t="s">
        <v>4</v>
      </c>
      <c r="KS34" s="721"/>
      <c r="KT34" s="49"/>
      <c r="LB34" s="598" t="s">
        <v>4</v>
      </c>
      <c r="LC34" s="599"/>
      <c r="LD34" s="49"/>
      <c r="LL34" s="598" t="s">
        <v>4</v>
      </c>
      <c r="LM34" s="599"/>
      <c r="LN34" s="49"/>
      <c r="LV34" s="596" t="s">
        <v>21</v>
      </c>
      <c r="LW34" s="597"/>
      <c r="LX34" s="143">
        <f>LY5-LX32</f>
        <v>0</v>
      </c>
      <c r="MA34" s="575"/>
      <c r="MB34" s="575"/>
      <c r="MF34" s="352" t="s">
        <v>4</v>
      </c>
      <c r="MG34" s="353"/>
      <c r="MH34" s="49"/>
      <c r="MP34" s="352" t="s">
        <v>4</v>
      </c>
      <c r="MQ34" s="353"/>
      <c r="MR34" s="49"/>
      <c r="MZ34" s="833" t="s">
        <v>4</v>
      </c>
      <c r="NA34" s="83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091" t="s">
        <v>4</v>
      </c>
      <c r="RU34" s="1092"/>
      <c r="RV34" s="49"/>
      <c r="SC34" s="1091" t="s">
        <v>4</v>
      </c>
      <c r="SD34" s="1092"/>
      <c r="SE34" s="49"/>
      <c r="SL34" s="1091" t="s">
        <v>4</v>
      </c>
      <c r="SM34" s="1092"/>
      <c r="SN34" s="49"/>
      <c r="SU34" s="1091" t="s">
        <v>4</v>
      </c>
      <c r="SV34" s="1092"/>
      <c r="SW34" s="49"/>
      <c r="TD34" s="1091" t="s">
        <v>4</v>
      </c>
      <c r="TE34" s="1092"/>
      <c r="TF34" s="49"/>
      <c r="TM34" s="1091" t="s">
        <v>4</v>
      </c>
      <c r="TN34" s="1092"/>
      <c r="TO34" s="49"/>
      <c r="TV34" s="1091" t="s">
        <v>4</v>
      </c>
      <c r="TW34" s="1092"/>
      <c r="TX34" s="49"/>
      <c r="UE34" s="1091" t="s">
        <v>4</v>
      </c>
      <c r="UF34" s="1092"/>
      <c r="UG34" s="49"/>
      <c r="UN34" s="1091" t="s">
        <v>4</v>
      </c>
      <c r="UO34" s="1092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091" t="s">
        <v>4</v>
      </c>
      <c r="VP34" s="1092"/>
      <c r="VQ34" s="49"/>
      <c r="VX34" s="1091" t="s">
        <v>4</v>
      </c>
      <c r="VY34" s="1092"/>
      <c r="VZ34" s="49"/>
      <c r="WG34" s="1091" t="s">
        <v>4</v>
      </c>
      <c r="WH34" s="1092"/>
      <c r="WI34" s="49"/>
      <c r="WP34" s="1091" t="s">
        <v>4</v>
      </c>
      <c r="WQ34" s="1092"/>
      <c r="WR34" s="49"/>
      <c r="WY34" s="1091" t="s">
        <v>4</v>
      </c>
      <c r="WZ34" s="1092"/>
      <c r="XA34" s="49"/>
      <c r="XH34" s="1091" t="s">
        <v>4</v>
      </c>
      <c r="XI34" s="1092"/>
      <c r="XJ34" s="49"/>
      <c r="XQ34" s="1091" t="s">
        <v>4</v>
      </c>
      <c r="XR34" s="1092"/>
      <c r="XS34" s="49"/>
      <c r="XZ34" s="1091" t="s">
        <v>4</v>
      </c>
      <c r="YA34" s="1092"/>
      <c r="YB34" s="49"/>
      <c r="YI34" s="1091" t="s">
        <v>4</v>
      </c>
      <c r="YJ34" s="1092"/>
      <c r="YK34" s="49"/>
      <c r="YR34" s="1091" t="s">
        <v>4</v>
      </c>
      <c r="YS34" s="1092"/>
      <c r="YT34" s="49"/>
      <c r="ZA34" s="1091" t="s">
        <v>4</v>
      </c>
      <c r="ZB34" s="1092"/>
      <c r="ZC34" s="49"/>
      <c r="ZJ34" s="1091" t="s">
        <v>4</v>
      </c>
      <c r="ZK34" s="1092"/>
      <c r="ZL34" s="49"/>
      <c r="ZS34" s="1091" t="s">
        <v>4</v>
      </c>
      <c r="ZT34" s="1092"/>
      <c r="ZU34" s="49"/>
      <c r="AAB34" s="1091" t="s">
        <v>4</v>
      </c>
      <c r="AAC34" s="1092"/>
      <c r="AAD34" s="49"/>
      <c r="AAK34" s="1091" t="s">
        <v>4</v>
      </c>
      <c r="AAL34" s="1092"/>
      <c r="AAM34" s="49"/>
      <c r="AAT34" s="1091" t="s">
        <v>4</v>
      </c>
      <c r="AAU34" s="1092"/>
      <c r="AAV34" s="49"/>
      <c r="ABC34" s="1091" t="s">
        <v>4</v>
      </c>
      <c r="ABD34" s="1092"/>
      <c r="ABE34" s="49"/>
      <c r="ABL34" s="1091" t="s">
        <v>4</v>
      </c>
      <c r="ABM34" s="1092"/>
      <c r="ABN34" s="49"/>
      <c r="ABU34" s="1091" t="s">
        <v>4</v>
      </c>
      <c r="ABV34" s="1092"/>
      <c r="ABW34" s="49"/>
      <c r="ACD34" s="1091" t="s">
        <v>4</v>
      </c>
      <c r="ACE34" s="1092"/>
      <c r="ACF34" s="49"/>
      <c r="ACM34" s="1091" t="s">
        <v>4</v>
      </c>
      <c r="ACN34" s="1092"/>
      <c r="ACO34" s="49"/>
      <c r="ACV34" s="1091" t="s">
        <v>4</v>
      </c>
      <c r="ACW34" s="1092"/>
      <c r="ACX34" s="49"/>
      <c r="ADE34" s="1091" t="s">
        <v>4</v>
      </c>
      <c r="ADF34" s="1092"/>
      <c r="ADG34" s="49"/>
      <c r="ADN34" s="1091" t="s">
        <v>4</v>
      </c>
      <c r="ADO34" s="1092"/>
      <c r="ADP34" s="49"/>
      <c r="ADW34" s="1091" t="s">
        <v>4</v>
      </c>
      <c r="ADX34" s="1092"/>
      <c r="ADY34" s="49"/>
      <c r="AEF34" s="1091" t="s">
        <v>4</v>
      </c>
      <c r="AEG34" s="1092"/>
      <c r="AEH34" s="49"/>
      <c r="AEO34" s="1091" t="s">
        <v>4</v>
      </c>
      <c r="AEP34" s="1092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6"/>
      <c r="S35" s="575"/>
      <c r="AM35" s="575"/>
      <c r="AZ35" s="75"/>
      <c r="BB35" s="996" t="s">
        <v>4</v>
      </c>
      <c r="BC35" s="997"/>
      <c r="BD35" s="49"/>
      <c r="CP35" s="75" t="s">
        <v>41</v>
      </c>
      <c r="LV35" s="598" t="s">
        <v>4</v>
      </c>
      <c r="LW35" s="599"/>
      <c r="LX35" s="49"/>
      <c r="MA35" s="575"/>
      <c r="MB35" s="575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5"/>
      <c r="AM36" s="575"/>
      <c r="AZ36" s="75"/>
      <c r="MA36" s="575"/>
      <c r="MB36" s="575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5"/>
      <c r="AM37" s="575"/>
      <c r="AZ37" s="75"/>
      <c r="MA37" s="575"/>
      <c r="MB37" s="575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5"/>
      <c r="AM38" s="575"/>
      <c r="AZ38" s="75"/>
      <c r="MA38" s="575"/>
      <c r="MB38" s="575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5"/>
      <c r="MB39" s="575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5"/>
      <c r="MB40" s="575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5"/>
      <c r="MB41" s="575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5"/>
      <c r="MB42" s="575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5"/>
      <c r="MB43" s="575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5"/>
      <c r="MB44" s="575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G4" sqref="G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0" t="s">
        <v>260</v>
      </c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98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0</v>
      </c>
      <c r="H4" s="7">
        <f>E4-G4</f>
        <v>858.56</v>
      </c>
    </row>
    <row r="5" spans="1:9" ht="16.5" thickBot="1" x14ac:dyDescent="0.3">
      <c r="A5" s="1098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35</v>
      </c>
      <c r="C7" s="15"/>
      <c r="D7" s="267"/>
      <c r="E7" s="757"/>
      <c r="F7" s="267">
        <f t="shared" ref="F7:F52" si="0">D7</f>
        <v>0</v>
      </c>
      <c r="G7" s="268"/>
      <c r="H7" s="269"/>
      <c r="I7" s="262">
        <f>E5+E4-F7</f>
        <v>858.56</v>
      </c>
    </row>
    <row r="8" spans="1:9" x14ac:dyDescent="0.25">
      <c r="A8" s="77"/>
      <c r="B8" s="197">
        <f t="shared" ref="B8:B51" si="1">B7-C8</f>
        <v>35</v>
      </c>
      <c r="C8" s="53"/>
      <c r="D8" s="267"/>
      <c r="E8" s="757"/>
      <c r="F8" s="267">
        <f t="shared" ref="F8:F13" si="2">D8</f>
        <v>0</v>
      </c>
      <c r="G8" s="268"/>
      <c r="H8" s="269"/>
      <c r="I8" s="262">
        <f>I7-F8</f>
        <v>858.56</v>
      </c>
    </row>
    <row r="9" spans="1:9" x14ac:dyDescent="0.25">
      <c r="A9" s="12"/>
      <c r="B9" s="197">
        <f t="shared" si="1"/>
        <v>35</v>
      </c>
      <c r="C9" s="15"/>
      <c r="D9" s="267"/>
      <c r="E9" s="757"/>
      <c r="F9" s="267">
        <f t="shared" si="2"/>
        <v>0</v>
      </c>
      <c r="G9" s="268"/>
      <c r="H9" s="269"/>
      <c r="I9" s="262">
        <f t="shared" ref="I9:I52" si="3">I8-F9</f>
        <v>858.56</v>
      </c>
    </row>
    <row r="10" spans="1:9" x14ac:dyDescent="0.25">
      <c r="A10" s="55" t="s">
        <v>33</v>
      </c>
      <c r="B10" s="197">
        <f t="shared" si="1"/>
        <v>35</v>
      </c>
      <c r="C10" s="15"/>
      <c r="D10" s="267"/>
      <c r="E10" s="757"/>
      <c r="F10" s="267">
        <f t="shared" si="2"/>
        <v>0</v>
      </c>
      <c r="G10" s="268"/>
      <c r="H10" s="269"/>
      <c r="I10" s="262">
        <f t="shared" si="3"/>
        <v>858.56</v>
      </c>
    </row>
    <row r="11" spans="1:9" x14ac:dyDescent="0.25">
      <c r="A11" s="77"/>
      <c r="B11" s="197">
        <f t="shared" si="1"/>
        <v>35</v>
      </c>
      <c r="C11" s="15"/>
      <c r="D11" s="267"/>
      <c r="E11" s="757"/>
      <c r="F11" s="267">
        <f t="shared" si="2"/>
        <v>0</v>
      </c>
      <c r="G11" s="268"/>
      <c r="H11" s="269"/>
      <c r="I11" s="262">
        <f t="shared" si="3"/>
        <v>858.56</v>
      </c>
    </row>
    <row r="12" spans="1:9" x14ac:dyDescent="0.25">
      <c r="A12" s="12"/>
      <c r="B12" s="197">
        <f t="shared" si="1"/>
        <v>35</v>
      </c>
      <c r="C12" s="15"/>
      <c r="D12" s="267"/>
      <c r="E12" s="757"/>
      <c r="F12" s="267">
        <f t="shared" si="2"/>
        <v>0</v>
      </c>
      <c r="G12" s="268"/>
      <c r="H12" s="269"/>
      <c r="I12" s="262">
        <f t="shared" si="3"/>
        <v>858.56</v>
      </c>
    </row>
    <row r="13" spans="1:9" x14ac:dyDescent="0.25">
      <c r="B13" s="197">
        <f t="shared" si="1"/>
        <v>35</v>
      </c>
      <c r="C13" s="15"/>
      <c r="D13" s="267"/>
      <c r="E13" s="757"/>
      <c r="F13" s="267">
        <f t="shared" si="2"/>
        <v>0</v>
      </c>
      <c r="G13" s="268"/>
      <c r="H13" s="269"/>
      <c r="I13" s="262">
        <f t="shared" si="3"/>
        <v>858.56</v>
      </c>
    </row>
    <row r="14" spans="1:9" x14ac:dyDescent="0.25">
      <c r="B14" s="197">
        <f t="shared" si="1"/>
        <v>35</v>
      </c>
      <c r="C14" s="15"/>
      <c r="D14" s="267"/>
      <c r="E14" s="757"/>
      <c r="F14" s="267">
        <f t="shared" si="0"/>
        <v>0</v>
      </c>
      <c r="G14" s="268"/>
      <c r="H14" s="269"/>
      <c r="I14" s="262">
        <f t="shared" si="3"/>
        <v>858.56</v>
      </c>
    </row>
    <row r="15" spans="1:9" x14ac:dyDescent="0.25">
      <c r="B15" s="197">
        <f t="shared" si="1"/>
        <v>35</v>
      </c>
      <c r="C15" s="15"/>
      <c r="D15" s="267"/>
      <c r="E15" s="757"/>
      <c r="F15" s="267">
        <f t="shared" si="0"/>
        <v>0</v>
      </c>
      <c r="G15" s="268"/>
      <c r="H15" s="269"/>
      <c r="I15" s="262">
        <f t="shared" si="3"/>
        <v>858.56</v>
      </c>
    </row>
    <row r="16" spans="1:9" x14ac:dyDescent="0.25">
      <c r="B16" s="197">
        <f t="shared" si="1"/>
        <v>35</v>
      </c>
      <c r="C16" s="53"/>
      <c r="D16" s="267"/>
      <c r="E16" s="757"/>
      <c r="F16" s="267">
        <f t="shared" si="0"/>
        <v>0</v>
      </c>
      <c r="G16" s="268"/>
      <c r="H16" s="269"/>
      <c r="I16" s="262">
        <f t="shared" si="3"/>
        <v>858.56</v>
      </c>
    </row>
    <row r="17" spans="2:9" x14ac:dyDescent="0.25">
      <c r="B17" s="197">
        <f t="shared" si="1"/>
        <v>35</v>
      </c>
      <c r="C17" s="15"/>
      <c r="D17" s="267"/>
      <c r="E17" s="757"/>
      <c r="F17" s="267">
        <f t="shared" si="0"/>
        <v>0</v>
      </c>
      <c r="G17" s="268"/>
      <c r="H17" s="269"/>
      <c r="I17" s="262">
        <f t="shared" si="3"/>
        <v>858.56</v>
      </c>
    </row>
    <row r="18" spans="2:9" x14ac:dyDescent="0.25">
      <c r="B18" s="197">
        <f t="shared" si="1"/>
        <v>35</v>
      </c>
      <c r="C18" s="15"/>
      <c r="D18" s="267"/>
      <c r="E18" s="757"/>
      <c r="F18" s="267">
        <f t="shared" si="0"/>
        <v>0</v>
      </c>
      <c r="G18" s="268"/>
      <c r="H18" s="269"/>
      <c r="I18" s="262">
        <f t="shared" si="3"/>
        <v>858.56</v>
      </c>
    </row>
    <row r="19" spans="2:9" x14ac:dyDescent="0.25">
      <c r="B19" s="197">
        <f t="shared" si="1"/>
        <v>35</v>
      </c>
      <c r="C19" s="15"/>
      <c r="D19" s="267"/>
      <c r="E19" s="757"/>
      <c r="F19" s="267">
        <f t="shared" si="0"/>
        <v>0</v>
      </c>
      <c r="G19" s="268"/>
      <c r="H19" s="269"/>
      <c r="I19" s="262">
        <f t="shared" si="3"/>
        <v>858.56</v>
      </c>
    </row>
    <row r="20" spans="2:9" x14ac:dyDescent="0.25">
      <c r="B20" s="197">
        <f t="shared" si="1"/>
        <v>35</v>
      </c>
      <c r="C20" s="15"/>
      <c r="D20" s="267"/>
      <c r="E20" s="757"/>
      <c r="F20" s="267">
        <f t="shared" si="0"/>
        <v>0</v>
      </c>
      <c r="G20" s="268"/>
      <c r="H20" s="269"/>
      <c r="I20" s="262">
        <f t="shared" si="3"/>
        <v>858.56</v>
      </c>
    </row>
    <row r="21" spans="2:9" x14ac:dyDescent="0.25">
      <c r="B21" s="197">
        <f t="shared" si="1"/>
        <v>35</v>
      </c>
      <c r="C21" s="15"/>
      <c r="D21" s="267"/>
      <c r="E21" s="757"/>
      <c r="F21" s="267">
        <f t="shared" si="0"/>
        <v>0</v>
      </c>
      <c r="G21" s="268"/>
      <c r="H21" s="269"/>
      <c r="I21" s="262">
        <f t="shared" si="3"/>
        <v>858.56</v>
      </c>
    </row>
    <row r="22" spans="2:9" x14ac:dyDescent="0.25">
      <c r="B22" s="197">
        <f t="shared" si="1"/>
        <v>35</v>
      </c>
      <c r="C22" s="15"/>
      <c r="D22" s="267"/>
      <c r="E22" s="757"/>
      <c r="F22" s="267">
        <f t="shared" si="0"/>
        <v>0</v>
      </c>
      <c r="G22" s="268"/>
      <c r="H22" s="269"/>
      <c r="I22" s="262">
        <f t="shared" si="3"/>
        <v>858.56</v>
      </c>
    </row>
    <row r="23" spans="2:9" x14ac:dyDescent="0.25">
      <c r="B23" s="197">
        <f t="shared" si="1"/>
        <v>35</v>
      </c>
      <c r="C23" s="15"/>
      <c r="D23" s="267"/>
      <c r="E23" s="757"/>
      <c r="F23" s="267">
        <f t="shared" si="0"/>
        <v>0</v>
      </c>
      <c r="G23" s="268"/>
      <c r="H23" s="269"/>
      <c r="I23" s="262">
        <f t="shared" si="3"/>
        <v>858.56</v>
      </c>
    </row>
    <row r="24" spans="2:9" x14ac:dyDescent="0.25">
      <c r="B24" s="197">
        <f t="shared" si="1"/>
        <v>35</v>
      </c>
      <c r="C24" s="15"/>
      <c r="D24" s="267"/>
      <c r="E24" s="757"/>
      <c r="F24" s="267">
        <f t="shared" si="0"/>
        <v>0</v>
      </c>
      <c r="G24" s="268"/>
      <c r="H24" s="269"/>
      <c r="I24" s="262">
        <f t="shared" si="3"/>
        <v>858.56</v>
      </c>
    </row>
    <row r="25" spans="2:9" x14ac:dyDescent="0.25">
      <c r="B25" s="197">
        <f t="shared" si="1"/>
        <v>35</v>
      </c>
      <c r="C25" s="15"/>
      <c r="D25" s="267"/>
      <c r="E25" s="757"/>
      <c r="F25" s="267">
        <f t="shared" si="0"/>
        <v>0</v>
      </c>
      <c r="G25" s="268"/>
      <c r="H25" s="269"/>
      <c r="I25" s="262">
        <f t="shared" si="3"/>
        <v>858.56</v>
      </c>
    </row>
    <row r="26" spans="2:9" x14ac:dyDescent="0.25">
      <c r="B26" s="197">
        <f t="shared" si="1"/>
        <v>35</v>
      </c>
      <c r="C26" s="15"/>
      <c r="D26" s="267"/>
      <c r="E26" s="757"/>
      <c r="F26" s="267">
        <f t="shared" si="0"/>
        <v>0</v>
      </c>
      <c r="G26" s="268"/>
      <c r="H26" s="269"/>
      <c r="I26" s="262">
        <f t="shared" si="3"/>
        <v>858.56</v>
      </c>
    </row>
    <row r="27" spans="2:9" x14ac:dyDescent="0.25">
      <c r="B27" s="197">
        <f t="shared" si="1"/>
        <v>35</v>
      </c>
      <c r="C27" s="15"/>
      <c r="D27" s="267"/>
      <c r="E27" s="757"/>
      <c r="F27" s="267">
        <f t="shared" si="0"/>
        <v>0</v>
      </c>
      <c r="G27" s="268"/>
      <c r="H27" s="269"/>
      <c r="I27" s="262">
        <f t="shared" si="3"/>
        <v>858.56</v>
      </c>
    </row>
    <row r="28" spans="2:9" x14ac:dyDescent="0.25">
      <c r="B28" s="197">
        <f t="shared" si="1"/>
        <v>35</v>
      </c>
      <c r="C28" s="15"/>
      <c r="D28" s="267"/>
      <c r="E28" s="757"/>
      <c r="F28" s="267">
        <f t="shared" si="0"/>
        <v>0</v>
      </c>
      <c r="G28" s="268"/>
      <c r="H28" s="269"/>
      <c r="I28" s="262">
        <f t="shared" si="3"/>
        <v>858.56</v>
      </c>
    </row>
    <row r="29" spans="2:9" x14ac:dyDescent="0.25">
      <c r="B29" s="197">
        <f t="shared" si="1"/>
        <v>35</v>
      </c>
      <c r="C29" s="15"/>
      <c r="D29" s="267"/>
      <c r="E29" s="757"/>
      <c r="F29" s="267">
        <f t="shared" si="0"/>
        <v>0</v>
      </c>
      <c r="G29" s="268"/>
      <c r="H29" s="269"/>
      <c r="I29" s="262">
        <f t="shared" si="3"/>
        <v>858.56</v>
      </c>
    </row>
    <row r="30" spans="2:9" x14ac:dyDescent="0.25">
      <c r="B30" s="197">
        <f t="shared" si="1"/>
        <v>35</v>
      </c>
      <c r="C30" s="15"/>
      <c r="D30" s="267"/>
      <c r="E30" s="757"/>
      <c r="F30" s="267">
        <f t="shared" si="0"/>
        <v>0</v>
      </c>
      <c r="G30" s="268"/>
      <c r="H30" s="269"/>
      <c r="I30" s="262">
        <f t="shared" si="3"/>
        <v>858.56</v>
      </c>
    </row>
    <row r="31" spans="2:9" x14ac:dyDescent="0.25">
      <c r="B31" s="197">
        <f t="shared" si="1"/>
        <v>35</v>
      </c>
      <c r="C31" s="15"/>
      <c r="D31" s="267"/>
      <c r="E31" s="757"/>
      <c r="F31" s="267">
        <f t="shared" si="0"/>
        <v>0</v>
      </c>
      <c r="G31" s="268"/>
      <c r="H31" s="269"/>
      <c r="I31" s="262">
        <f t="shared" si="3"/>
        <v>858.56</v>
      </c>
    </row>
    <row r="32" spans="2:9" x14ac:dyDescent="0.25">
      <c r="B32" s="197">
        <f t="shared" si="1"/>
        <v>35</v>
      </c>
      <c r="C32" s="15"/>
      <c r="D32" s="267"/>
      <c r="E32" s="757"/>
      <c r="F32" s="267">
        <f t="shared" si="0"/>
        <v>0</v>
      </c>
      <c r="G32" s="268"/>
      <c r="H32" s="269"/>
      <c r="I32" s="262">
        <f t="shared" si="3"/>
        <v>858.56</v>
      </c>
    </row>
    <row r="33" spans="2:9" x14ac:dyDescent="0.25">
      <c r="B33" s="197">
        <f t="shared" si="1"/>
        <v>35</v>
      </c>
      <c r="C33" s="15"/>
      <c r="D33" s="267"/>
      <c r="E33" s="757"/>
      <c r="F33" s="267">
        <f t="shared" si="0"/>
        <v>0</v>
      </c>
      <c r="G33" s="268"/>
      <c r="H33" s="269"/>
      <c r="I33" s="262">
        <f t="shared" si="3"/>
        <v>858.56</v>
      </c>
    </row>
    <row r="34" spans="2:9" x14ac:dyDescent="0.25">
      <c r="B34" s="197">
        <f t="shared" si="1"/>
        <v>35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3"/>
        <v>858.56</v>
      </c>
    </row>
    <row r="35" spans="2:9" x14ac:dyDescent="0.25">
      <c r="B35" s="197">
        <f t="shared" si="1"/>
        <v>35</v>
      </c>
      <c r="C35" s="15"/>
      <c r="D35" s="69"/>
      <c r="E35" s="328"/>
      <c r="F35" s="69">
        <f t="shared" si="0"/>
        <v>0</v>
      </c>
      <c r="G35" s="70"/>
      <c r="H35" s="71"/>
      <c r="I35" s="262">
        <f t="shared" si="3"/>
        <v>858.56</v>
      </c>
    </row>
    <row r="36" spans="2:9" x14ac:dyDescent="0.25">
      <c r="B36" s="197">
        <f t="shared" si="1"/>
        <v>35</v>
      </c>
      <c r="C36" s="15"/>
      <c r="D36" s="69"/>
      <c r="E36" s="328"/>
      <c r="F36" s="69">
        <f t="shared" si="0"/>
        <v>0</v>
      </c>
      <c r="G36" s="70"/>
      <c r="H36" s="71"/>
      <c r="I36" s="262">
        <f t="shared" si="3"/>
        <v>858.56</v>
      </c>
    </row>
    <row r="37" spans="2:9" x14ac:dyDescent="0.25">
      <c r="B37" s="197">
        <f t="shared" si="1"/>
        <v>35</v>
      </c>
      <c r="C37" s="15"/>
      <c r="D37" s="69"/>
      <c r="E37" s="328"/>
      <c r="F37" s="69">
        <f t="shared" si="0"/>
        <v>0</v>
      </c>
      <c r="G37" s="70"/>
      <c r="H37" s="71"/>
      <c r="I37" s="262">
        <f t="shared" si="3"/>
        <v>858.56</v>
      </c>
    </row>
    <row r="38" spans="2:9" x14ac:dyDescent="0.25">
      <c r="B38" s="197">
        <f t="shared" si="1"/>
        <v>35</v>
      </c>
      <c r="C38" s="15"/>
      <c r="D38" s="69"/>
      <c r="E38" s="328"/>
      <c r="F38" s="69">
        <f t="shared" si="0"/>
        <v>0</v>
      </c>
      <c r="G38" s="70"/>
      <c r="H38" s="71"/>
      <c r="I38" s="262">
        <f t="shared" si="3"/>
        <v>858.56</v>
      </c>
    </row>
    <row r="39" spans="2:9" x14ac:dyDescent="0.25">
      <c r="B39" s="197">
        <f t="shared" si="1"/>
        <v>35</v>
      </c>
      <c r="C39" s="15"/>
      <c r="D39" s="69"/>
      <c r="E39" s="328"/>
      <c r="F39" s="69">
        <f t="shared" si="0"/>
        <v>0</v>
      </c>
      <c r="G39" s="70"/>
      <c r="H39" s="71"/>
      <c r="I39" s="262">
        <f t="shared" si="3"/>
        <v>858.56</v>
      </c>
    </row>
    <row r="40" spans="2:9" x14ac:dyDescent="0.25">
      <c r="B40" s="197">
        <f t="shared" si="1"/>
        <v>35</v>
      </c>
      <c r="C40" s="15"/>
      <c r="D40" s="69"/>
      <c r="E40" s="328"/>
      <c r="F40" s="69">
        <f t="shared" si="0"/>
        <v>0</v>
      </c>
      <c r="G40" s="70"/>
      <c r="H40" s="71"/>
      <c r="I40" s="262">
        <f t="shared" si="3"/>
        <v>858.56</v>
      </c>
    </row>
    <row r="41" spans="2:9" x14ac:dyDescent="0.25">
      <c r="B41" s="197">
        <f t="shared" si="1"/>
        <v>35</v>
      </c>
      <c r="C41" s="15"/>
      <c r="D41" s="69"/>
      <c r="E41" s="328"/>
      <c r="F41" s="69">
        <f t="shared" si="0"/>
        <v>0</v>
      </c>
      <c r="G41" s="70"/>
      <c r="H41" s="71"/>
      <c r="I41" s="262">
        <f t="shared" si="3"/>
        <v>858.56</v>
      </c>
    </row>
    <row r="42" spans="2:9" x14ac:dyDescent="0.25">
      <c r="B42" s="197">
        <f t="shared" si="1"/>
        <v>35</v>
      </c>
      <c r="C42" s="15"/>
      <c r="D42" s="69"/>
      <c r="E42" s="328"/>
      <c r="F42" s="69">
        <f t="shared" si="0"/>
        <v>0</v>
      </c>
      <c r="G42" s="70"/>
      <c r="H42" s="71"/>
      <c r="I42" s="262">
        <f t="shared" si="3"/>
        <v>858.56</v>
      </c>
    </row>
    <row r="43" spans="2:9" x14ac:dyDescent="0.25">
      <c r="B43" s="197">
        <f t="shared" si="1"/>
        <v>35</v>
      </c>
      <c r="C43" s="15"/>
      <c r="D43" s="69"/>
      <c r="E43" s="328"/>
      <c r="F43" s="69">
        <f t="shared" si="0"/>
        <v>0</v>
      </c>
      <c r="G43" s="70"/>
      <c r="H43" s="71"/>
      <c r="I43" s="262">
        <f t="shared" si="3"/>
        <v>858.56</v>
      </c>
    </row>
    <row r="44" spans="2:9" x14ac:dyDescent="0.25">
      <c r="B44" s="197">
        <f t="shared" si="1"/>
        <v>35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858.56</v>
      </c>
    </row>
    <row r="45" spans="2:9" x14ac:dyDescent="0.25">
      <c r="B45" s="197">
        <f t="shared" si="1"/>
        <v>35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858.56</v>
      </c>
    </row>
    <row r="46" spans="2:9" x14ac:dyDescent="0.25">
      <c r="B46" s="197">
        <f t="shared" si="1"/>
        <v>35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858.56</v>
      </c>
    </row>
    <row r="47" spans="2:9" x14ac:dyDescent="0.25">
      <c r="B47" s="197">
        <f t="shared" si="1"/>
        <v>35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858.56</v>
      </c>
    </row>
    <row r="48" spans="2:9" x14ac:dyDescent="0.25">
      <c r="B48" s="197">
        <f t="shared" si="1"/>
        <v>35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858.56</v>
      </c>
    </row>
    <row r="49" spans="2:9" x14ac:dyDescent="0.25">
      <c r="B49" s="197">
        <f t="shared" si="1"/>
        <v>35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858.56</v>
      </c>
    </row>
    <row r="50" spans="2:9" x14ac:dyDescent="0.25">
      <c r="B50" s="197">
        <f t="shared" si="1"/>
        <v>35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858.56</v>
      </c>
    </row>
    <row r="51" spans="2:9" x14ac:dyDescent="0.25">
      <c r="B51" s="197">
        <f t="shared" si="1"/>
        <v>35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858.56</v>
      </c>
    </row>
    <row r="52" spans="2:9" ht="15.75" thickBot="1" x14ac:dyDescent="0.3">
      <c r="B52" s="3"/>
      <c r="C52" s="36"/>
      <c r="D52" s="157"/>
      <c r="E52" s="338"/>
      <c r="F52" s="157">
        <f t="shared" si="0"/>
        <v>0</v>
      </c>
      <c r="G52" s="223"/>
      <c r="H52" s="75"/>
      <c r="I52" s="262">
        <f t="shared" si="3"/>
        <v>858.56</v>
      </c>
    </row>
    <row r="53" spans="2:9" x14ac:dyDescent="0.25">
      <c r="C53" s="53">
        <f>SUM(C7:C52)</f>
        <v>0</v>
      </c>
      <c r="D53" s="124">
        <f>SUM(D7:D52)</f>
        <v>0</v>
      </c>
      <c r="E53" s="173"/>
      <c r="F53" s="124">
        <f>SUM(F7:F52)</f>
        <v>0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02" t="s">
        <v>11</v>
      </c>
      <c r="D58" s="1103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127"/>
      <c r="B5" s="1129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128"/>
      <c r="B6" s="1130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1" t="s">
        <v>11</v>
      </c>
      <c r="D56" s="1132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3"/>
      <c r="B1" s="1093"/>
      <c r="C1" s="1093"/>
      <c r="D1" s="1093"/>
      <c r="E1" s="1093"/>
      <c r="F1" s="1093"/>
      <c r="G1" s="10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133"/>
      <c r="C4" s="456"/>
      <c r="D4" s="265"/>
      <c r="E4" s="340"/>
      <c r="F4" s="316"/>
      <c r="G4" s="243"/>
    </row>
    <row r="5" spans="1:10" ht="15" customHeight="1" x14ac:dyDescent="0.25">
      <c r="A5" s="1127"/>
      <c r="B5" s="1134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128"/>
      <c r="B6" s="1135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4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4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4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4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4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6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1" t="s">
        <v>11</v>
      </c>
      <c r="D55" s="1132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I1" zoomScaleNormal="100" workbookViewId="0">
      <pane ySplit="8" topLeftCell="A9" activePane="bottomLeft" state="frozen"/>
      <selection pane="bottomLeft" activeCell="R5" sqref="R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4" t="s">
        <v>242</v>
      </c>
      <c r="B1" s="1104"/>
      <c r="C1" s="1104"/>
      <c r="D1" s="1104"/>
      <c r="E1" s="1104"/>
      <c r="F1" s="1104"/>
      <c r="G1" s="1104"/>
      <c r="H1" s="11">
        <v>1</v>
      </c>
      <c r="I1" s="132"/>
      <c r="J1" s="73"/>
      <c r="M1" s="1100"/>
      <c r="N1" s="1100"/>
      <c r="O1" s="1100"/>
      <c r="P1" s="1100"/>
      <c r="Q1" s="1100"/>
      <c r="R1" s="1100"/>
      <c r="S1" s="110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136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F70</f>
        <v>4226.7399999999971</v>
      </c>
      <c r="H5" s="7">
        <f>E4+E5-G5+E6+E7</f>
        <v>3282.4200000000028</v>
      </c>
      <c r="I5" s="205"/>
      <c r="J5" s="73"/>
      <c r="M5" s="73" t="s">
        <v>57</v>
      </c>
      <c r="N5" s="1136" t="s">
        <v>44</v>
      </c>
      <c r="O5" s="214"/>
      <c r="P5" s="156"/>
      <c r="Q5" s="105"/>
      <c r="R5" s="73"/>
      <c r="S5" s="5">
        <f>R70</f>
        <v>0</v>
      </c>
      <c r="T5" s="7">
        <f>Q4+Q5-S5+Q6+Q7</f>
        <v>1961.28</v>
      </c>
      <c r="U5" s="205"/>
      <c r="V5" s="73"/>
    </row>
    <row r="6" spans="1:23" x14ac:dyDescent="0.25">
      <c r="B6" s="1136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136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69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/>
      <c r="P9" s="69">
        <f t="shared" ref="P9:P69" si="2">O9*N9</f>
        <v>0</v>
      </c>
      <c r="Q9" s="210"/>
      <c r="R9" s="69">
        <f t="shared" ref="R9:R31" si="3">P9</f>
        <v>0</v>
      </c>
      <c r="S9" s="70"/>
      <c r="T9" s="71"/>
      <c r="U9" s="205">
        <f>Q5+Q4+Q6+Q7-R9</f>
        <v>1961.28</v>
      </c>
      <c r="V9" s="73">
        <f>R5-O9+R6+R4+R7</f>
        <v>432</v>
      </c>
      <c r="W9" s="60">
        <f>T9*R9</f>
        <v>0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68" si="4">H10*F10</f>
        <v>14528</v>
      </c>
      <c r="N10" s="135">
        <v>4.54</v>
      </c>
      <c r="O10" s="15"/>
      <c r="P10" s="69">
        <f t="shared" si="2"/>
        <v>0</v>
      </c>
      <c r="Q10" s="210"/>
      <c r="R10" s="69">
        <f t="shared" si="3"/>
        <v>0</v>
      </c>
      <c r="S10" s="70"/>
      <c r="T10" s="71"/>
      <c r="U10" s="205">
        <f>U9-R10</f>
        <v>1961.28</v>
      </c>
      <c r="V10" s="73">
        <f>V9-O10</f>
        <v>432</v>
      </c>
      <c r="W10" s="60">
        <f t="shared" ref="W10:W68" si="5">T10*R10</f>
        <v>0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83">
        <f t="shared" ref="I11:I68" si="6">I10-F11</f>
        <v>7182.2800000000007</v>
      </c>
      <c r="J11" s="246">
        <f t="shared" ref="J11:J68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/>
      <c r="P11" s="69">
        <f t="shared" si="2"/>
        <v>0</v>
      </c>
      <c r="Q11" s="210"/>
      <c r="R11" s="69">
        <f t="shared" si="3"/>
        <v>0</v>
      </c>
      <c r="S11" s="268"/>
      <c r="T11" s="269"/>
      <c r="U11" s="283">
        <f t="shared" ref="U11:U68" si="8">U10-R11</f>
        <v>1961.28</v>
      </c>
      <c r="V11" s="246">
        <f t="shared" ref="V11:V68" si="9">V10-O11</f>
        <v>432</v>
      </c>
      <c r="W11" s="60">
        <f t="shared" si="5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83">
        <f t="shared" si="6"/>
        <v>7136.880000000001</v>
      </c>
      <c r="J12" s="246">
        <f t="shared" si="7"/>
        <v>1572</v>
      </c>
      <c r="K12" s="60">
        <f t="shared" si="4"/>
        <v>2905.6</v>
      </c>
      <c r="M12" s="85"/>
      <c r="N12" s="135">
        <v>4.54</v>
      </c>
      <c r="O12" s="15"/>
      <c r="P12" s="69">
        <f t="shared" si="2"/>
        <v>0</v>
      </c>
      <c r="Q12" s="210"/>
      <c r="R12" s="69">
        <f t="shared" si="3"/>
        <v>0</v>
      </c>
      <c r="S12" s="268"/>
      <c r="T12" s="269"/>
      <c r="U12" s="283">
        <f t="shared" si="8"/>
        <v>1961.28</v>
      </c>
      <c r="V12" s="246">
        <f t="shared" si="9"/>
        <v>432</v>
      </c>
      <c r="W12" s="60">
        <f t="shared" si="5"/>
        <v>0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83">
        <f t="shared" si="6"/>
        <v>6909.880000000001</v>
      </c>
      <c r="J13" s="246">
        <f t="shared" si="7"/>
        <v>1522</v>
      </c>
      <c r="K13" s="60">
        <f t="shared" si="4"/>
        <v>14528</v>
      </c>
      <c r="N13" s="135">
        <v>4.54</v>
      </c>
      <c r="O13" s="15"/>
      <c r="P13" s="69">
        <f t="shared" si="2"/>
        <v>0</v>
      </c>
      <c r="Q13" s="210"/>
      <c r="R13" s="69">
        <f t="shared" si="3"/>
        <v>0</v>
      </c>
      <c r="S13" s="268"/>
      <c r="T13" s="269"/>
      <c r="U13" s="283">
        <f t="shared" si="8"/>
        <v>1961.28</v>
      </c>
      <c r="V13" s="246">
        <f t="shared" si="9"/>
        <v>432</v>
      </c>
      <c r="W13" s="60">
        <f t="shared" si="5"/>
        <v>0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83">
        <f t="shared" si="6"/>
        <v>6841.7800000000007</v>
      </c>
      <c r="J14" s="246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/>
      <c r="P14" s="69">
        <f t="shared" si="2"/>
        <v>0</v>
      </c>
      <c r="Q14" s="210"/>
      <c r="R14" s="69">
        <f t="shared" si="3"/>
        <v>0</v>
      </c>
      <c r="S14" s="268"/>
      <c r="T14" s="269"/>
      <c r="U14" s="283">
        <f t="shared" si="8"/>
        <v>1961.28</v>
      </c>
      <c r="V14" s="246">
        <f t="shared" si="9"/>
        <v>432</v>
      </c>
      <c r="W14" s="60">
        <f t="shared" si="5"/>
        <v>0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83">
        <f t="shared" si="6"/>
        <v>6569.380000000001</v>
      </c>
      <c r="J15" s="246">
        <f t="shared" si="7"/>
        <v>1447</v>
      </c>
      <c r="K15" s="60">
        <f t="shared" si="4"/>
        <v>17433.599999999999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68"/>
      <c r="T15" s="269"/>
      <c r="U15" s="283">
        <f t="shared" si="8"/>
        <v>1961.28</v>
      </c>
      <c r="V15" s="246">
        <f t="shared" si="9"/>
        <v>432</v>
      </c>
      <c r="W15" s="60">
        <f t="shared" si="5"/>
        <v>0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83">
        <f t="shared" si="6"/>
        <v>6560.3000000000011</v>
      </c>
      <c r="J16" s="246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1961.28</v>
      </c>
      <c r="V16" s="246">
        <f t="shared" si="9"/>
        <v>432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83">
        <f t="shared" si="6"/>
        <v>6492.2000000000007</v>
      </c>
      <c r="J17" s="246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1961.28</v>
      </c>
      <c r="V17" s="246">
        <f t="shared" si="9"/>
        <v>432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83">
        <f t="shared" si="6"/>
        <v>6469.5000000000009</v>
      </c>
      <c r="J18" s="246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1961.28</v>
      </c>
      <c r="V18" s="246">
        <f t="shared" si="9"/>
        <v>432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83">
        <f t="shared" si="6"/>
        <v>6424.1000000000013</v>
      </c>
      <c r="J19" s="246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1961.28</v>
      </c>
      <c r="V19" s="246">
        <f t="shared" si="9"/>
        <v>432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1961.28</v>
      </c>
      <c r="V20" s="73">
        <f t="shared" si="9"/>
        <v>432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1961.28</v>
      </c>
      <c r="V21" s="73">
        <f t="shared" si="9"/>
        <v>432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1961.28</v>
      </c>
      <c r="V22" s="73">
        <f t="shared" si="9"/>
        <v>432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1961.28</v>
      </c>
      <c r="V23" s="73">
        <f t="shared" si="9"/>
        <v>432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1961.28</v>
      </c>
      <c r="V24" s="73">
        <f t="shared" si="9"/>
        <v>432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1961.28</v>
      </c>
      <c r="V25" s="73">
        <f t="shared" si="9"/>
        <v>432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1961.28</v>
      </c>
      <c r="V26" s="73">
        <f t="shared" si="9"/>
        <v>432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1961.28</v>
      </c>
      <c r="V27" s="73">
        <f t="shared" si="9"/>
        <v>432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1961.28</v>
      </c>
      <c r="V28" s="73">
        <f t="shared" si="9"/>
        <v>432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1961.28</v>
      </c>
      <c r="V29" s="73">
        <f t="shared" si="9"/>
        <v>432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1961.28</v>
      </c>
      <c r="V30" s="73">
        <f t="shared" si="9"/>
        <v>432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1961.28</v>
      </c>
      <c r="V31" s="73">
        <f t="shared" si="9"/>
        <v>432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1961.28</v>
      </c>
      <c r="V32" s="73">
        <f t="shared" si="9"/>
        <v>432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8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8"/>
      <c r="R33" s="69">
        <f>P33</f>
        <v>0</v>
      </c>
      <c r="S33" s="70"/>
      <c r="T33" s="71"/>
      <c r="U33" s="205">
        <f t="shared" si="8"/>
        <v>1961.28</v>
      </c>
      <c r="V33" s="73">
        <f t="shared" si="9"/>
        <v>432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69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69" si="11">P34</f>
        <v>0</v>
      </c>
      <c r="S34" s="70"/>
      <c r="T34" s="71"/>
      <c r="U34" s="205">
        <f t="shared" si="8"/>
        <v>1961.28</v>
      </c>
      <c r="V34" s="73">
        <f t="shared" si="9"/>
        <v>432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1961.28</v>
      </c>
      <c r="V35" s="73">
        <f t="shared" si="9"/>
        <v>432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1961.28</v>
      </c>
      <c r="V36" s="73">
        <f t="shared" si="9"/>
        <v>432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1961.28</v>
      </c>
      <c r="V37" s="73">
        <f t="shared" si="9"/>
        <v>432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1961.28</v>
      </c>
      <c r="V38" s="73">
        <f t="shared" si="9"/>
        <v>432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1961.28</v>
      </c>
      <c r="V39" s="73">
        <f t="shared" si="9"/>
        <v>432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1961.28</v>
      </c>
      <c r="V40" s="73">
        <f t="shared" si="9"/>
        <v>432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1961.28</v>
      </c>
      <c r="V41" s="73">
        <f t="shared" si="9"/>
        <v>432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1961.28</v>
      </c>
      <c r="V42" s="73">
        <f t="shared" si="9"/>
        <v>432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1961.28</v>
      </c>
      <c r="V43" s="73">
        <f t="shared" si="9"/>
        <v>432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1961.28</v>
      </c>
      <c r="V44" s="73">
        <f t="shared" si="9"/>
        <v>432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1961.28</v>
      </c>
      <c r="V45" s="73">
        <f t="shared" si="9"/>
        <v>432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1961.28</v>
      </c>
      <c r="V46" s="73">
        <f t="shared" si="9"/>
        <v>432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1961.28</v>
      </c>
      <c r="V47" s="73">
        <f t="shared" si="9"/>
        <v>432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1961.28</v>
      </c>
      <c r="V48" s="73">
        <f t="shared" si="9"/>
        <v>432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1961.28</v>
      </c>
      <c r="V49" s="73">
        <f t="shared" si="9"/>
        <v>432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1961.28</v>
      </c>
      <c r="V50" s="73">
        <f t="shared" si="9"/>
        <v>432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1961.28</v>
      </c>
      <c r="V51" s="73">
        <f t="shared" si="9"/>
        <v>432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1961.28</v>
      </c>
      <c r="V52" s="73">
        <f t="shared" si="9"/>
        <v>432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1961.28</v>
      </c>
      <c r="V53" s="73">
        <f t="shared" si="9"/>
        <v>432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1961.28</v>
      </c>
      <c r="V54" s="73">
        <f t="shared" si="9"/>
        <v>432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1961.28</v>
      </c>
      <c r="V55" s="73">
        <f t="shared" si="9"/>
        <v>432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1961.28</v>
      </c>
      <c r="V56" s="73">
        <f t="shared" si="9"/>
        <v>432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1961.28</v>
      </c>
      <c r="V57" s="73">
        <f t="shared" si="9"/>
        <v>432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1961.28</v>
      </c>
      <c r="V58" s="73">
        <f t="shared" si="9"/>
        <v>432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1961.28</v>
      </c>
      <c r="V59" s="73">
        <f t="shared" si="9"/>
        <v>432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1961.28</v>
      </c>
      <c r="V60" s="73">
        <f t="shared" si="9"/>
        <v>432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1961.28</v>
      </c>
      <c r="V61" s="73">
        <f t="shared" si="9"/>
        <v>432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1961.28</v>
      </c>
      <c r="V62" s="73">
        <f t="shared" si="9"/>
        <v>432</v>
      </c>
      <c r="W62" s="60">
        <f t="shared" si="5"/>
        <v>0</v>
      </c>
    </row>
    <row r="63" spans="2:23" x14ac:dyDescent="0.25">
      <c r="B63" s="135">
        <v>4.54</v>
      </c>
      <c r="C63" s="15"/>
      <c r="D63" s="230">
        <f t="shared" si="0"/>
        <v>0</v>
      </c>
      <c r="E63" s="1019"/>
      <c r="F63" s="230">
        <f t="shared" si="10"/>
        <v>0</v>
      </c>
      <c r="G63" s="984"/>
      <c r="H63" s="985"/>
      <c r="I63" s="205">
        <f t="shared" si="6"/>
        <v>3282.4200000000064</v>
      </c>
      <c r="J63" s="73">
        <f t="shared" si="7"/>
        <v>723</v>
      </c>
      <c r="K63" s="60">
        <f t="shared" si="4"/>
        <v>0</v>
      </c>
      <c r="N63" s="135">
        <v>4.54</v>
      </c>
      <c r="O63" s="15"/>
      <c r="P63" s="230">
        <f t="shared" si="2"/>
        <v>0</v>
      </c>
      <c r="Q63" s="1019"/>
      <c r="R63" s="230">
        <f t="shared" si="11"/>
        <v>0</v>
      </c>
      <c r="S63" s="984"/>
      <c r="T63" s="985"/>
      <c r="U63" s="205">
        <f t="shared" si="8"/>
        <v>1961.28</v>
      </c>
      <c r="V63" s="73">
        <f t="shared" si="9"/>
        <v>432</v>
      </c>
      <c r="W63" s="60">
        <f t="shared" si="5"/>
        <v>0</v>
      </c>
    </row>
    <row r="64" spans="2:23" x14ac:dyDescent="0.25">
      <c r="B64" s="135">
        <v>4.54</v>
      </c>
      <c r="C64" s="15"/>
      <c r="D64" s="230">
        <f t="shared" si="0"/>
        <v>0</v>
      </c>
      <c r="E64" s="1019"/>
      <c r="F64" s="230">
        <f t="shared" si="10"/>
        <v>0</v>
      </c>
      <c r="G64" s="984"/>
      <c r="H64" s="985"/>
      <c r="I64" s="205">
        <f t="shared" si="6"/>
        <v>3282.4200000000064</v>
      </c>
      <c r="J64" s="73">
        <f t="shared" si="7"/>
        <v>723</v>
      </c>
      <c r="K64" s="60">
        <f t="shared" si="4"/>
        <v>0</v>
      </c>
      <c r="N64" s="135">
        <v>4.54</v>
      </c>
      <c r="O64" s="15"/>
      <c r="P64" s="230">
        <f t="shared" si="2"/>
        <v>0</v>
      </c>
      <c r="Q64" s="1019"/>
      <c r="R64" s="230">
        <f t="shared" si="11"/>
        <v>0</v>
      </c>
      <c r="S64" s="984"/>
      <c r="T64" s="985"/>
      <c r="U64" s="205">
        <f t="shared" si="8"/>
        <v>1961.28</v>
      </c>
      <c r="V64" s="73">
        <f t="shared" si="9"/>
        <v>432</v>
      </c>
      <c r="W64" s="60">
        <f t="shared" si="5"/>
        <v>0</v>
      </c>
    </row>
    <row r="65" spans="2:23" x14ac:dyDescent="0.25">
      <c r="B65" s="135">
        <v>4.54</v>
      </c>
      <c r="C65" s="15"/>
      <c r="D65" s="230">
        <f t="shared" si="0"/>
        <v>0</v>
      </c>
      <c r="E65" s="1019"/>
      <c r="F65" s="230">
        <f t="shared" si="10"/>
        <v>0</v>
      </c>
      <c r="G65" s="984"/>
      <c r="H65" s="985"/>
      <c r="I65" s="205">
        <f t="shared" si="6"/>
        <v>3282.4200000000064</v>
      </c>
      <c r="J65" s="73">
        <f t="shared" si="7"/>
        <v>723</v>
      </c>
      <c r="K65" s="60">
        <f t="shared" si="4"/>
        <v>0</v>
      </c>
      <c r="N65" s="135">
        <v>4.54</v>
      </c>
      <c r="O65" s="15"/>
      <c r="P65" s="230">
        <f t="shared" si="2"/>
        <v>0</v>
      </c>
      <c r="Q65" s="1019"/>
      <c r="R65" s="230">
        <f t="shared" si="11"/>
        <v>0</v>
      </c>
      <c r="S65" s="984"/>
      <c r="T65" s="985"/>
      <c r="U65" s="205">
        <f t="shared" si="8"/>
        <v>1961.28</v>
      </c>
      <c r="V65" s="73">
        <f t="shared" si="9"/>
        <v>432</v>
      </c>
      <c r="W65" s="60">
        <f t="shared" si="5"/>
        <v>0</v>
      </c>
    </row>
    <row r="66" spans="2:23" x14ac:dyDescent="0.25">
      <c r="B66" s="135">
        <v>4.54</v>
      </c>
      <c r="C66" s="15"/>
      <c r="D66" s="230">
        <f t="shared" si="0"/>
        <v>0</v>
      </c>
      <c r="E66" s="1019"/>
      <c r="F66" s="230">
        <f t="shared" si="10"/>
        <v>0</v>
      </c>
      <c r="G66" s="984"/>
      <c r="H66" s="985"/>
      <c r="I66" s="205">
        <f t="shared" si="6"/>
        <v>3282.4200000000064</v>
      </c>
      <c r="J66" s="73">
        <f t="shared" si="7"/>
        <v>723</v>
      </c>
      <c r="K66" s="60">
        <f t="shared" si="4"/>
        <v>0</v>
      </c>
      <c r="N66" s="135">
        <v>4.54</v>
      </c>
      <c r="O66" s="15"/>
      <c r="P66" s="230">
        <f t="shared" si="2"/>
        <v>0</v>
      </c>
      <c r="Q66" s="1019"/>
      <c r="R66" s="230">
        <f t="shared" si="11"/>
        <v>0</v>
      </c>
      <c r="S66" s="984"/>
      <c r="T66" s="985"/>
      <c r="U66" s="205">
        <f t="shared" si="8"/>
        <v>1961.28</v>
      </c>
      <c r="V66" s="73">
        <f t="shared" si="9"/>
        <v>432</v>
      </c>
      <c r="W66" s="60">
        <f t="shared" si="5"/>
        <v>0</v>
      </c>
    </row>
    <row r="67" spans="2:23" x14ac:dyDescent="0.25">
      <c r="B67" s="135">
        <v>4.54</v>
      </c>
      <c r="C67" s="15"/>
      <c r="D67" s="230">
        <f t="shared" si="0"/>
        <v>0</v>
      </c>
      <c r="E67" s="1019"/>
      <c r="F67" s="230">
        <f t="shared" si="10"/>
        <v>0</v>
      </c>
      <c r="G67" s="984"/>
      <c r="H67" s="985"/>
      <c r="I67" s="205">
        <f t="shared" si="6"/>
        <v>3282.4200000000064</v>
      </c>
      <c r="J67" s="73">
        <f t="shared" si="7"/>
        <v>723</v>
      </c>
      <c r="K67" s="60">
        <f t="shared" si="4"/>
        <v>0</v>
      </c>
      <c r="N67" s="135">
        <v>4.54</v>
      </c>
      <c r="O67" s="15"/>
      <c r="P67" s="230">
        <f t="shared" si="2"/>
        <v>0</v>
      </c>
      <c r="Q67" s="1019"/>
      <c r="R67" s="230">
        <f t="shared" si="11"/>
        <v>0</v>
      </c>
      <c r="S67" s="984"/>
      <c r="T67" s="985"/>
      <c r="U67" s="205">
        <f t="shared" si="8"/>
        <v>1961.28</v>
      </c>
      <c r="V67" s="73">
        <f t="shared" si="9"/>
        <v>432</v>
      </c>
      <c r="W67" s="60">
        <f t="shared" si="5"/>
        <v>0</v>
      </c>
    </row>
    <row r="68" spans="2:23" x14ac:dyDescent="0.25">
      <c r="B68" s="135">
        <v>4.54</v>
      </c>
      <c r="C68" s="15"/>
      <c r="D68" s="230">
        <f t="shared" si="0"/>
        <v>0</v>
      </c>
      <c r="E68" s="1019"/>
      <c r="F68" s="230">
        <f t="shared" si="10"/>
        <v>0</v>
      </c>
      <c r="G68" s="984"/>
      <c r="H68" s="985"/>
      <c r="I68" s="205">
        <f t="shared" si="6"/>
        <v>3282.4200000000064</v>
      </c>
      <c r="J68" s="73">
        <f t="shared" si="7"/>
        <v>723</v>
      </c>
      <c r="K68" s="60">
        <f t="shared" si="4"/>
        <v>0</v>
      </c>
      <c r="N68" s="135">
        <v>4.54</v>
      </c>
      <c r="O68" s="15"/>
      <c r="P68" s="230">
        <f t="shared" si="2"/>
        <v>0</v>
      </c>
      <c r="Q68" s="1019"/>
      <c r="R68" s="230">
        <f t="shared" si="11"/>
        <v>0</v>
      </c>
      <c r="S68" s="984"/>
      <c r="T68" s="985"/>
      <c r="U68" s="205">
        <f t="shared" si="8"/>
        <v>1961.28</v>
      </c>
      <c r="V68" s="73">
        <f t="shared" si="9"/>
        <v>432</v>
      </c>
      <c r="W68" s="60">
        <f t="shared" si="5"/>
        <v>0</v>
      </c>
    </row>
    <row r="69" spans="2:23" ht="15.75" thickBot="1" x14ac:dyDescent="0.3">
      <c r="B69" s="135">
        <v>4.54</v>
      </c>
      <c r="C69" s="37"/>
      <c r="D69" s="992">
        <f t="shared" si="0"/>
        <v>0</v>
      </c>
      <c r="E69" s="212"/>
      <c r="F69" s="157">
        <f t="shared" si="10"/>
        <v>0</v>
      </c>
      <c r="G69" s="141"/>
      <c r="H69" s="213"/>
      <c r="I69" s="132"/>
      <c r="J69" s="73"/>
      <c r="N69" s="135">
        <v>4.54</v>
      </c>
      <c r="O69" s="37"/>
      <c r="P69" s="992">
        <f t="shared" si="2"/>
        <v>0</v>
      </c>
      <c r="Q69" s="212"/>
      <c r="R69" s="157">
        <f t="shared" si="11"/>
        <v>0</v>
      </c>
      <c r="S69" s="141"/>
      <c r="T69" s="213"/>
      <c r="U69" s="132"/>
      <c r="V69" s="73"/>
    </row>
    <row r="70" spans="2:23" ht="15.75" thickTop="1" x14ac:dyDescent="0.25">
      <c r="C70" s="15">
        <f>SUM(C9:C69)</f>
        <v>931</v>
      </c>
      <c r="D70" s="6">
        <f>SUM(D9:D69)</f>
        <v>4226.7399999999971</v>
      </c>
      <c r="E70" s="13"/>
      <c r="F70" s="6">
        <f>SUM(F9:F69)</f>
        <v>4226.7399999999971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4">
        <f>F4+F5-C70+F6+F7</f>
        <v>723</v>
      </c>
      <c r="E72" s="40"/>
      <c r="F72" s="6"/>
      <c r="G72" s="31"/>
      <c r="H72" s="17"/>
      <c r="I72" s="132"/>
      <c r="J72" s="73"/>
      <c r="O72" s="50" t="s">
        <v>4</v>
      </c>
      <c r="P72" s="224">
        <f>R4+R5-O70+R6+R7</f>
        <v>432</v>
      </c>
      <c r="Q72" s="40"/>
      <c r="R72" s="6"/>
      <c r="S72" s="31"/>
      <c r="T72" s="17"/>
      <c r="U72" s="132"/>
      <c r="V72" s="73"/>
    </row>
    <row r="73" spans="2:23" x14ac:dyDescent="0.25">
      <c r="C73" s="1137" t="s">
        <v>19</v>
      </c>
      <c r="D73" s="1138"/>
      <c r="E73" s="39">
        <f>E4+E5-F70+E6+E7</f>
        <v>3282.4200000000028</v>
      </c>
      <c r="F73" s="6"/>
      <c r="G73" s="6"/>
      <c r="H73" s="17"/>
      <c r="I73" s="132"/>
      <c r="J73" s="73"/>
      <c r="O73" s="1137" t="s">
        <v>19</v>
      </c>
      <c r="P73" s="1138"/>
      <c r="Q73" s="39">
        <f>Q4+Q5-R70+Q6+Q7</f>
        <v>1961.28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C52:H62">
    <sortCondition ref="G52:G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139" t="s">
        <v>19</v>
      </c>
      <c r="J7" s="114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0"/>
      <c r="J8" s="1142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7" t="s">
        <v>19</v>
      </c>
      <c r="D64" s="113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workbookViewId="0">
      <selection activeCell="BE5" sqref="BE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04" t="s">
        <v>241</v>
      </c>
      <c r="B1" s="1104"/>
      <c r="C1" s="1104"/>
      <c r="D1" s="1104"/>
      <c r="E1" s="1104"/>
      <c r="F1" s="1104"/>
      <c r="G1" s="1104"/>
      <c r="H1" s="11">
        <v>1</v>
      </c>
      <c r="K1" s="1104" t="str">
        <f>A1</f>
        <v>INVENTARIO    DEL MES DE MARZO 2022</v>
      </c>
      <c r="L1" s="1104"/>
      <c r="M1" s="1104"/>
      <c r="N1" s="1104"/>
      <c r="O1" s="1104"/>
      <c r="P1" s="1104"/>
      <c r="Q1" s="1104"/>
      <c r="R1" s="11">
        <v>2</v>
      </c>
      <c r="U1" s="1100" t="s">
        <v>246</v>
      </c>
      <c r="V1" s="1100"/>
      <c r="W1" s="1100"/>
      <c r="X1" s="1100"/>
      <c r="Y1" s="1100"/>
      <c r="Z1" s="1100"/>
      <c r="AA1" s="1100"/>
      <c r="AB1" s="11">
        <v>3</v>
      </c>
      <c r="AE1" s="1100" t="str">
        <f>U1</f>
        <v>ENTRADA DEL MES DE    ABRIL  2022</v>
      </c>
      <c r="AF1" s="1100"/>
      <c r="AG1" s="1100"/>
      <c r="AH1" s="1100"/>
      <c r="AI1" s="1100"/>
      <c r="AJ1" s="1100"/>
      <c r="AK1" s="1100"/>
      <c r="AL1" s="11">
        <v>4</v>
      </c>
      <c r="AO1" s="1100" t="str">
        <f>AE1</f>
        <v>ENTRADA DEL MES DE    ABRIL  2022</v>
      </c>
      <c r="AP1" s="1100"/>
      <c r="AQ1" s="1100"/>
      <c r="AR1" s="1100"/>
      <c r="AS1" s="1100"/>
      <c r="AT1" s="1100"/>
      <c r="AU1" s="1100"/>
      <c r="AV1" s="11">
        <v>5</v>
      </c>
      <c r="AY1" s="1100" t="str">
        <f>AO1</f>
        <v>ENTRADA DEL MES DE    ABRIL  2022</v>
      </c>
      <c r="AZ1" s="1100"/>
      <c r="BA1" s="1100"/>
      <c r="BB1" s="1100"/>
      <c r="BC1" s="1100"/>
      <c r="BD1" s="1100"/>
      <c r="BE1" s="1100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4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4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4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145" t="s">
        <v>76</v>
      </c>
      <c r="C5" s="624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129" t="s">
        <v>75</v>
      </c>
      <c r="M5" s="624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129" t="s">
        <v>141</v>
      </c>
      <c r="W5" s="624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145" t="s">
        <v>76</v>
      </c>
      <c r="AG5" s="572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129" t="s">
        <v>75</v>
      </c>
      <c r="AQ5" s="572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143" t="s">
        <v>271</v>
      </c>
      <c r="BA5" s="572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145"/>
      <c r="C6" s="572">
        <v>85</v>
      </c>
      <c r="D6" s="251">
        <v>44638</v>
      </c>
      <c r="E6" s="270">
        <v>200</v>
      </c>
      <c r="F6" s="256">
        <v>20</v>
      </c>
      <c r="G6" s="265">
        <f>F78</f>
        <v>150</v>
      </c>
      <c r="H6" s="7">
        <f>E6-G6+E7+E5-G5</f>
        <v>150</v>
      </c>
      <c r="K6" s="253"/>
      <c r="L6" s="1130"/>
      <c r="M6" s="572">
        <v>105</v>
      </c>
      <c r="N6" s="251">
        <v>44638</v>
      </c>
      <c r="O6" s="270">
        <v>200</v>
      </c>
      <c r="P6" s="256">
        <v>20</v>
      </c>
      <c r="Q6" s="265">
        <f>P78</f>
        <v>240</v>
      </c>
      <c r="R6" s="7">
        <f>O6-Q6+O7+O5-Q5</f>
        <v>110</v>
      </c>
      <c r="U6" s="253"/>
      <c r="V6" s="1130"/>
      <c r="W6" s="572"/>
      <c r="X6" s="251"/>
      <c r="Y6" s="270"/>
      <c r="Z6" s="256"/>
      <c r="AA6" s="265">
        <f>Z78</f>
        <v>0</v>
      </c>
      <c r="AB6" s="7">
        <f>Y6-AA6+Y7+Y5-AA5</f>
        <v>20</v>
      </c>
      <c r="AE6" s="253"/>
      <c r="AF6" s="1145"/>
      <c r="AG6" s="12"/>
      <c r="AH6" s="12"/>
      <c r="AI6" s="12"/>
      <c r="AJ6" s="12"/>
      <c r="AK6" s="265">
        <f>AJ78</f>
        <v>0</v>
      </c>
      <c r="AL6" s="7">
        <f>AI6-AK6+AI7+AI5-AK5+AI4</f>
        <v>200</v>
      </c>
      <c r="AO6" s="253"/>
      <c r="AP6" s="1130"/>
      <c r="AQ6" s="12"/>
      <c r="AR6" s="12"/>
      <c r="AS6" s="12"/>
      <c r="AT6" s="12"/>
      <c r="AU6" s="265">
        <f>AT78</f>
        <v>0</v>
      </c>
      <c r="AV6" s="7">
        <f>AS6-AU6+AS7+AS5-AU5+AS4</f>
        <v>260</v>
      </c>
      <c r="AY6" s="253"/>
      <c r="AZ6" s="1144"/>
      <c r="BA6" s="12"/>
      <c r="BB6" s="12"/>
      <c r="BC6" s="12"/>
      <c r="BD6" s="12"/>
      <c r="BE6" s="265">
        <f>BD78</f>
        <v>0</v>
      </c>
      <c r="BF6" s="7">
        <f>BC6-BE6+BC7+BC5-BE5+BC4</f>
        <v>60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1</v>
      </c>
      <c r="W9" s="15"/>
      <c r="X9" s="267"/>
      <c r="Y9" s="296"/>
      <c r="Z9" s="267">
        <f>X9</f>
        <v>0</v>
      </c>
      <c r="AA9" s="268"/>
      <c r="AB9" s="269"/>
      <c r="AC9" s="278">
        <f>Y6-Z9+Y5+Y7</f>
        <v>20</v>
      </c>
      <c r="AE9" s="80" t="s">
        <v>32</v>
      </c>
      <c r="AF9" s="83">
        <f>AJ6-AG9+AJ5+AJ7+AJ4</f>
        <v>20</v>
      </c>
      <c r="AG9" s="15"/>
      <c r="AH9" s="267"/>
      <c r="AI9" s="296"/>
      <c r="AJ9" s="267">
        <f>AH9</f>
        <v>0</v>
      </c>
      <c r="AK9" s="268"/>
      <c r="AL9" s="269"/>
      <c r="AM9" s="278">
        <f>AI6-AJ9+AI5+AI7</f>
        <v>100</v>
      </c>
      <c r="AO9" s="80" t="s">
        <v>32</v>
      </c>
      <c r="AP9" s="83">
        <f>AT6-AQ9+AT5+AT7+AT4</f>
        <v>26</v>
      </c>
      <c r="AQ9" s="15"/>
      <c r="AR9" s="267"/>
      <c r="AS9" s="296"/>
      <c r="AT9" s="267">
        <f>AR9</f>
        <v>0</v>
      </c>
      <c r="AU9" s="268"/>
      <c r="AV9" s="269"/>
      <c r="AW9" s="278">
        <f>AS6-AT9+AS5+AS7</f>
        <v>100</v>
      </c>
      <c r="AY9" s="80" t="s">
        <v>32</v>
      </c>
      <c r="AZ9" s="83">
        <f>BD6-BA9+BD5+BD7+BD4</f>
        <v>3</v>
      </c>
      <c r="BA9" s="15"/>
      <c r="BB9" s="267"/>
      <c r="BC9" s="296"/>
      <c r="BD9" s="267">
        <f>BB9</f>
        <v>0</v>
      </c>
      <c r="BE9" s="268"/>
      <c r="BF9" s="269"/>
      <c r="BG9" s="278">
        <f>BC6-BD9+BC5+BC7</f>
        <v>60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1</v>
      </c>
      <c r="W10" s="73"/>
      <c r="X10" s="267"/>
      <c r="Y10" s="296"/>
      <c r="Z10" s="267">
        <f>X10</f>
        <v>0</v>
      </c>
      <c r="AA10" s="268"/>
      <c r="AB10" s="269"/>
      <c r="AC10" s="278">
        <f>AC9-Z10</f>
        <v>20</v>
      </c>
      <c r="AE10" s="209"/>
      <c r="AF10" s="83">
        <f t="shared" ref="AF10:AF73" si="5">AF9-AG10</f>
        <v>20</v>
      </c>
      <c r="AG10" s="73"/>
      <c r="AH10" s="267"/>
      <c r="AI10" s="296"/>
      <c r="AJ10" s="267">
        <f t="shared" ref="AJ10:AJ73" si="6">AH10</f>
        <v>0</v>
      </c>
      <c r="AK10" s="268"/>
      <c r="AL10" s="269"/>
      <c r="AM10" s="278">
        <f t="shared" ref="AM10:AM73" si="7">AM9-AJ10</f>
        <v>100</v>
      </c>
      <c r="AO10" s="209"/>
      <c r="AP10" s="83">
        <f t="shared" ref="AP10:AP73" si="8">AP9-AQ10</f>
        <v>26</v>
      </c>
      <c r="AQ10" s="73"/>
      <c r="AR10" s="267"/>
      <c r="AS10" s="296"/>
      <c r="AT10" s="267">
        <f>AR10</f>
        <v>0</v>
      </c>
      <c r="AU10" s="268"/>
      <c r="AV10" s="269"/>
      <c r="AW10" s="278">
        <f>AW9-AT10</f>
        <v>100</v>
      </c>
      <c r="AY10" s="209"/>
      <c r="AZ10" s="83">
        <f t="shared" ref="AZ10:AZ73" si="9">AZ9-BA10</f>
        <v>3</v>
      </c>
      <c r="BA10" s="73"/>
      <c r="BB10" s="267"/>
      <c r="BC10" s="296"/>
      <c r="BD10" s="267">
        <f>BB10</f>
        <v>0</v>
      </c>
      <c r="BE10" s="268"/>
      <c r="BF10" s="269"/>
      <c r="BG10" s="278">
        <f>BG9-BD10</f>
        <v>60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1</v>
      </c>
      <c r="W11" s="73"/>
      <c r="X11" s="267"/>
      <c r="Y11" s="296"/>
      <c r="Z11" s="267">
        <f t="shared" ref="Z11:Z74" si="12">X11</f>
        <v>0</v>
      </c>
      <c r="AA11" s="268"/>
      <c r="AB11" s="269"/>
      <c r="AC11" s="278">
        <f t="shared" ref="AC11:AC74" si="13">AC10-Z11</f>
        <v>20</v>
      </c>
      <c r="AE11" s="197"/>
      <c r="AF11" s="83">
        <f t="shared" si="5"/>
        <v>20</v>
      </c>
      <c r="AG11" s="73"/>
      <c r="AH11" s="267"/>
      <c r="AI11" s="296"/>
      <c r="AJ11" s="267">
        <f t="shared" si="6"/>
        <v>0</v>
      </c>
      <c r="AK11" s="268"/>
      <c r="AL11" s="269"/>
      <c r="AM11" s="278">
        <f t="shared" si="7"/>
        <v>100</v>
      </c>
      <c r="AO11" s="197"/>
      <c r="AP11" s="83">
        <f t="shared" si="8"/>
        <v>26</v>
      </c>
      <c r="AQ11" s="73"/>
      <c r="AR11" s="267"/>
      <c r="AS11" s="296"/>
      <c r="AT11" s="267">
        <f t="shared" ref="AT11:AT74" si="14">AR11</f>
        <v>0</v>
      </c>
      <c r="AU11" s="268"/>
      <c r="AV11" s="269"/>
      <c r="AW11" s="278">
        <f t="shared" ref="AW11:AW74" si="15">AW10-AT11</f>
        <v>100</v>
      </c>
      <c r="AY11" s="197"/>
      <c r="AZ11" s="83">
        <f t="shared" si="9"/>
        <v>3</v>
      </c>
      <c r="BA11" s="73"/>
      <c r="BB11" s="267"/>
      <c r="BC11" s="296"/>
      <c r="BD11" s="267">
        <f t="shared" ref="BD11:BD74" si="16">BB11</f>
        <v>0</v>
      </c>
      <c r="BE11" s="268"/>
      <c r="BF11" s="269"/>
      <c r="BG11" s="278">
        <f t="shared" ref="BG11:BG74" si="17">BG10-BD11</f>
        <v>60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1</v>
      </c>
      <c r="W12" s="73"/>
      <c r="X12" s="267"/>
      <c r="Y12" s="296"/>
      <c r="Z12" s="267">
        <f t="shared" si="12"/>
        <v>0</v>
      </c>
      <c r="AA12" s="268"/>
      <c r="AB12" s="269"/>
      <c r="AC12" s="278">
        <f t="shared" si="13"/>
        <v>20</v>
      </c>
      <c r="AE12" s="197"/>
      <c r="AF12" s="83">
        <f t="shared" si="5"/>
        <v>20</v>
      </c>
      <c r="AG12" s="73"/>
      <c r="AH12" s="267"/>
      <c r="AI12" s="296"/>
      <c r="AJ12" s="267">
        <f t="shared" si="6"/>
        <v>0</v>
      </c>
      <c r="AK12" s="268"/>
      <c r="AL12" s="269"/>
      <c r="AM12" s="278">
        <f t="shared" si="7"/>
        <v>100</v>
      </c>
      <c r="AO12" s="197"/>
      <c r="AP12" s="83">
        <f t="shared" si="8"/>
        <v>26</v>
      </c>
      <c r="AQ12" s="73"/>
      <c r="AR12" s="267"/>
      <c r="AS12" s="296"/>
      <c r="AT12" s="267">
        <f t="shared" si="14"/>
        <v>0</v>
      </c>
      <c r="AU12" s="268"/>
      <c r="AV12" s="269"/>
      <c r="AW12" s="278">
        <f t="shared" si="15"/>
        <v>100</v>
      </c>
      <c r="AY12" s="197"/>
      <c r="AZ12" s="83">
        <f t="shared" si="9"/>
        <v>3</v>
      </c>
      <c r="BA12" s="73"/>
      <c r="BB12" s="267"/>
      <c r="BC12" s="296"/>
      <c r="BD12" s="267">
        <f t="shared" si="16"/>
        <v>0</v>
      </c>
      <c r="BE12" s="268"/>
      <c r="BF12" s="269"/>
      <c r="BG12" s="278">
        <f t="shared" si="17"/>
        <v>60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1</v>
      </c>
      <c r="W13" s="73"/>
      <c r="X13" s="267"/>
      <c r="Y13" s="296"/>
      <c r="Z13" s="267">
        <f t="shared" si="12"/>
        <v>0</v>
      </c>
      <c r="AA13" s="268"/>
      <c r="AB13" s="269"/>
      <c r="AC13" s="278">
        <f t="shared" si="13"/>
        <v>20</v>
      </c>
      <c r="AE13" s="82" t="s">
        <v>33</v>
      </c>
      <c r="AF13" s="83">
        <f t="shared" si="5"/>
        <v>20</v>
      </c>
      <c r="AG13" s="73"/>
      <c r="AH13" s="267"/>
      <c r="AI13" s="296"/>
      <c r="AJ13" s="267">
        <f t="shared" si="6"/>
        <v>0</v>
      </c>
      <c r="AK13" s="268"/>
      <c r="AL13" s="269"/>
      <c r="AM13" s="278">
        <f t="shared" si="7"/>
        <v>100</v>
      </c>
      <c r="AO13" s="82" t="s">
        <v>33</v>
      </c>
      <c r="AP13" s="83">
        <f t="shared" si="8"/>
        <v>26</v>
      </c>
      <c r="AQ13" s="73"/>
      <c r="AR13" s="267"/>
      <c r="AS13" s="296"/>
      <c r="AT13" s="267">
        <f t="shared" si="14"/>
        <v>0</v>
      </c>
      <c r="AU13" s="268"/>
      <c r="AV13" s="269"/>
      <c r="AW13" s="278">
        <f t="shared" si="15"/>
        <v>100</v>
      </c>
      <c r="AY13" s="82" t="s">
        <v>33</v>
      </c>
      <c r="AZ13" s="83">
        <f t="shared" si="9"/>
        <v>3</v>
      </c>
      <c r="BA13" s="73"/>
      <c r="BB13" s="267"/>
      <c r="BC13" s="296"/>
      <c r="BD13" s="267">
        <f t="shared" si="16"/>
        <v>0</v>
      </c>
      <c r="BE13" s="268"/>
      <c r="BF13" s="269"/>
      <c r="BG13" s="278">
        <f t="shared" si="17"/>
        <v>60</v>
      </c>
    </row>
    <row r="14" spans="1:59" x14ac:dyDescent="0.25">
      <c r="A14" s="73"/>
      <c r="B14" s="83">
        <f t="shared" si="0"/>
        <v>15</v>
      </c>
      <c r="C14" s="73"/>
      <c r="D14" s="267"/>
      <c r="E14" s="296"/>
      <c r="F14" s="267">
        <f t="shared" si="1"/>
        <v>0</v>
      </c>
      <c r="G14" s="268"/>
      <c r="H14" s="269"/>
      <c r="I14" s="278">
        <f t="shared" si="2"/>
        <v>150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1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20</v>
      </c>
      <c r="AE14" s="73"/>
      <c r="AF14" s="83">
        <f t="shared" si="5"/>
        <v>20</v>
      </c>
      <c r="AG14" s="73"/>
      <c r="AH14" s="267"/>
      <c r="AI14" s="296"/>
      <c r="AJ14" s="267">
        <f t="shared" si="6"/>
        <v>0</v>
      </c>
      <c r="AK14" s="268"/>
      <c r="AL14" s="269"/>
      <c r="AM14" s="278">
        <f t="shared" si="7"/>
        <v>100</v>
      </c>
      <c r="AO14" s="73"/>
      <c r="AP14" s="83">
        <f t="shared" si="8"/>
        <v>26</v>
      </c>
      <c r="AQ14" s="73"/>
      <c r="AR14" s="267"/>
      <c r="AS14" s="296"/>
      <c r="AT14" s="267">
        <f t="shared" si="14"/>
        <v>0</v>
      </c>
      <c r="AU14" s="268"/>
      <c r="AV14" s="269"/>
      <c r="AW14" s="278">
        <f t="shared" si="15"/>
        <v>100</v>
      </c>
      <c r="AY14" s="73"/>
      <c r="AZ14" s="83">
        <f t="shared" si="9"/>
        <v>3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60</v>
      </c>
    </row>
    <row r="15" spans="1:59" x14ac:dyDescent="0.25">
      <c r="A15" s="73"/>
      <c r="B15" s="83">
        <f t="shared" si="0"/>
        <v>15</v>
      </c>
      <c r="C15" s="73"/>
      <c r="D15" s="267"/>
      <c r="E15" s="296"/>
      <c r="F15" s="267">
        <f t="shared" si="1"/>
        <v>0</v>
      </c>
      <c r="G15" s="268"/>
      <c r="H15" s="269"/>
      <c r="I15" s="278">
        <f t="shared" si="2"/>
        <v>150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1</v>
      </c>
      <c r="W15" s="73"/>
      <c r="X15" s="862"/>
      <c r="Y15" s="866"/>
      <c r="Z15" s="267">
        <f t="shared" si="12"/>
        <v>0</v>
      </c>
      <c r="AA15" s="472"/>
      <c r="AB15" s="539"/>
      <c r="AC15" s="278">
        <f t="shared" si="13"/>
        <v>20</v>
      </c>
      <c r="AE15" s="73"/>
      <c r="AF15" s="83">
        <f t="shared" si="5"/>
        <v>20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100</v>
      </c>
      <c r="AO15" s="73" t="s">
        <v>22</v>
      </c>
      <c r="AP15" s="83">
        <f t="shared" si="8"/>
        <v>26</v>
      </c>
      <c r="AQ15" s="73"/>
      <c r="AR15" s="267"/>
      <c r="AS15" s="296"/>
      <c r="AT15" s="267">
        <f t="shared" si="14"/>
        <v>0</v>
      </c>
      <c r="AU15" s="268"/>
      <c r="AV15" s="269"/>
      <c r="AW15" s="278">
        <f t="shared" si="15"/>
        <v>100</v>
      </c>
      <c r="AY15" s="73" t="s">
        <v>22</v>
      </c>
      <c r="AZ15" s="83">
        <f t="shared" si="9"/>
        <v>3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60</v>
      </c>
    </row>
    <row r="16" spans="1:59" x14ac:dyDescent="0.25">
      <c r="B16" s="83">
        <f t="shared" si="0"/>
        <v>15</v>
      </c>
      <c r="C16" s="73"/>
      <c r="D16" s="267"/>
      <c r="E16" s="296"/>
      <c r="F16" s="267">
        <f t="shared" si="1"/>
        <v>0</v>
      </c>
      <c r="G16" s="268"/>
      <c r="H16" s="269"/>
      <c r="I16" s="278">
        <f t="shared" si="2"/>
        <v>150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1</v>
      </c>
      <c r="W16" s="73"/>
      <c r="X16" s="862"/>
      <c r="Y16" s="866"/>
      <c r="Z16" s="267">
        <f t="shared" si="12"/>
        <v>0</v>
      </c>
      <c r="AA16" s="472"/>
      <c r="AB16" s="539"/>
      <c r="AC16" s="278">
        <f t="shared" si="13"/>
        <v>20</v>
      </c>
      <c r="AF16" s="83">
        <f t="shared" si="5"/>
        <v>20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100</v>
      </c>
      <c r="AP16" s="83">
        <f t="shared" si="8"/>
        <v>26</v>
      </c>
      <c r="AQ16" s="73"/>
      <c r="AR16" s="267"/>
      <c r="AS16" s="296"/>
      <c r="AT16" s="267">
        <f t="shared" si="14"/>
        <v>0</v>
      </c>
      <c r="AU16" s="268"/>
      <c r="AV16" s="269"/>
      <c r="AW16" s="278">
        <f t="shared" si="15"/>
        <v>100</v>
      </c>
      <c r="AZ16" s="83">
        <f t="shared" si="9"/>
        <v>3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60</v>
      </c>
    </row>
    <row r="17" spans="1:59" x14ac:dyDescent="0.25">
      <c r="B17" s="83">
        <f t="shared" si="0"/>
        <v>15</v>
      </c>
      <c r="C17" s="73"/>
      <c r="D17" s="267"/>
      <c r="E17" s="296"/>
      <c r="F17" s="267">
        <f t="shared" si="1"/>
        <v>0</v>
      </c>
      <c r="G17" s="268"/>
      <c r="H17" s="269"/>
      <c r="I17" s="278">
        <f t="shared" si="2"/>
        <v>150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1</v>
      </c>
      <c r="W17" s="73"/>
      <c r="X17" s="902"/>
      <c r="Y17" s="903"/>
      <c r="Z17" s="267">
        <f t="shared" si="12"/>
        <v>0</v>
      </c>
      <c r="AA17" s="425"/>
      <c r="AB17" s="426"/>
      <c r="AC17" s="278">
        <f t="shared" si="13"/>
        <v>20</v>
      </c>
      <c r="AF17" s="83">
        <f t="shared" si="5"/>
        <v>20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100</v>
      </c>
      <c r="AP17" s="83">
        <f t="shared" si="8"/>
        <v>26</v>
      </c>
      <c r="AQ17" s="73"/>
      <c r="AR17" s="267"/>
      <c r="AS17" s="296"/>
      <c r="AT17" s="267">
        <f t="shared" si="14"/>
        <v>0</v>
      </c>
      <c r="AU17" s="268"/>
      <c r="AV17" s="269"/>
      <c r="AW17" s="278">
        <f t="shared" si="15"/>
        <v>100</v>
      </c>
      <c r="AZ17" s="83">
        <f t="shared" si="9"/>
        <v>3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60</v>
      </c>
    </row>
    <row r="18" spans="1:59" x14ac:dyDescent="0.25">
      <c r="A18" s="122"/>
      <c r="B18" s="83">
        <f t="shared" si="0"/>
        <v>15</v>
      </c>
      <c r="C18" s="73"/>
      <c r="D18" s="267"/>
      <c r="E18" s="296"/>
      <c r="F18" s="267">
        <f t="shared" si="1"/>
        <v>0</v>
      </c>
      <c r="G18" s="268"/>
      <c r="H18" s="269"/>
      <c r="I18" s="278">
        <f t="shared" si="2"/>
        <v>150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1</v>
      </c>
      <c r="W18" s="73"/>
      <c r="X18" s="902"/>
      <c r="Y18" s="903"/>
      <c r="Z18" s="267">
        <f t="shared" si="12"/>
        <v>0</v>
      </c>
      <c r="AA18" s="425"/>
      <c r="AB18" s="426"/>
      <c r="AC18" s="278">
        <f t="shared" si="13"/>
        <v>20</v>
      </c>
      <c r="AE18" s="122"/>
      <c r="AF18" s="83">
        <f t="shared" si="5"/>
        <v>20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100</v>
      </c>
      <c r="AO18" s="122"/>
      <c r="AP18" s="83">
        <f t="shared" si="8"/>
        <v>26</v>
      </c>
      <c r="AQ18" s="73"/>
      <c r="AR18" s="267"/>
      <c r="AS18" s="296"/>
      <c r="AT18" s="267">
        <f t="shared" si="14"/>
        <v>0</v>
      </c>
      <c r="AU18" s="268"/>
      <c r="AV18" s="269"/>
      <c r="AW18" s="278">
        <f t="shared" si="15"/>
        <v>100</v>
      </c>
      <c r="AY18" s="122"/>
      <c r="AZ18" s="83">
        <f t="shared" si="9"/>
        <v>3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60</v>
      </c>
    </row>
    <row r="19" spans="1:59" x14ac:dyDescent="0.25">
      <c r="A19" s="122"/>
      <c r="B19" s="83">
        <f t="shared" si="0"/>
        <v>15</v>
      </c>
      <c r="C19" s="15"/>
      <c r="D19" s="267"/>
      <c r="E19" s="296"/>
      <c r="F19" s="267">
        <f t="shared" si="1"/>
        <v>0</v>
      </c>
      <c r="G19" s="268"/>
      <c r="H19" s="269"/>
      <c r="I19" s="278">
        <f t="shared" si="2"/>
        <v>150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1</v>
      </c>
      <c r="W19" s="15"/>
      <c r="X19" s="902"/>
      <c r="Y19" s="903"/>
      <c r="Z19" s="267">
        <f t="shared" si="12"/>
        <v>0</v>
      </c>
      <c r="AA19" s="425"/>
      <c r="AB19" s="426"/>
      <c r="AC19" s="278">
        <f t="shared" si="13"/>
        <v>20</v>
      </c>
      <c r="AE19" s="122"/>
      <c r="AF19" s="83">
        <f t="shared" si="5"/>
        <v>20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100</v>
      </c>
      <c r="AO19" s="122"/>
      <c r="AP19" s="83">
        <f t="shared" si="8"/>
        <v>26</v>
      </c>
      <c r="AQ19" s="15"/>
      <c r="AR19" s="267"/>
      <c r="AS19" s="296"/>
      <c r="AT19" s="267">
        <f t="shared" si="14"/>
        <v>0</v>
      </c>
      <c r="AU19" s="268"/>
      <c r="AV19" s="269"/>
      <c r="AW19" s="278">
        <f t="shared" si="15"/>
        <v>100</v>
      </c>
      <c r="AY19" s="122"/>
      <c r="AZ19" s="83">
        <f t="shared" si="9"/>
        <v>3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60</v>
      </c>
    </row>
    <row r="20" spans="1:59" x14ac:dyDescent="0.25">
      <c r="A20" s="122"/>
      <c r="B20" s="83">
        <f t="shared" si="0"/>
        <v>15</v>
      </c>
      <c r="C20" s="15"/>
      <c r="D20" s="267"/>
      <c r="E20" s="296"/>
      <c r="F20" s="267">
        <f t="shared" si="1"/>
        <v>0</v>
      </c>
      <c r="G20" s="268"/>
      <c r="H20" s="269"/>
      <c r="I20" s="278">
        <f t="shared" si="2"/>
        <v>150</v>
      </c>
      <c r="K20" s="122"/>
      <c r="L20" s="83">
        <f t="shared" si="3"/>
        <v>11</v>
      </c>
      <c r="M20" s="15"/>
      <c r="N20" s="267"/>
      <c r="O20" s="296"/>
      <c r="P20" s="267">
        <f t="shared" si="10"/>
        <v>0</v>
      </c>
      <c r="Q20" s="268"/>
      <c r="R20" s="269"/>
      <c r="S20" s="278">
        <f t="shared" si="11"/>
        <v>110</v>
      </c>
      <c r="U20" s="122"/>
      <c r="V20" s="83">
        <f t="shared" si="4"/>
        <v>1</v>
      </c>
      <c r="W20" s="15"/>
      <c r="X20" s="902"/>
      <c r="Y20" s="903"/>
      <c r="Z20" s="267">
        <f t="shared" si="12"/>
        <v>0</v>
      </c>
      <c r="AA20" s="425"/>
      <c r="AB20" s="426"/>
      <c r="AC20" s="278">
        <f t="shared" si="13"/>
        <v>20</v>
      </c>
      <c r="AE20" s="122"/>
      <c r="AF20" s="83">
        <f t="shared" si="5"/>
        <v>20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100</v>
      </c>
      <c r="AO20" s="122"/>
      <c r="AP20" s="83">
        <f t="shared" si="8"/>
        <v>26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100</v>
      </c>
      <c r="AY20" s="122"/>
      <c r="AZ20" s="83">
        <f t="shared" si="9"/>
        <v>3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60</v>
      </c>
    </row>
    <row r="21" spans="1:59" x14ac:dyDescent="0.25">
      <c r="A21" s="122"/>
      <c r="B21" s="83">
        <f t="shared" si="0"/>
        <v>15</v>
      </c>
      <c r="C21" s="15"/>
      <c r="D21" s="267"/>
      <c r="E21" s="296"/>
      <c r="F21" s="267">
        <f t="shared" si="1"/>
        <v>0</v>
      </c>
      <c r="G21" s="268"/>
      <c r="H21" s="269"/>
      <c r="I21" s="278">
        <f t="shared" si="2"/>
        <v>150</v>
      </c>
      <c r="K21" s="122"/>
      <c r="L21" s="83">
        <f t="shared" si="3"/>
        <v>11</v>
      </c>
      <c r="M21" s="15"/>
      <c r="N21" s="267"/>
      <c r="O21" s="296"/>
      <c r="P21" s="267">
        <f t="shared" si="10"/>
        <v>0</v>
      </c>
      <c r="Q21" s="268"/>
      <c r="R21" s="269"/>
      <c r="S21" s="278">
        <f t="shared" si="11"/>
        <v>110</v>
      </c>
      <c r="U21" s="122"/>
      <c r="V21" s="83">
        <f t="shared" si="4"/>
        <v>1</v>
      </c>
      <c r="W21" s="15"/>
      <c r="X21" s="902"/>
      <c r="Y21" s="903"/>
      <c r="Z21" s="267">
        <f t="shared" si="12"/>
        <v>0</v>
      </c>
      <c r="AA21" s="425"/>
      <c r="AB21" s="426"/>
      <c r="AC21" s="278">
        <f t="shared" si="13"/>
        <v>20</v>
      </c>
      <c r="AE21" s="122"/>
      <c r="AF21" s="83">
        <f t="shared" si="5"/>
        <v>20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100</v>
      </c>
      <c r="AO21" s="122"/>
      <c r="AP21" s="83">
        <f t="shared" si="8"/>
        <v>26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100</v>
      </c>
      <c r="AY21" s="122"/>
      <c r="AZ21" s="83">
        <f t="shared" si="9"/>
        <v>3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60</v>
      </c>
    </row>
    <row r="22" spans="1:59" x14ac:dyDescent="0.25">
      <c r="A22" s="122"/>
      <c r="B22" s="284">
        <f t="shared" si="0"/>
        <v>15</v>
      </c>
      <c r="C22" s="15"/>
      <c r="D22" s="267"/>
      <c r="E22" s="296"/>
      <c r="F22" s="267">
        <f t="shared" si="1"/>
        <v>0</v>
      </c>
      <c r="G22" s="268"/>
      <c r="H22" s="269"/>
      <c r="I22" s="278">
        <f t="shared" si="2"/>
        <v>150</v>
      </c>
      <c r="K22" s="122"/>
      <c r="L22" s="284">
        <f t="shared" si="3"/>
        <v>11</v>
      </c>
      <c r="M22" s="15"/>
      <c r="N22" s="267"/>
      <c r="O22" s="296"/>
      <c r="P22" s="267">
        <f t="shared" si="10"/>
        <v>0</v>
      </c>
      <c r="Q22" s="268"/>
      <c r="R22" s="269"/>
      <c r="S22" s="278">
        <f t="shared" si="11"/>
        <v>110</v>
      </c>
      <c r="U22" s="122"/>
      <c r="V22" s="284">
        <f t="shared" si="4"/>
        <v>1</v>
      </c>
      <c r="W22" s="15"/>
      <c r="X22" s="902"/>
      <c r="Y22" s="903"/>
      <c r="Z22" s="267">
        <f t="shared" si="12"/>
        <v>0</v>
      </c>
      <c r="AA22" s="425"/>
      <c r="AB22" s="426"/>
      <c r="AC22" s="278">
        <f t="shared" si="13"/>
        <v>20</v>
      </c>
      <c r="AE22" s="122"/>
      <c r="AF22" s="284">
        <f t="shared" si="5"/>
        <v>20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100</v>
      </c>
      <c r="AO22" s="122"/>
      <c r="AP22" s="284">
        <f t="shared" si="8"/>
        <v>26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100</v>
      </c>
      <c r="AY22" s="122"/>
      <c r="AZ22" s="284">
        <f t="shared" si="9"/>
        <v>3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60</v>
      </c>
    </row>
    <row r="23" spans="1:59" x14ac:dyDescent="0.25">
      <c r="A23" s="123"/>
      <c r="B23" s="284">
        <f t="shared" si="0"/>
        <v>15</v>
      </c>
      <c r="C23" s="15"/>
      <c r="D23" s="267"/>
      <c r="E23" s="296"/>
      <c r="F23" s="267">
        <f t="shared" si="1"/>
        <v>0</v>
      </c>
      <c r="G23" s="268"/>
      <c r="H23" s="269"/>
      <c r="I23" s="278">
        <f t="shared" si="2"/>
        <v>150</v>
      </c>
      <c r="K23" s="123"/>
      <c r="L23" s="284">
        <f t="shared" si="3"/>
        <v>11</v>
      </c>
      <c r="M23" s="15"/>
      <c r="N23" s="267"/>
      <c r="O23" s="296"/>
      <c r="P23" s="267">
        <f t="shared" si="10"/>
        <v>0</v>
      </c>
      <c r="Q23" s="268"/>
      <c r="R23" s="269"/>
      <c r="S23" s="278">
        <f t="shared" si="11"/>
        <v>110</v>
      </c>
      <c r="U23" s="123"/>
      <c r="V23" s="284">
        <f t="shared" si="4"/>
        <v>1</v>
      </c>
      <c r="W23" s="15"/>
      <c r="X23" s="902"/>
      <c r="Y23" s="903"/>
      <c r="Z23" s="267">
        <f t="shared" si="12"/>
        <v>0</v>
      </c>
      <c r="AA23" s="425"/>
      <c r="AB23" s="426"/>
      <c r="AC23" s="278">
        <f t="shared" si="13"/>
        <v>20</v>
      </c>
      <c r="AE23" s="123"/>
      <c r="AF23" s="284">
        <f t="shared" si="5"/>
        <v>20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100</v>
      </c>
      <c r="AO23" s="123"/>
      <c r="AP23" s="284">
        <f t="shared" si="8"/>
        <v>26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100</v>
      </c>
      <c r="AY23" s="123"/>
      <c r="AZ23" s="284">
        <f t="shared" si="9"/>
        <v>3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60</v>
      </c>
    </row>
    <row r="24" spans="1:59" x14ac:dyDescent="0.25">
      <c r="A24" s="122"/>
      <c r="B24" s="284">
        <f t="shared" si="0"/>
        <v>15</v>
      </c>
      <c r="C24" s="15"/>
      <c r="D24" s="267"/>
      <c r="E24" s="296"/>
      <c r="F24" s="267">
        <f t="shared" si="1"/>
        <v>0</v>
      </c>
      <c r="G24" s="268"/>
      <c r="H24" s="269"/>
      <c r="I24" s="278">
        <f t="shared" si="2"/>
        <v>150</v>
      </c>
      <c r="K24" s="122"/>
      <c r="L24" s="284">
        <f t="shared" si="3"/>
        <v>11</v>
      </c>
      <c r="M24" s="15"/>
      <c r="N24" s="267"/>
      <c r="O24" s="296"/>
      <c r="P24" s="267">
        <f t="shared" si="10"/>
        <v>0</v>
      </c>
      <c r="Q24" s="268"/>
      <c r="R24" s="269"/>
      <c r="S24" s="278">
        <f t="shared" si="11"/>
        <v>110</v>
      </c>
      <c r="U24" s="122"/>
      <c r="V24" s="284">
        <f t="shared" si="4"/>
        <v>1</v>
      </c>
      <c r="W24" s="15"/>
      <c r="X24" s="902"/>
      <c r="Y24" s="903"/>
      <c r="Z24" s="267">
        <f t="shared" si="12"/>
        <v>0</v>
      </c>
      <c r="AA24" s="425"/>
      <c r="AB24" s="426"/>
      <c r="AC24" s="278">
        <f t="shared" si="13"/>
        <v>20</v>
      </c>
      <c r="AE24" s="122"/>
      <c r="AF24" s="284">
        <f t="shared" si="5"/>
        <v>20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100</v>
      </c>
      <c r="AO24" s="122"/>
      <c r="AP24" s="284">
        <f t="shared" si="8"/>
        <v>26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100</v>
      </c>
      <c r="AY24" s="122"/>
      <c r="AZ24" s="284">
        <f t="shared" si="9"/>
        <v>3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60</v>
      </c>
    </row>
    <row r="25" spans="1:59" x14ac:dyDescent="0.25">
      <c r="A25" s="122"/>
      <c r="B25" s="284">
        <f t="shared" si="0"/>
        <v>15</v>
      </c>
      <c r="C25" s="15"/>
      <c r="D25" s="267"/>
      <c r="E25" s="296"/>
      <c r="F25" s="267">
        <f t="shared" si="1"/>
        <v>0</v>
      </c>
      <c r="G25" s="268" t="s">
        <v>22</v>
      </c>
      <c r="H25" s="269"/>
      <c r="I25" s="278">
        <f t="shared" si="2"/>
        <v>150</v>
      </c>
      <c r="K25" s="122"/>
      <c r="L25" s="284">
        <f t="shared" si="3"/>
        <v>11</v>
      </c>
      <c r="M25" s="15"/>
      <c r="N25" s="267"/>
      <c r="O25" s="296"/>
      <c r="P25" s="267">
        <f t="shared" si="10"/>
        <v>0</v>
      </c>
      <c r="Q25" s="268"/>
      <c r="R25" s="269"/>
      <c r="S25" s="278">
        <f t="shared" si="11"/>
        <v>110</v>
      </c>
      <c r="U25" s="122"/>
      <c r="V25" s="284">
        <f t="shared" si="4"/>
        <v>1</v>
      </c>
      <c r="W25" s="15"/>
      <c r="X25" s="902"/>
      <c r="Y25" s="903"/>
      <c r="Z25" s="267">
        <f t="shared" si="12"/>
        <v>0</v>
      </c>
      <c r="AA25" s="425"/>
      <c r="AB25" s="426"/>
      <c r="AC25" s="278">
        <f t="shared" si="13"/>
        <v>20</v>
      </c>
      <c r="AE25" s="122"/>
      <c r="AF25" s="284">
        <f t="shared" si="5"/>
        <v>20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100</v>
      </c>
      <c r="AO25" s="122"/>
      <c r="AP25" s="284">
        <f t="shared" si="8"/>
        <v>26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100</v>
      </c>
      <c r="AY25" s="122"/>
      <c r="AZ25" s="284">
        <f t="shared" si="9"/>
        <v>3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60</v>
      </c>
    </row>
    <row r="26" spans="1:59" x14ac:dyDescent="0.25">
      <c r="A26" s="122"/>
      <c r="B26" s="197">
        <f t="shared" si="0"/>
        <v>15</v>
      </c>
      <c r="C26" s="15"/>
      <c r="D26" s="267"/>
      <c r="E26" s="296"/>
      <c r="F26" s="267">
        <f t="shared" si="1"/>
        <v>0</v>
      </c>
      <c r="G26" s="268"/>
      <c r="H26" s="269"/>
      <c r="I26" s="278">
        <f t="shared" si="2"/>
        <v>150</v>
      </c>
      <c r="K26" s="122"/>
      <c r="L26" s="197">
        <f t="shared" si="3"/>
        <v>11</v>
      </c>
      <c r="M26" s="15"/>
      <c r="N26" s="267"/>
      <c r="O26" s="296"/>
      <c r="P26" s="267">
        <f t="shared" si="10"/>
        <v>0</v>
      </c>
      <c r="Q26" s="268"/>
      <c r="R26" s="269"/>
      <c r="S26" s="278">
        <f t="shared" si="11"/>
        <v>110</v>
      </c>
      <c r="U26" s="122"/>
      <c r="V26" s="197">
        <f t="shared" si="4"/>
        <v>1</v>
      </c>
      <c r="W26" s="15"/>
      <c r="X26" s="902"/>
      <c r="Y26" s="903"/>
      <c r="Z26" s="267">
        <f t="shared" si="12"/>
        <v>0</v>
      </c>
      <c r="AA26" s="425"/>
      <c r="AB26" s="426"/>
      <c r="AC26" s="278">
        <f t="shared" si="13"/>
        <v>20</v>
      </c>
      <c r="AE26" s="122"/>
      <c r="AF26" s="197">
        <f t="shared" si="5"/>
        <v>20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100</v>
      </c>
      <c r="AO26" s="122"/>
      <c r="AP26" s="197">
        <f t="shared" si="8"/>
        <v>26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100</v>
      </c>
      <c r="AY26" s="122"/>
      <c r="AZ26" s="197">
        <f t="shared" si="9"/>
        <v>3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60</v>
      </c>
    </row>
    <row r="27" spans="1:59" x14ac:dyDescent="0.25">
      <c r="A27" s="122"/>
      <c r="B27" s="284">
        <f t="shared" si="0"/>
        <v>15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150</v>
      </c>
      <c r="K27" s="122"/>
      <c r="L27" s="284">
        <f t="shared" si="3"/>
        <v>11</v>
      </c>
      <c r="M27" s="15"/>
      <c r="N27" s="267"/>
      <c r="O27" s="296"/>
      <c r="P27" s="267">
        <f t="shared" si="10"/>
        <v>0</v>
      </c>
      <c r="Q27" s="268"/>
      <c r="R27" s="269"/>
      <c r="S27" s="278">
        <f t="shared" si="11"/>
        <v>110</v>
      </c>
      <c r="U27" s="122"/>
      <c r="V27" s="284">
        <f t="shared" si="4"/>
        <v>1</v>
      </c>
      <c r="W27" s="15"/>
      <c r="X27" s="902"/>
      <c r="Y27" s="903"/>
      <c r="Z27" s="267">
        <f t="shared" si="12"/>
        <v>0</v>
      </c>
      <c r="AA27" s="425"/>
      <c r="AB27" s="426"/>
      <c r="AC27" s="278">
        <f t="shared" si="13"/>
        <v>20</v>
      </c>
      <c r="AE27" s="122"/>
      <c r="AF27" s="284">
        <f t="shared" si="5"/>
        <v>20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100</v>
      </c>
      <c r="AO27" s="122"/>
      <c r="AP27" s="284">
        <f t="shared" si="8"/>
        <v>26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100</v>
      </c>
      <c r="AY27" s="122"/>
      <c r="AZ27" s="284">
        <f t="shared" si="9"/>
        <v>3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60</v>
      </c>
    </row>
    <row r="28" spans="1:59" x14ac:dyDescent="0.25">
      <c r="A28" s="122"/>
      <c r="B28" s="197">
        <f t="shared" si="0"/>
        <v>15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150</v>
      </c>
      <c r="K28" s="122"/>
      <c r="L28" s="197">
        <f t="shared" si="3"/>
        <v>11</v>
      </c>
      <c r="M28" s="15"/>
      <c r="N28" s="267"/>
      <c r="O28" s="296"/>
      <c r="P28" s="267">
        <f t="shared" si="10"/>
        <v>0</v>
      </c>
      <c r="Q28" s="268"/>
      <c r="R28" s="269"/>
      <c r="S28" s="278">
        <f t="shared" si="11"/>
        <v>110</v>
      </c>
      <c r="U28" s="122"/>
      <c r="V28" s="197">
        <f t="shared" si="4"/>
        <v>1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20</v>
      </c>
      <c r="AE28" s="122"/>
      <c r="AF28" s="197">
        <f t="shared" si="5"/>
        <v>20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100</v>
      </c>
      <c r="AO28" s="122"/>
      <c r="AP28" s="197">
        <f t="shared" si="8"/>
        <v>26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100</v>
      </c>
      <c r="AY28" s="122"/>
      <c r="AZ28" s="197">
        <f t="shared" si="9"/>
        <v>3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60</v>
      </c>
    </row>
    <row r="29" spans="1:59" x14ac:dyDescent="0.25">
      <c r="A29" s="122"/>
      <c r="B29" s="284">
        <f t="shared" si="0"/>
        <v>15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150</v>
      </c>
      <c r="K29" s="122"/>
      <c r="L29" s="284">
        <f t="shared" si="3"/>
        <v>11</v>
      </c>
      <c r="M29" s="15"/>
      <c r="N29" s="267"/>
      <c r="O29" s="296"/>
      <c r="P29" s="267">
        <f t="shared" si="10"/>
        <v>0</v>
      </c>
      <c r="Q29" s="268"/>
      <c r="R29" s="269"/>
      <c r="S29" s="278">
        <f t="shared" si="11"/>
        <v>110</v>
      </c>
      <c r="U29" s="122"/>
      <c r="V29" s="284">
        <f t="shared" si="4"/>
        <v>1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20</v>
      </c>
      <c r="AE29" s="122"/>
      <c r="AF29" s="284">
        <f t="shared" si="5"/>
        <v>20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100</v>
      </c>
      <c r="AO29" s="122"/>
      <c r="AP29" s="284">
        <f t="shared" si="8"/>
        <v>26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100</v>
      </c>
      <c r="AY29" s="122"/>
      <c r="AZ29" s="284">
        <f t="shared" si="9"/>
        <v>3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60</v>
      </c>
    </row>
    <row r="30" spans="1:59" x14ac:dyDescent="0.25">
      <c r="A30" s="122"/>
      <c r="B30" s="284">
        <f t="shared" si="0"/>
        <v>15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150</v>
      </c>
      <c r="K30" s="122"/>
      <c r="L30" s="284">
        <f t="shared" si="3"/>
        <v>11</v>
      </c>
      <c r="M30" s="15"/>
      <c r="N30" s="267"/>
      <c r="O30" s="296"/>
      <c r="P30" s="267">
        <f t="shared" si="10"/>
        <v>0</v>
      </c>
      <c r="Q30" s="268"/>
      <c r="R30" s="269"/>
      <c r="S30" s="278">
        <f t="shared" si="11"/>
        <v>110</v>
      </c>
      <c r="U30" s="122"/>
      <c r="V30" s="284">
        <f t="shared" si="4"/>
        <v>1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20</v>
      </c>
      <c r="AE30" s="122"/>
      <c r="AF30" s="284">
        <f t="shared" si="5"/>
        <v>20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100</v>
      </c>
      <c r="AO30" s="122"/>
      <c r="AP30" s="284">
        <f t="shared" si="8"/>
        <v>26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100</v>
      </c>
      <c r="AY30" s="122"/>
      <c r="AZ30" s="284">
        <f t="shared" si="9"/>
        <v>3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60</v>
      </c>
    </row>
    <row r="31" spans="1:59" x14ac:dyDescent="0.25">
      <c r="A31" s="122"/>
      <c r="B31" s="284">
        <f t="shared" si="0"/>
        <v>15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150</v>
      </c>
      <c r="K31" s="122"/>
      <c r="L31" s="284">
        <f t="shared" si="3"/>
        <v>11</v>
      </c>
      <c r="M31" s="15"/>
      <c r="N31" s="267"/>
      <c r="O31" s="296"/>
      <c r="P31" s="267">
        <f t="shared" si="10"/>
        <v>0</v>
      </c>
      <c r="Q31" s="268"/>
      <c r="R31" s="269"/>
      <c r="S31" s="278">
        <f t="shared" si="11"/>
        <v>110</v>
      </c>
      <c r="U31" s="122"/>
      <c r="V31" s="284">
        <f t="shared" si="4"/>
        <v>1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20</v>
      </c>
      <c r="AE31" s="122"/>
      <c r="AF31" s="284">
        <f t="shared" si="5"/>
        <v>20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100</v>
      </c>
      <c r="AO31" s="122"/>
      <c r="AP31" s="284">
        <f t="shared" si="8"/>
        <v>26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100</v>
      </c>
      <c r="AY31" s="122"/>
      <c r="AZ31" s="284">
        <f t="shared" si="9"/>
        <v>3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60</v>
      </c>
    </row>
    <row r="32" spans="1:59" x14ac:dyDescent="0.25">
      <c r="A32" s="122"/>
      <c r="B32" s="284">
        <f t="shared" si="0"/>
        <v>15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150</v>
      </c>
      <c r="K32" s="122"/>
      <c r="L32" s="284">
        <f t="shared" si="3"/>
        <v>11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110</v>
      </c>
      <c r="U32" s="122"/>
      <c r="V32" s="284">
        <f t="shared" si="4"/>
        <v>1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20</v>
      </c>
      <c r="AE32" s="122"/>
      <c r="AF32" s="284">
        <f t="shared" si="5"/>
        <v>20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100</v>
      </c>
      <c r="AO32" s="122"/>
      <c r="AP32" s="284">
        <f t="shared" si="8"/>
        <v>26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100</v>
      </c>
      <c r="AY32" s="122"/>
      <c r="AZ32" s="284">
        <f t="shared" si="9"/>
        <v>3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60</v>
      </c>
    </row>
    <row r="33" spans="1:59" x14ac:dyDescent="0.25">
      <c r="A33" s="122"/>
      <c r="B33" s="284">
        <f t="shared" si="0"/>
        <v>15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150</v>
      </c>
      <c r="K33" s="122"/>
      <c r="L33" s="284">
        <f t="shared" si="3"/>
        <v>11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110</v>
      </c>
      <c r="U33" s="122"/>
      <c r="V33" s="284">
        <f t="shared" si="4"/>
        <v>1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20</v>
      </c>
      <c r="AE33" s="122"/>
      <c r="AF33" s="284">
        <f t="shared" si="5"/>
        <v>20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100</v>
      </c>
      <c r="AO33" s="122"/>
      <c r="AP33" s="284">
        <f t="shared" si="8"/>
        <v>26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100</v>
      </c>
      <c r="AY33" s="122"/>
      <c r="AZ33" s="284">
        <f t="shared" si="9"/>
        <v>3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60</v>
      </c>
    </row>
    <row r="34" spans="1:59" x14ac:dyDescent="0.25">
      <c r="A34" s="122"/>
      <c r="B34" s="284">
        <f t="shared" si="0"/>
        <v>15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150</v>
      </c>
      <c r="K34" s="122"/>
      <c r="L34" s="284">
        <f t="shared" si="3"/>
        <v>11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110</v>
      </c>
      <c r="U34" s="122"/>
      <c r="V34" s="284">
        <f t="shared" si="4"/>
        <v>1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20</v>
      </c>
      <c r="AE34" s="122"/>
      <c r="AF34" s="284">
        <f t="shared" si="5"/>
        <v>20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100</v>
      </c>
      <c r="AO34" s="122"/>
      <c r="AP34" s="284">
        <f t="shared" si="8"/>
        <v>26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100</v>
      </c>
      <c r="AY34" s="122"/>
      <c r="AZ34" s="284">
        <f t="shared" si="9"/>
        <v>3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60</v>
      </c>
    </row>
    <row r="35" spans="1:59" x14ac:dyDescent="0.25">
      <c r="A35" s="122"/>
      <c r="B35" s="284">
        <f t="shared" si="0"/>
        <v>15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150</v>
      </c>
      <c r="K35" s="122"/>
      <c r="L35" s="284">
        <f t="shared" si="3"/>
        <v>11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110</v>
      </c>
      <c r="U35" s="122"/>
      <c r="V35" s="284">
        <f t="shared" si="4"/>
        <v>1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20</v>
      </c>
      <c r="AE35" s="122"/>
      <c r="AF35" s="284">
        <f t="shared" si="5"/>
        <v>20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100</v>
      </c>
      <c r="AO35" s="122"/>
      <c r="AP35" s="284">
        <f t="shared" si="8"/>
        <v>26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100</v>
      </c>
      <c r="AY35" s="122"/>
      <c r="AZ35" s="284">
        <f t="shared" si="9"/>
        <v>3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60</v>
      </c>
    </row>
    <row r="36" spans="1:59" x14ac:dyDescent="0.25">
      <c r="A36" s="122" t="s">
        <v>22</v>
      </c>
      <c r="B36" s="284">
        <f t="shared" si="0"/>
        <v>15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150</v>
      </c>
      <c r="K36" s="122" t="s">
        <v>22</v>
      </c>
      <c r="L36" s="284">
        <f t="shared" si="3"/>
        <v>11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110</v>
      </c>
      <c r="U36" s="122" t="s">
        <v>22</v>
      </c>
      <c r="V36" s="284">
        <f t="shared" si="4"/>
        <v>1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20</v>
      </c>
      <c r="AE36" s="122" t="s">
        <v>22</v>
      </c>
      <c r="AF36" s="284">
        <f t="shared" si="5"/>
        <v>20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100</v>
      </c>
      <c r="AO36" s="122" t="s">
        <v>22</v>
      </c>
      <c r="AP36" s="284">
        <f t="shared" si="8"/>
        <v>26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100</v>
      </c>
      <c r="AY36" s="122" t="s">
        <v>22</v>
      </c>
      <c r="AZ36" s="284">
        <f t="shared" si="9"/>
        <v>3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60</v>
      </c>
    </row>
    <row r="37" spans="1:59" x14ac:dyDescent="0.25">
      <c r="A37" s="123"/>
      <c r="B37" s="284">
        <f t="shared" si="0"/>
        <v>15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150</v>
      </c>
      <c r="K37" s="123"/>
      <c r="L37" s="284">
        <f t="shared" si="3"/>
        <v>11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110</v>
      </c>
      <c r="U37" s="123"/>
      <c r="V37" s="284">
        <f t="shared" si="4"/>
        <v>1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20</v>
      </c>
      <c r="AE37" s="123"/>
      <c r="AF37" s="284">
        <f t="shared" si="5"/>
        <v>20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100</v>
      </c>
      <c r="AO37" s="123"/>
      <c r="AP37" s="284">
        <f t="shared" si="8"/>
        <v>26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100</v>
      </c>
      <c r="AY37" s="123"/>
      <c r="AZ37" s="284">
        <f t="shared" si="9"/>
        <v>3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60</v>
      </c>
    </row>
    <row r="38" spans="1:59" x14ac:dyDescent="0.25">
      <c r="A38" s="122"/>
      <c r="B38" s="284">
        <f t="shared" si="0"/>
        <v>15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150</v>
      </c>
      <c r="K38" s="122"/>
      <c r="L38" s="284">
        <f t="shared" si="3"/>
        <v>11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110</v>
      </c>
      <c r="U38" s="122"/>
      <c r="V38" s="284">
        <f t="shared" si="4"/>
        <v>1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20</v>
      </c>
      <c r="AE38" s="122"/>
      <c r="AF38" s="284">
        <f t="shared" si="5"/>
        <v>20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100</v>
      </c>
      <c r="AO38" s="122"/>
      <c r="AP38" s="284">
        <f t="shared" si="8"/>
        <v>26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100</v>
      </c>
      <c r="AY38" s="122"/>
      <c r="AZ38" s="284">
        <f t="shared" si="9"/>
        <v>3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60</v>
      </c>
    </row>
    <row r="39" spans="1:59" x14ac:dyDescent="0.25">
      <c r="A39" s="122"/>
      <c r="B39" s="83">
        <f t="shared" si="0"/>
        <v>15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150</v>
      </c>
      <c r="K39" s="122"/>
      <c r="L39" s="83">
        <f t="shared" si="3"/>
        <v>11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110</v>
      </c>
      <c r="U39" s="122"/>
      <c r="V39" s="83">
        <f t="shared" si="4"/>
        <v>1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20</v>
      </c>
      <c r="AE39" s="122"/>
      <c r="AF39" s="83">
        <f t="shared" si="5"/>
        <v>20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100</v>
      </c>
      <c r="AO39" s="122"/>
      <c r="AP39" s="83">
        <f t="shared" si="8"/>
        <v>26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100</v>
      </c>
      <c r="AY39" s="122"/>
      <c r="AZ39" s="83">
        <f t="shared" si="9"/>
        <v>3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60</v>
      </c>
    </row>
    <row r="40" spans="1:59" x14ac:dyDescent="0.25">
      <c r="A40" s="122"/>
      <c r="B40" s="83">
        <f t="shared" si="0"/>
        <v>15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150</v>
      </c>
      <c r="K40" s="122"/>
      <c r="L40" s="83">
        <f t="shared" si="3"/>
        <v>11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110</v>
      </c>
      <c r="U40" s="122"/>
      <c r="V40" s="83">
        <f t="shared" si="4"/>
        <v>1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20</v>
      </c>
      <c r="AE40" s="122"/>
      <c r="AF40" s="83">
        <f t="shared" si="5"/>
        <v>20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100</v>
      </c>
      <c r="AO40" s="122"/>
      <c r="AP40" s="83">
        <f t="shared" si="8"/>
        <v>26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100</v>
      </c>
      <c r="AY40" s="122"/>
      <c r="AZ40" s="83">
        <f t="shared" si="9"/>
        <v>3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60</v>
      </c>
    </row>
    <row r="41" spans="1:59" x14ac:dyDescent="0.25">
      <c r="A41" s="122"/>
      <c r="B41" s="83">
        <f t="shared" si="0"/>
        <v>15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150</v>
      </c>
      <c r="K41" s="122"/>
      <c r="L41" s="83">
        <f t="shared" si="3"/>
        <v>11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110</v>
      </c>
      <c r="U41" s="122"/>
      <c r="V41" s="83">
        <f t="shared" si="4"/>
        <v>1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20</v>
      </c>
      <c r="AE41" s="122"/>
      <c r="AF41" s="83">
        <f t="shared" si="5"/>
        <v>20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100</v>
      </c>
      <c r="AO41" s="122"/>
      <c r="AP41" s="83">
        <f t="shared" si="8"/>
        <v>26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100</v>
      </c>
      <c r="AY41" s="122"/>
      <c r="AZ41" s="83">
        <f t="shared" si="9"/>
        <v>3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60</v>
      </c>
    </row>
    <row r="42" spans="1:59" x14ac:dyDescent="0.25">
      <c r="A42" s="122"/>
      <c r="B42" s="83">
        <f t="shared" si="0"/>
        <v>15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150</v>
      </c>
      <c r="K42" s="122"/>
      <c r="L42" s="83">
        <f t="shared" si="3"/>
        <v>11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110</v>
      </c>
      <c r="U42" s="122"/>
      <c r="V42" s="83">
        <f t="shared" si="4"/>
        <v>1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20</v>
      </c>
      <c r="AE42" s="122"/>
      <c r="AF42" s="83">
        <f t="shared" si="5"/>
        <v>20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100</v>
      </c>
      <c r="AO42" s="122"/>
      <c r="AP42" s="83">
        <f t="shared" si="8"/>
        <v>26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100</v>
      </c>
      <c r="AY42" s="122"/>
      <c r="AZ42" s="83">
        <f t="shared" si="9"/>
        <v>3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60</v>
      </c>
    </row>
    <row r="43" spans="1:59" x14ac:dyDescent="0.25">
      <c r="A43" s="122"/>
      <c r="B43" s="83">
        <f t="shared" si="0"/>
        <v>15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150</v>
      </c>
      <c r="K43" s="122"/>
      <c r="L43" s="83">
        <f t="shared" si="3"/>
        <v>11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110</v>
      </c>
      <c r="U43" s="122"/>
      <c r="V43" s="83">
        <f t="shared" si="4"/>
        <v>1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20</v>
      </c>
      <c r="AE43" s="122"/>
      <c r="AF43" s="83">
        <f t="shared" si="5"/>
        <v>20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100</v>
      </c>
      <c r="AO43" s="122"/>
      <c r="AP43" s="83">
        <f t="shared" si="8"/>
        <v>26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100</v>
      </c>
      <c r="AY43" s="122"/>
      <c r="AZ43" s="83">
        <f t="shared" si="9"/>
        <v>3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60</v>
      </c>
    </row>
    <row r="44" spans="1:59" x14ac:dyDescent="0.25">
      <c r="A44" s="122"/>
      <c r="B44" s="83">
        <f t="shared" si="0"/>
        <v>15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150</v>
      </c>
      <c r="K44" s="122"/>
      <c r="L44" s="83">
        <f t="shared" si="3"/>
        <v>11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110</v>
      </c>
      <c r="U44" s="122"/>
      <c r="V44" s="83">
        <f t="shared" si="4"/>
        <v>1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20</v>
      </c>
      <c r="AE44" s="122"/>
      <c r="AF44" s="83">
        <f t="shared" si="5"/>
        <v>20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100</v>
      </c>
      <c r="AO44" s="122"/>
      <c r="AP44" s="83">
        <f t="shared" si="8"/>
        <v>26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100</v>
      </c>
      <c r="AY44" s="122"/>
      <c r="AZ44" s="83">
        <f t="shared" si="9"/>
        <v>3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60</v>
      </c>
    </row>
    <row r="45" spans="1:59" x14ac:dyDescent="0.25">
      <c r="A45" s="122"/>
      <c r="B45" s="83">
        <f t="shared" si="0"/>
        <v>15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150</v>
      </c>
      <c r="K45" s="122"/>
      <c r="L45" s="83">
        <f t="shared" si="3"/>
        <v>11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110</v>
      </c>
      <c r="U45" s="122"/>
      <c r="V45" s="83">
        <f t="shared" si="4"/>
        <v>1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20</v>
      </c>
      <c r="AE45" s="122"/>
      <c r="AF45" s="83">
        <f t="shared" si="5"/>
        <v>20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100</v>
      </c>
      <c r="AO45" s="122"/>
      <c r="AP45" s="83">
        <f t="shared" si="8"/>
        <v>26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100</v>
      </c>
      <c r="AY45" s="122"/>
      <c r="AZ45" s="83">
        <f t="shared" si="9"/>
        <v>3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60</v>
      </c>
    </row>
    <row r="46" spans="1:59" x14ac:dyDescent="0.25">
      <c r="A46" s="122"/>
      <c r="B46" s="83">
        <f t="shared" si="0"/>
        <v>15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150</v>
      </c>
      <c r="K46" s="122"/>
      <c r="L46" s="83">
        <f t="shared" si="3"/>
        <v>11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110</v>
      </c>
      <c r="U46" s="122"/>
      <c r="V46" s="83">
        <f t="shared" si="4"/>
        <v>1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20</v>
      </c>
      <c r="AE46" s="122"/>
      <c r="AF46" s="83">
        <f t="shared" si="5"/>
        <v>20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100</v>
      </c>
      <c r="AO46" s="122"/>
      <c r="AP46" s="83">
        <f t="shared" si="8"/>
        <v>26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100</v>
      </c>
      <c r="AY46" s="122"/>
      <c r="AZ46" s="83">
        <f t="shared" si="9"/>
        <v>3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60</v>
      </c>
    </row>
    <row r="47" spans="1:59" x14ac:dyDescent="0.25">
      <c r="A47" s="122"/>
      <c r="B47" s="83">
        <f t="shared" si="0"/>
        <v>15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150</v>
      </c>
      <c r="K47" s="122"/>
      <c r="L47" s="83">
        <f t="shared" si="3"/>
        <v>11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110</v>
      </c>
      <c r="U47" s="122"/>
      <c r="V47" s="83">
        <f t="shared" si="4"/>
        <v>1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20</v>
      </c>
      <c r="AE47" s="122"/>
      <c r="AF47" s="83">
        <f t="shared" si="5"/>
        <v>20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100</v>
      </c>
      <c r="AO47" s="122"/>
      <c r="AP47" s="83">
        <f t="shared" si="8"/>
        <v>26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100</v>
      </c>
      <c r="AY47" s="122"/>
      <c r="AZ47" s="83">
        <f t="shared" si="9"/>
        <v>3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60</v>
      </c>
    </row>
    <row r="48" spans="1:59" x14ac:dyDescent="0.25">
      <c r="A48" s="122"/>
      <c r="B48" s="83">
        <f t="shared" si="0"/>
        <v>15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150</v>
      </c>
      <c r="K48" s="122"/>
      <c r="L48" s="83">
        <f t="shared" si="3"/>
        <v>11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110</v>
      </c>
      <c r="U48" s="122"/>
      <c r="V48" s="83">
        <f t="shared" si="4"/>
        <v>1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20</v>
      </c>
      <c r="AE48" s="122"/>
      <c r="AF48" s="83">
        <f t="shared" si="5"/>
        <v>20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100</v>
      </c>
      <c r="AO48" s="122"/>
      <c r="AP48" s="83">
        <f t="shared" si="8"/>
        <v>26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100</v>
      </c>
      <c r="AY48" s="122"/>
      <c r="AZ48" s="83">
        <f t="shared" si="9"/>
        <v>3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60</v>
      </c>
    </row>
    <row r="49" spans="1:59" x14ac:dyDescent="0.25">
      <c r="A49" s="122"/>
      <c r="B49" s="83">
        <f t="shared" si="0"/>
        <v>15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150</v>
      </c>
      <c r="K49" s="122"/>
      <c r="L49" s="83">
        <f t="shared" si="3"/>
        <v>11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110</v>
      </c>
      <c r="U49" s="122"/>
      <c r="V49" s="83">
        <f t="shared" si="4"/>
        <v>1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20</v>
      </c>
      <c r="AE49" s="122"/>
      <c r="AF49" s="83">
        <f t="shared" si="5"/>
        <v>20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100</v>
      </c>
      <c r="AO49" s="122"/>
      <c r="AP49" s="83">
        <f t="shared" si="8"/>
        <v>26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100</v>
      </c>
      <c r="AY49" s="122"/>
      <c r="AZ49" s="83">
        <f t="shared" si="9"/>
        <v>3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60</v>
      </c>
    </row>
    <row r="50" spans="1:59" x14ac:dyDescent="0.25">
      <c r="A50" s="122"/>
      <c r="B50" s="83">
        <f t="shared" si="0"/>
        <v>15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150</v>
      </c>
      <c r="K50" s="122"/>
      <c r="L50" s="83">
        <f t="shared" si="3"/>
        <v>11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110</v>
      </c>
      <c r="U50" s="122"/>
      <c r="V50" s="83">
        <f t="shared" si="4"/>
        <v>1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20</v>
      </c>
      <c r="AE50" s="122"/>
      <c r="AF50" s="83">
        <f t="shared" si="5"/>
        <v>20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100</v>
      </c>
      <c r="AO50" s="122"/>
      <c r="AP50" s="83">
        <f t="shared" si="8"/>
        <v>26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100</v>
      </c>
      <c r="AY50" s="122"/>
      <c r="AZ50" s="83">
        <f t="shared" si="9"/>
        <v>3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60</v>
      </c>
    </row>
    <row r="51" spans="1:59" x14ac:dyDescent="0.25">
      <c r="A51" s="122"/>
      <c r="B51" s="83">
        <f t="shared" si="0"/>
        <v>15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150</v>
      </c>
      <c r="K51" s="122"/>
      <c r="L51" s="83">
        <f t="shared" si="3"/>
        <v>11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110</v>
      </c>
      <c r="U51" s="122"/>
      <c r="V51" s="83">
        <f t="shared" si="4"/>
        <v>1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20</v>
      </c>
      <c r="AE51" s="122"/>
      <c r="AF51" s="83">
        <f t="shared" si="5"/>
        <v>20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100</v>
      </c>
      <c r="AO51" s="122"/>
      <c r="AP51" s="83">
        <f t="shared" si="8"/>
        <v>26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100</v>
      </c>
      <c r="AY51" s="122"/>
      <c r="AZ51" s="83">
        <f t="shared" si="9"/>
        <v>3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60</v>
      </c>
    </row>
    <row r="52" spans="1:59" x14ac:dyDescent="0.25">
      <c r="A52" s="122"/>
      <c r="B52" s="83">
        <f t="shared" si="0"/>
        <v>15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150</v>
      </c>
      <c r="K52" s="122"/>
      <c r="L52" s="83">
        <f t="shared" si="3"/>
        <v>11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110</v>
      </c>
      <c r="U52" s="122"/>
      <c r="V52" s="83">
        <f t="shared" si="4"/>
        <v>1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20</v>
      </c>
      <c r="AE52" s="122"/>
      <c r="AF52" s="83">
        <f t="shared" si="5"/>
        <v>20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100</v>
      </c>
      <c r="AO52" s="122"/>
      <c r="AP52" s="83">
        <f t="shared" si="8"/>
        <v>26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100</v>
      </c>
      <c r="AY52" s="122"/>
      <c r="AZ52" s="83">
        <f t="shared" si="9"/>
        <v>3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60</v>
      </c>
    </row>
    <row r="53" spans="1:59" x14ac:dyDescent="0.25">
      <c r="A53" s="122"/>
      <c r="B53" s="83">
        <f t="shared" si="0"/>
        <v>15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150</v>
      </c>
      <c r="K53" s="122"/>
      <c r="L53" s="83">
        <f t="shared" si="3"/>
        <v>11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110</v>
      </c>
      <c r="U53" s="122"/>
      <c r="V53" s="83">
        <f t="shared" si="4"/>
        <v>1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20</v>
      </c>
      <c r="AE53" s="122"/>
      <c r="AF53" s="83">
        <f t="shared" si="5"/>
        <v>20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100</v>
      </c>
      <c r="AO53" s="122"/>
      <c r="AP53" s="83">
        <f t="shared" si="8"/>
        <v>26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100</v>
      </c>
      <c r="AY53" s="122"/>
      <c r="AZ53" s="83">
        <f t="shared" si="9"/>
        <v>3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60</v>
      </c>
    </row>
    <row r="54" spans="1:59" x14ac:dyDescent="0.25">
      <c r="A54" s="122"/>
      <c r="B54" s="83">
        <f t="shared" si="0"/>
        <v>15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150</v>
      </c>
      <c r="K54" s="122"/>
      <c r="L54" s="83">
        <f t="shared" si="3"/>
        <v>11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110</v>
      </c>
      <c r="U54" s="122"/>
      <c r="V54" s="83">
        <f t="shared" si="4"/>
        <v>1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20</v>
      </c>
      <c r="AE54" s="122"/>
      <c r="AF54" s="83">
        <f t="shared" si="5"/>
        <v>20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100</v>
      </c>
      <c r="AO54" s="122"/>
      <c r="AP54" s="83">
        <f t="shared" si="8"/>
        <v>26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100</v>
      </c>
      <c r="AY54" s="122"/>
      <c r="AZ54" s="83">
        <f t="shared" si="9"/>
        <v>3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60</v>
      </c>
    </row>
    <row r="55" spans="1:59" x14ac:dyDescent="0.25">
      <c r="A55" s="122"/>
      <c r="B55" s="12">
        <f t="shared" si="0"/>
        <v>15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150</v>
      </c>
      <c r="K55" s="122"/>
      <c r="L55" s="12">
        <f t="shared" si="3"/>
        <v>11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110</v>
      </c>
      <c r="U55" s="122"/>
      <c r="V55" s="12">
        <f t="shared" si="4"/>
        <v>1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20</v>
      </c>
      <c r="AE55" s="122"/>
      <c r="AF55" s="12">
        <f t="shared" si="5"/>
        <v>20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100</v>
      </c>
      <c r="AO55" s="122"/>
      <c r="AP55" s="12">
        <f t="shared" si="8"/>
        <v>26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100</v>
      </c>
      <c r="AY55" s="122"/>
      <c r="AZ55" s="12">
        <f t="shared" si="9"/>
        <v>3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60</v>
      </c>
    </row>
    <row r="56" spans="1:59" x14ac:dyDescent="0.25">
      <c r="A56" s="122"/>
      <c r="B56" s="12">
        <f t="shared" si="0"/>
        <v>15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150</v>
      </c>
      <c r="K56" s="122"/>
      <c r="L56" s="12">
        <f t="shared" si="3"/>
        <v>11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110</v>
      </c>
      <c r="U56" s="122"/>
      <c r="V56" s="12">
        <f t="shared" si="4"/>
        <v>1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20</v>
      </c>
      <c r="AE56" s="122"/>
      <c r="AF56" s="12">
        <f t="shared" si="5"/>
        <v>20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100</v>
      </c>
      <c r="AO56" s="122"/>
      <c r="AP56" s="12">
        <f t="shared" si="8"/>
        <v>26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100</v>
      </c>
      <c r="AY56" s="122"/>
      <c r="AZ56" s="12">
        <f t="shared" si="9"/>
        <v>3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60</v>
      </c>
    </row>
    <row r="57" spans="1:59" x14ac:dyDescent="0.25">
      <c r="A57" s="122"/>
      <c r="B57" s="12">
        <f t="shared" si="0"/>
        <v>15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150</v>
      </c>
      <c r="K57" s="122"/>
      <c r="L57" s="12">
        <f t="shared" si="3"/>
        <v>11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110</v>
      </c>
      <c r="U57" s="122"/>
      <c r="V57" s="12">
        <f t="shared" si="4"/>
        <v>1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20</v>
      </c>
      <c r="AE57" s="122"/>
      <c r="AF57" s="12">
        <f t="shared" si="5"/>
        <v>20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100</v>
      </c>
      <c r="AO57" s="122"/>
      <c r="AP57" s="12">
        <f t="shared" si="8"/>
        <v>26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100</v>
      </c>
      <c r="AY57" s="122"/>
      <c r="AZ57" s="12">
        <f t="shared" si="9"/>
        <v>3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60</v>
      </c>
    </row>
    <row r="58" spans="1:59" x14ac:dyDescent="0.25">
      <c r="A58" s="122"/>
      <c r="B58" s="12">
        <f t="shared" si="0"/>
        <v>15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150</v>
      </c>
      <c r="K58" s="122"/>
      <c r="L58" s="12">
        <f t="shared" si="3"/>
        <v>11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110</v>
      </c>
      <c r="U58" s="122"/>
      <c r="V58" s="12">
        <f t="shared" si="4"/>
        <v>1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20</v>
      </c>
      <c r="AE58" s="122"/>
      <c r="AF58" s="12">
        <f t="shared" si="5"/>
        <v>20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100</v>
      </c>
      <c r="AO58" s="122"/>
      <c r="AP58" s="12">
        <f t="shared" si="8"/>
        <v>26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100</v>
      </c>
      <c r="AY58" s="122"/>
      <c r="AZ58" s="12">
        <f t="shared" si="9"/>
        <v>3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60</v>
      </c>
    </row>
    <row r="59" spans="1:59" x14ac:dyDescent="0.25">
      <c r="A59" s="122"/>
      <c r="B59" s="12">
        <f t="shared" si="0"/>
        <v>15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150</v>
      </c>
      <c r="K59" s="122"/>
      <c r="L59" s="12">
        <f t="shared" si="3"/>
        <v>11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110</v>
      </c>
      <c r="U59" s="122"/>
      <c r="V59" s="12">
        <f t="shared" si="4"/>
        <v>1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20</v>
      </c>
      <c r="AE59" s="122"/>
      <c r="AF59" s="12">
        <f t="shared" si="5"/>
        <v>20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100</v>
      </c>
      <c r="AO59" s="122"/>
      <c r="AP59" s="12">
        <f t="shared" si="8"/>
        <v>26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100</v>
      </c>
      <c r="AY59" s="122"/>
      <c r="AZ59" s="12">
        <f t="shared" si="9"/>
        <v>3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60</v>
      </c>
    </row>
    <row r="60" spans="1:59" x14ac:dyDescent="0.25">
      <c r="A60" s="122"/>
      <c r="B60" s="12">
        <f t="shared" si="0"/>
        <v>15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150</v>
      </c>
      <c r="K60" s="122"/>
      <c r="L60" s="12">
        <f t="shared" si="3"/>
        <v>11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110</v>
      </c>
      <c r="U60" s="122"/>
      <c r="V60" s="12">
        <f t="shared" si="4"/>
        <v>1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20</v>
      </c>
      <c r="AE60" s="122"/>
      <c r="AF60" s="12">
        <f t="shared" si="5"/>
        <v>20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100</v>
      </c>
      <c r="AO60" s="122"/>
      <c r="AP60" s="12">
        <f t="shared" si="8"/>
        <v>26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100</v>
      </c>
      <c r="AY60" s="122"/>
      <c r="AZ60" s="12">
        <f t="shared" si="9"/>
        <v>3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60</v>
      </c>
    </row>
    <row r="61" spans="1:59" x14ac:dyDescent="0.25">
      <c r="A61" s="122"/>
      <c r="B61" s="12">
        <f t="shared" si="0"/>
        <v>15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150</v>
      </c>
      <c r="K61" s="122"/>
      <c r="L61" s="12">
        <f t="shared" si="3"/>
        <v>11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110</v>
      </c>
      <c r="U61" s="122"/>
      <c r="V61" s="12">
        <f t="shared" si="4"/>
        <v>1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20</v>
      </c>
      <c r="AE61" s="122"/>
      <c r="AF61" s="12">
        <f t="shared" si="5"/>
        <v>20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100</v>
      </c>
      <c r="AO61" s="122"/>
      <c r="AP61" s="12">
        <f t="shared" si="8"/>
        <v>26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100</v>
      </c>
      <c r="AY61" s="122"/>
      <c r="AZ61" s="12">
        <f t="shared" si="9"/>
        <v>3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60</v>
      </c>
    </row>
    <row r="62" spans="1:59" x14ac:dyDescent="0.25">
      <c r="A62" s="122"/>
      <c r="B62" s="12">
        <f t="shared" si="0"/>
        <v>15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150</v>
      </c>
      <c r="K62" s="122"/>
      <c r="L62" s="12">
        <f t="shared" si="3"/>
        <v>11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110</v>
      </c>
      <c r="U62" s="122"/>
      <c r="V62" s="12">
        <f t="shared" si="4"/>
        <v>1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20</v>
      </c>
      <c r="AE62" s="122"/>
      <c r="AF62" s="12">
        <f t="shared" si="5"/>
        <v>20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100</v>
      </c>
      <c r="AO62" s="122"/>
      <c r="AP62" s="12">
        <f t="shared" si="8"/>
        <v>26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100</v>
      </c>
      <c r="AY62" s="122"/>
      <c r="AZ62" s="12">
        <f t="shared" si="9"/>
        <v>3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60</v>
      </c>
    </row>
    <row r="63" spans="1:59" x14ac:dyDescent="0.25">
      <c r="A63" s="122"/>
      <c r="B63" s="12">
        <f t="shared" si="0"/>
        <v>15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150</v>
      </c>
      <c r="K63" s="122"/>
      <c r="L63" s="12">
        <f t="shared" si="3"/>
        <v>11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110</v>
      </c>
      <c r="U63" s="122"/>
      <c r="V63" s="12">
        <f t="shared" si="4"/>
        <v>1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20</v>
      </c>
      <c r="AE63" s="122"/>
      <c r="AF63" s="12">
        <f t="shared" si="5"/>
        <v>20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100</v>
      </c>
      <c r="AO63" s="122"/>
      <c r="AP63" s="12">
        <f t="shared" si="8"/>
        <v>26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100</v>
      </c>
      <c r="AY63" s="122"/>
      <c r="AZ63" s="12">
        <f t="shared" si="9"/>
        <v>3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60</v>
      </c>
    </row>
    <row r="64" spans="1:59" x14ac:dyDescent="0.25">
      <c r="A64" s="122"/>
      <c r="B64" s="12">
        <f t="shared" si="0"/>
        <v>15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150</v>
      </c>
      <c r="K64" s="122"/>
      <c r="L64" s="12">
        <f t="shared" si="3"/>
        <v>11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110</v>
      </c>
      <c r="U64" s="122"/>
      <c r="V64" s="12">
        <f t="shared" si="4"/>
        <v>1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20</v>
      </c>
      <c r="AE64" s="122"/>
      <c r="AF64" s="12">
        <f t="shared" si="5"/>
        <v>20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100</v>
      </c>
      <c r="AO64" s="122"/>
      <c r="AP64" s="12">
        <f t="shared" si="8"/>
        <v>26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100</v>
      </c>
      <c r="AY64" s="122"/>
      <c r="AZ64" s="12">
        <f t="shared" si="9"/>
        <v>3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60</v>
      </c>
    </row>
    <row r="65" spans="1:59" x14ac:dyDescent="0.25">
      <c r="A65" s="122"/>
      <c r="B65" s="12">
        <f t="shared" si="0"/>
        <v>15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150</v>
      </c>
      <c r="K65" s="122"/>
      <c r="L65" s="12">
        <f t="shared" si="3"/>
        <v>11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110</v>
      </c>
      <c r="U65" s="122"/>
      <c r="V65" s="12">
        <f t="shared" si="4"/>
        <v>1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20</v>
      </c>
      <c r="AE65" s="122"/>
      <c r="AF65" s="12">
        <f t="shared" si="5"/>
        <v>20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100</v>
      </c>
      <c r="AO65" s="122"/>
      <c r="AP65" s="12">
        <f t="shared" si="8"/>
        <v>26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100</v>
      </c>
      <c r="AY65" s="122"/>
      <c r="AZ65" s="12">
        <f t="shared" si="9"/>
        <v>3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60</v>
      </c>
    </row>
    <row r="66" spans="1:59" x14ac:dyDescent="0.25">
      <c r="A66" s="122"/>
      <c r="B66" s="12">
        <f t="shared" si="0"/>
        <v>15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150</v>
      </c>
      <c r="K66" s="122"/>
      <c r="L66" s="12">
        <f t="shared" si="3"/>
        <v>11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110</v>
      </c>
      <c r="U66" s="122"/>
      <c r="V66" s="12">
        <f t="shared" si="4"/>
        <v>1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20</v>
      </c>
      <c r="AE66" s="122"/>
      <c r="AF66" s="12">
        <f t="shared" si="5"/>
        <v>20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100</v>
      </c>
      <c r="AO66" s="122"/>
      <c r="AP66" s="12">
        <f t="shared" si="8"/>
        <v>26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100</v>
      </c>
      <c r="AY66" s="122"/>
      <c r="AZ66" s="12">
        <f t="shared" si="9"/>
        <v>3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60</v>
      </c>
    </row>
    <row r="67" spans="1:59" x14ac:dyDescent="0.25">
      <c r="A67" s="122"/>
      <c r="B67" s="12">
        <f t="shared" si="0"/>
        <v>15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150</v>
      </c>
      <c r="K67" s="122"/>
      <c r="L67" s="12">
        <f t="shared" si="3"/>
        <v>11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110</v>
      </c>
      <c r="U67" s="122"/>
      <c r="V67" s="12">
        <f t="shared" si="4"/>
        <v>1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20</v>
      </c>
      <c r="AE67" s="122"/>
      <c r="AF67" s="12">
        <f t="shared" si="5"/>
        <v>20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100</v>
      </c>
      <c r="AO67" s="122"/>
      <c r="AP67" s="12">
        <f t="shared" si="8"/>
        <v>26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100</v>
      </c>
      <c r="AY67" s="122"/>
      <c r="AZ67" s="12">
        <f t="shared" si="9"/>
        <v>3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60</v>
      </c>
    </row>
    <row r="68" spans="1:59" x14ac:dyDescent="0.25">
      <c r="A68" s="122"/>
      <c r="B68" s="12">
        <f t="shared" si="0"/>
        <v>15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150</v>
      </c>
      <c r="K68" s="122"/>
      <c r="L68" s="12">
        <f t="shared" si="3"/>
        <v>11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110</v>
      </c>
      <c r="U68" s="122"/>
      <c r="V68" s="12">
        <f t="shared" si="4"/>
        <v>1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20</v>
      </c>
      <c r="AE68" s="122"/>
      <c r="AF68" s="12">
        <f t="shared" si="5"/>
        <v>20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100</v>
      </c>
      <c r="AO68" s="122"/>
      <c r="AP68" s="12">
        <f t="shared" si="8"/>
        <v>26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100</v>
      </c>
      <c r="AY68" s="122"/>
      <c r="AZ68" s="12">
        <f t="shared" si="9"/>
        <v>3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60</v>
      </c>
    </row>
    <row r="69" spans="1:59" x14ac:dyDescent="0.25">
      <c r="A69" s="122"/>
      <c r="B69" s="12">
        <f t="shared" si="0"/>
        <v>15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150</v>
      </c>
      <c r="K69" s="122"/>
      <c r="L69" s="12">
        <f t="shared" si="3"/>
        <v>11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110</v>
      </c>
      <c r="U69" s="122"/>
      <c r="V69" s="12">
        <f t="shared" si="4"/>
        <v>1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20</v>
      </c>
      <c r="AE69" s="122"/>
      <c r="AF69" s="12">
        <f t="shared" si="5"/>
        <v>20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100</v>
      </c>
      <c r="AO69" s="122"/>
      <c r="AP69" s="12">
        <f t="shared" si="8"/>
        <v>26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100</v>
      </c>
      <c r="AY69" s="122"/>
      <c r="AZ69" s="12">
        <f t="shared" si="9"/>
        <v>3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60</v>
      </c>
    </row>
    <row r="70" spans="1:59" x14ac:dyDescent="0.25">
      <c r="A70" s="122"/>
      <c r="B70" s="12">
        <f t="shared" si="0"/>
        <v>15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150</v>
      </c>
      <c r="K70" s="122"/>
      <c r="L70" s="12">
        <f t="shared" si="3"/>
        <v>11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110</v>
      </c>
      <c r="U70" s="122"/>
      <c r="V70" s="12">
        <f t="shared" si="4"/>
        <v>1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20</v>
      </c>
      <c r="AE70" s="122"/>
      <c r="AF70" s="12">
        <f t="shared" si="5"/>
        <v>20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100</v>
      </c>
      <c r="AO70" s="122"/>
      <c r="AP70" s="12">
        <f t="shared" si="8"/>
        <v>26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100</v>
      </c>
      <c r="AY70" s="122"/>
      <c r="AZ70" s="12">
        <f t="shared" si="9"/>
        <v>3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60</v>
      </c>
    </row>
    <row r="71" spans="1:59" x14ac:dyDescent="0.25">
      <c r="A71" s="122"/>
      <c r="B71" s="12">
        <f t="shared" si="0"/>
        <v>15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150</v>
      </c>
      <c r="K71" s="122"/>
      <c r="L71" s="12">
        <f t="shared" si="3"/>
        <v>11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110</v>
      </c>
      <c r="U71" s="122"/>
      <c r="V71" s="12">
        <f t="shared" si="4"/>
        <v>1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20</v>
      </c>
      <c r="AE71" s="122"/>
      <c r="AF71" s="12">
        <f t="shared" si="5"/>
        <v>20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100</v>
      </c>
      <c r="AO71" s="122"/>
      <c r="AP71" s="12">
        <f t="shared" si="8"/>
        <v>26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100</v>
      </c>
      <c r="AY71" s="122"/>
      <c r="AZ71" s="12">
        <f t="shared" si="9"/>
        <v>3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60</v>
      </c>
    </row>
    <row r="72" spans="1:59" x14ac:dyDescent="0.25">
      <c r="A72" s="122"/>
      <c r="B72" s="12">
        <f t="shared" si="0"/>
        <v>15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150</v>
      </c>
      <c r="K72" s="122"/>
      <c r="L72" s="12">
        <f t="shared" si="3"/>
        <v>11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110</v>
      </c>
      <c r="U72" s="122"/>
      <c r="V72" s="12">
        <f t="shared" si="4"/>
        <v>1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20</v>
      </c>
      <c r="AE72" s="122"/>
      <c r="AF72" s="12">
        <f t="shared" si="5"/>
        <v>20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100</v>
      </c>
      <c r="AO72" s="122"/>
      <c r="AP72" s="12">
        <f t="shared" si="8"/>
        <v>26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100</v>
      </c>
      <c r="AY72" s="122"/>
      <c r="AZ72" s="12">
        <f t="shared" si="9"/>
        <v>3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60</v>
      </c>
    </row>
    <row r="73" spans="1:59" x14ac:dyDescent="0.25">
      <c r="A73" s="122"/>
      <c r="B73" s="12">
        <f t="shared" si="0"/>
        <v>15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150</v>
      </c>
      <c r="K73" s="122"/>
      <c r="L73" s="12">
        <f t="shared" si="3"/>
        <v>11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110</v>
      </c>
      <c r="U73" s="122"/>
      <c r="V73" s="12">
        <f t="shared" si="4"/>
        <v>1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20</v>
      </c>
      <c r="AE73" s="122"/>
      <c r="AF73" s="12">
        <f t="shared" si="5"/>
        <v>20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100</v>
      </c>
      <c r="AO73" s="122"/>
      <c r="AP73" s="12">
        <f t="shared" si="8"/>
        <v>26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100</v>
      </c>
      <c r="AY73" s="122"/>
      <c r="AZ73" s="12">
        <f t="shared" si="9"/>
        <v>3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60</v>
      </c>
    </row>
    <row r="74" spans="1:59" x14ac:dyDescent="0.25">
      <c r="A74" s="122"/>
      <c r="B74" s="12">
        <f t="shared" ref="B74:B75" si="18">B73-C74</f>
        <v>15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150</v>
      </c>
      <c r="K74" s="122"/>
      <c r="L74" s="12">
        <f t="shared" ref="L74:L75" si="21">L73-M74</f>
        <v>11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110</v>
      </c>
      <c r="U74" s="122"/>
      <c r="V74" s="12">
        <f t="shared" ref="V74:V75" si="22">V73-W74</f>
        <v>1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20</v>
      </c>
      <c r="AE74" s="122"/>
      <c r="AF74" s="12">
        <f t="shared" ref="AF74:AF75" si="23">AF73-AG74</f>
        <v>20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100</v>
      </c>
      <c r="AO74" s="122"/>
      <c r="AP74" s="12">
        <f t="shared" ref="AP74:AP75" si="26">AP73-AQ74</f>
        <v>26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100</v>
      </c>
      <c r="AY74" s="122"/>
      <c r="AZ74" s="12">
        <f t="shared" ref="AZ74:AZ75" si="27">AZ73-BA74</f>
        <v>3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60</v>
      </c>
    </row>
    <row r="75" spans="1:59" x14ac:dyDescent="0.25">
      <c r="A75" s="122"/>
      <c r="B75" s="12">
        <f t="shared" si="18"/>
        <v>15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150</v>
      </c>
      <c r="K75" s="122"/>
      <c r="L75" s="12">
        <f t="shared" si="21"/>
        <v>11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110</v>
      </c>
      <c r="U75" s="122"/>
      <c r="V75" s="12">
        <f t="shared" si="22"/>
        <v>1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20</v>
      </c>
      <c r="AE75" s="122"/>
      <c r="AF75" s="12">
        <f t="shared" si="23"/>
        <v>20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100</v>
      </c>
      <c r="AO75" s="122"/>
      <c r="AP75" s="12">
        <f t="shared" si="26"/>
        <v>26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100</v>
      </c>
      <c r="AY75" s="122"/>
      <c r="AZ75" s="12">
        <f t="shared" si="27"/>
        <v>3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60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150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110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20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100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60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15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</v>
      </c>
      <c r="AH81" s="45" t="s">
        <v>4</v>
      </c>
      <c r="AI81" s="56">
        <f>AJ5+AJ6-AG78+AJ7</f>
        <v>10</v>
      </c>
      <c r="AR81" s="45" t="s">
        <v>4</v>
      </c>
      <c r="AS81" s="56">
        <f>AT5+AT6-AQ78+AT7</f>
        <v>10</v>
      </c>
      <c r="BB81" s="45" t="s">
        <v>4</v>
      </c>
      <c r="BC81" s="56">
        <f>BD5+BD6-BA78+BD7</f>
        <v>3</v>
      </c>
    </row>
    <row r="82" spans="3:56" ht="15.75" thickBot="1" x14ac:dyDescent="0.3"/>
    <row r="83" spans="3:56" ht="15.75" thickBot="1" x14ac:dyDescent="0.3">
      <c r="C83" s="1102" t="s">
        <v>11</v>
      </c>
      <c r="D83" s="1103"/>
      <c r="E83" s="57">
        <f>E5+E6-F78+E7</f>
        <v>150</v>
      </c>
      <c r="F83" s="73"/>
      <c r="M83" s="1102" t="s">
        <v>11</v>
      </c>
      <c r="N83" s="1103"/>
      <c r="O83" s="57">
        <f>O5+O6-P78+O7</f>
        <v>110</v>
      </c>
      <c r="P83" s="73"/>
      <c r="W83" s="1102" t="s">
        <v>11</v>
      </c>
      <c r="X83" s="1103"/>
      <c r="Y83" s="57">
        <f>Y5+Y6-Z78+Y7</f>
        <v>20</v>
      </c>
      <c r="Z83" s="73"/>
      <c r="AG83" s="1102" t="s">
        <v>11</v>
      </c>
      <c r="AH83" s="1103"/>
      <c r="AI83" s="57">
        <f>AI5+AI6-AJ78+AI7</f>
        <v>100</v>
      </c>
      <c r="AJ83" s="73"/>
      <c r="AQ83" s="1102" t="s">
        <v>11</v>
      </c>
      <c r="AR83" s="1103"/>
      <c r="AS83" s="57">
        <f>AS5+AS6-AT78+AS7</f>
        <v>100</v>
      </c>
      <c r="AT83" s="73"/>
      <c r="BA83" s="1102" t="s">
        <v>11</v>
      </c>
      <c r="BB83" s="1103"/>
      <c r="BC83" s="57">
        <f>BC5+BC6-BD78+BC7</f>
        <v>60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46" t="s">
        <v>247</v>
      </c>
      <c r="B1" s="1146"/>
      <c r="C1" s="1146"/>
      <c r="D1" s="1146"/>
      <c r="E1" s="1146"/>
      <c r="F1" s="1146"/>
      <c r="G1" s="1146"/>
      <c r="H1" s="99">
        <v>1</v>
      </c>
      <c r="L1" s="1146" t="s">
        <v>247</v>
      </c>
      <c r="M1" s="1146"/>
      <c r="N1" s="1146"/>
      <c r="O1" s="1146"/>
      <c r="P1" s="1146"/>
      <c r="Q1" s="1146"/>
      <c r="R1" s="1146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47" t="s">
        <v>54</v>
      </c>
      <c r="B5" s="1154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0</v>
      </c>
      <c r="H5" s="58">
        <f>E4+E5+E6-G5</f>
        <v>2484.0500000000002</v>
      </c>
      <c r="L5" s="1147" t="s">
        <v>54</v>
      </c>
      <c r="M5" s="1148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0</v>
      </c>
      <c r="S5" s="58">
        <f>P4+P5+P6-R5</f>
        <v>1261.06</v>
      </c>
    </row>
    <row r="6" spans="1:21" ht="16.5" customHeight="1" x14ac:dyDescent="0.25">
      <c r="A6" s="1147"/>
      <c r="B6" s="1155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147"/>
      <c r="M6" s="1149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147"/>
      <c r="B7" s="1155"/>
      <c r="C7" s="293"/>
      <c r="D7" s="433"/>
      <c r="E7" s="341"/>
      <c r="F7" s="318"/>
      <c r="G7" s="246"/>
      <c r="H7" s="243"/>
      <c r="I7" s="665"/>
      <c r="J7" s="516"/>
      <c r="L7" s="1147"/>
      <c r="M7" s="1149"/>
      <c r="N7" s="293"/>
      <c r="O7" s="433"/>
      <c r="P7" s="341"/>
      <c r="Q7" s="318"/>
      <c r="R7" s="246"/>
      <c r="S7" s="243"/>
      <c r="T7" s="665"/>
      <c r="U7" s="516"/>
    </row>
    <row r="8" spans="1:21" ht="16.5" customHeight="1" thickTop="1" thickBot="1" x14ac:dyDescent="0.3">
      <c r="A8" s="243"/>
      <c r="B8" s="614"/>
      <c r="C8" s="293"/>
      <c r="D8" s="314"/>
      <c r="E8" s="431"/>
      <c r="F8" s="432"/>
      <c r="G8" s="246"/>
      <c r="H8" s="243"/>
      <c r="I8" s="1150" t="s">
        <v>49</v>
      </c>
      <c r="J8" s="1152" t="s">
        <v>4</v>
      </c>
      <c r="L8" s="243"/>
      <c r="M8" s="614"/>
      <c r="N8" s="293"/>
      <c r="O8" s="314"/>
      <c r="P8" s="431"/>
      <c r="Q8" s="432"/>
      <c r="R8" s="246"/>
      <c r="S8" s="243"/>
      <c r="T8" s="1150" t="s">
        <v>49</v>
      </c>
      <c r="U8" s="1152" t="s">
        <v>4</v>
      </c>
    </row>
    <row r="9" spans="1:21" ht="16.5" customHeight="1" thickTop="1" thickBot="1" x14ac:dyDescent="0.3">
      <c r="A9" s="10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6" t="s">
        <v>15</v>
      </c>
      <c r="H9" s="667"/>
      <c r="I9" s="1151"/>
      <c r="J9" s="1153"/>
      <c r="L9" s="10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6" t="s">
        <v>15</v>
      </c>
      <c r="S9" s="667"/>
      <c r="T9" s="1151"/>
      <c r="U9" s="1153"/>
    </row>
    <row r="10" spans="1:21" ht="15.75" thickTop="1" x14ac:dyDescent="0.25">
      <c r="A10" s="1021"/>
      <c r="B10" s="83"/>
      <c r="C10" s="15"/>
      <c r="D10" s="158">
        <v>0</v>
      </c>
      <c r="E10" s="331"/>
      <c r="F10" s="267">
        <f>D10</f>
        <v>0</v>
      </c>
      <c r="G10" s="268"/>
      <c r="H10" s="269"/>
      <c r="I10" s="270">
        <f>E4+E5+E6-F10+E7+E8</f>
        <v>2484.0500000000002</v>
      </c>
      <c r="J10" s="271">
        <f>F4+F5+F6+F7-C10+F8</f>
        <v>87</v>
      </c>
      <c r="L10" s="1021"/>
      <c r="M10" s="83"/>
      <c r="N10" s="15"/>
      <c r="O10" s="158">
        <v>0</v>
      </c>
      <c r="P10" s="331"/>
      <c r="Q10" s="267">
        <f>O10</f>
        <v>0</v>
      </c>
      <c r="R10" s="268"/>
      <c r="S10" s="269"/>
      <c r="T10" s="270">
        <f>P4+P5+P6-Q10+P7+P8</f>
        <v>1261.06</v>
      </c>
      <c r="U10" s="271">
        <f>Q4+Q5+Q6+Q7-N10+Q8</f>
        <v>61</v>
      </c>
    </row>
    <row r="11" spans="1:21" x14ac:dyDescent="0.25">
      <c r="A11" s="1021"/>
      <c r="B11" s="83"/>
      <c r="C11" s="15"/>
      <c r="D11" s="158">
        <v>0</v>
      </c>
      <c r="E11" s="328"/>
      <c r="F11" s="69">
        <f>D11</f>
        <v>0</v>
      </c>
      <c r="G11" s="268"/>
      <c r="H11" s="269"/>
      <c r="I11" s="270">
        <f>I10-F11</f>
        <v>2484.0500000000002</v>
      </c>
      <c r="J11" s="271">
        <f>J10-C11</f>
        <v>87</v>
      </c>
      <c r="L11" s="1021"/>
      <c r="M11" s="83"/>
      <c r="N11" s="15"/>
      <c r="O11" s="158">
        <v>0</v>
      </c>
      <c r="P11" s="328"/>
      <c r="Q11" s="69">
        <f>O11</f>
        <v>0</v>
      </c>
      <c r="R11" s="268"/>
      <c r="S11" s="269"/>
      <c r="T11" s="270">
        <f>T10-Q11</f>
        <v>1261.06</v>
      </c>
      <c r="U11" s="271">
        <f>U10-N11</f>
        <v>61</v>
      </c>
    </row>
    <row r="12" spans="1:21" x14ac:dyDescent="0.25">
      <c r="A12" s="1022" t="s">
        <v>32</v>
      </c>
      <c r="B12" s="83"/>
      <c r="C12" s="15"/>
      <c r="D12" s="158">
        <v>0</v>
      </c>
      <c r="E12" s="895"/>
      <c r="F12" s="267">
        <f>D12</f>
        <v>0</v>
      </c>
      <c r="G12" s="268"/>
      <c r="H12" s="269"/>
      <c r="I12" s="270">
        <f t="shared" ref="I12:I26" si="0">I11-F12</f>
        <v>2484.0500000000002</v>
      </c>
      <c r="J12" s="271">
        <f t="shared" ref="J12:J26" si="1">J11-C12</f>
        <v>87</v>
      </c>
      <c r="L12" s="1022" t="s">
        <v>32</v>
      </c>
      <c r="M12" s="83"/>
      <c r="N12" s="15"/>
      <c r="O12" s="158">
        <v>0</v>
      </c>
      <c r="P12" s="895"/>
      <c r="Q12" s="267">
        <f>O12</f>
        <v>0</v>
      </c>
      <c r="R12" s="268"/>
      <c r="S12" s="269"/>
      <c r="T12" s="270">
        <f t="shared" ref="T12:T26" si="2">T11-Q12</f>
        <v>1261.06</v>
      </c>
      <c r="U12" s="271">
        <f t="shared" ref="U12:U26" si="3">U11-N12</f>
        <v>61</v>
      </c>
    </row>
    <row r="13" spans="1:21" x14ac:dyDescent="0.25">
      <c r="A13" s="1023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2484.0500000000002</v>
      </c>
      <c r="J13" s="271">
        <f t="shared" si="1"/>
        <v>87</v>
      </c>
      <c r="L13" s="1023"/>
      <c r="M13" s="83"/>
      <c r="N13" s="15"/>
      <c r="O13" s="158">
        <v>0</v>
      </c>
      <c r="P13" s="499"/>
      <c r="Q13" s="267">
        <f t="shared" ref="Q13:Q36" si="5">O13</f>
        <v>0</v>
      </c>
      <c r="R13" s="268"/>
      <c r="S13" s="269"/>
      <c r="T13" s="270">
        <f t="shared" si="2"/>
        <v>1261.06</v>
      </c>
      <c r="U13" s="271">
        <f t="shared" si="3"/>
        <v>61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2484.0500000000002</v>
      </c>
      <c r="J14" s="271">
        <f t="shared" si="1"/>
        <v>87</v>
      </c>
      <c r="L14" s="299"/>
      <c r="M14" s="83"/>
      <c r="N14" s="15"/>
      <c r="O14" s="158">
        <v>0</v>
      </c>
      <c r="P14" s="499"/>
      <c r="Q14" s="267">
        <f t="shared" si="5"/>
        <v>0</v>
      </c>
      <c r="R14" s="268"/>
      <c r="S14" s="269"/>
      <c r="T14" s="270">
        <f t="shared" si="2"/>
        <v>1261.06</v>
      </c>
      <c r="U14" s="271">
        <f t="shared" si="3"/>
        <v>61</v>
      </c>
    </row>
    <row r="15" spans="1:21" x14ac:dyDescent="0.25">
      <c r="A15" s="1024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2484.0500000000002</v>
      </c>
      <c r="J15" s="271">
        <f t="shared" si="1"/>
        <v>87</v>
      </c>
      <c r="L15" s="1024" t="s">
        <v>33</v>
      </c>
      <c r="M15" s="83"/>
      <c r="N15" s="15"/>
      <c r="O15" s="158">
        <v>0</v>
      </c>
      <c r="P15" s="499"/>
      <c r="Q15" s="267">
        <f t="shared" si="5"/>
        <v>0</v>
      </c>
      <c r="R15" s="268"/>
      <c r="S15" s="269"/>
      <c r="T15" s="270">
        <f t="shared" si="2"/>
        <v>1261.06</v>
      </c>
      <c r="U15" s="271">
        <f t="shared" si="3"/>
        <v>61</v>
      </c>
    </row>
    <row r="16" spans="1:21" x14ac:dyDescent="0.25">
      <c r="A16" s="1023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2484.0500000000002</v>
      </c>
      <c r="J16" s="271">
        <f t="shared" si="1"/>
        <v>87</v>
      </c>
      <c r="L16" s="1023"/>
      <c r="M16" s="83"/>
      <c r="N16" s="15"/>
      <c r="O16" s="158">
        <v>0</v>
      </c>
      <c r="P16" s="331"/>
      <c r="Q16" s="267">
        <f t="shared" si="5"/>
        <v>0</v>
      </c>
      <c r="R16" s="268"/>
      <c r="S16" s="269"/>
      <c r="T16" s="270">
        <f t="shared" si="2"/>
        <v>1261.06</v>
      </c>
      <c r="U16" s="271">
        <f t="shared" si="3"/>
        <v>61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2484.0500000000002</v>
      </c>
      <c r="J17" s="271">
        <f t="shared" si="1"/>
        <v>87</v>
      </c>
      <c r="L17" s="299"/>
      <c r="M17" s="83"/>
      <c r="N17" s="15"/>
      <c r="O17" s="158">
        <v>0</v>
      </c>
      <c r="P17" s="499"/>
      <c r="Q17" s="267">
        <f t="shared" si="5"/>
        <v>0</v>
      </c>
      <c r="R17" s="268"/>
      <c r="S17" s="269"/>
      <c r="T17" s="270">
        <f t="shared" si="2"/>
        <v>1261.06</v>
      </c>
      <c r="U17" s="271">
        <f t="shared" si="3"/>
        <v>61</v>
      </c>
    </row>
    <row r="18" spans="1:21" x14ac:dyDescent="0.25">
      <c r="A18" s="1021"/>
      <c r="B18" s="83"/>
      <c r="C18" s="15"/>
      <c r="D18" s="158">
        <v>0</v>
      </c>
      <c r="E18" s="499"/>
      <c r="F18" s="267">
        <f t="shared" si="4"/>
        <v>0</v>
      </c>
      <c r="G18" s="607"/>
      <c r="H18" s="269"/>
      <c r="I18" s="270">
        <f t="shared" si="0"/>
        <v>2484.0500000000002</v>
      </c>
      <c r="J18" s="271">
        <f t="shared" si="1"/>
        <v>87</v>
      </c>
      <c r="L18" s="1021"/>
      <c r="M18" s="83"/>
      <c r="N18" s="15"/>
      <c r="O18" s="158">
        <v>0</v>
      </c>
      <c r="P18" s="499"/>
      <c r="Q18" s="267">
        <f t="shared" si="5"/>
        <v>0</v>
      </c>
      <c r="R18" s="607"/>
      <c r="S18" s="269"/>
      <c r="T18" s="270">
        <f t="shared" si="2"/>
        <v>1261.06</v>
      </c>
      <c r="U18" s="271">
        <f t="shared" si="3"/>
        <v>61</v>
      </c>
    </row>
    <row r="19" spans="1:21" x14ac:dyDescent="0.25">
      <c r="A19" s="1021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2484.0500000000002</v>
      </c>
      <c r="J19" s="271">
        <f t="shared" si="1"/>
        <v>87</v>
      </c>
      <c r="L19" s="1021"/>
      <c r="M19" s="83"/>
      <c r="N19" s="53"/>
      <c r="O19" s="158">
        <v>0</v>
      </c>
      <c r="P19" s="499"/>
      <c r="Q19" s="267">
        <f t="shared" si="5"/>
        <v>0</v>
      </c>
      <c r="R19" s="268"/>
      <c r="S19" s="269"/>
      <c r="T19" s="270">
        <f t="shared" si="2"/>
        <v>1261.06</v>
      </c>
      <c r="U19" s="271">
        <f t="shared" si="3"/>
        <v>61</v>
      </c>
    </row>
    <row r="20" spans="1:21" x14ac:dyDescent="0.25">
      <c r="A20" s="1021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2484.0500000000002</v>
      </c>
      <c r="J20" s="271">
        <f t="shared" si="1"/>
        <v>87</v>
      </c>
      <c r="L20" s="1021"/>
      <c r="M20" s="83"/>
      <c r="N20" s="15"/>
      <c r="O20" s="158">
        <v>0</v>
      </c>
      <c r="P20" s="327"/>
      <c r="Q20" s="69">
        <f t="shared" si="5"/>
        <v>0</v>
      </c>
      <c r="R20" s="268"/>
      <c r="S20" s="269"/>
      <c r="T20" s="270">
        <f t="shared" si="2"/>
        <v>1261.06</v>
      </c>
      <c r="U20" s="271">
        <f t="shared" si="3"/>
        <v>61</v>
      </c>
    </row>
    <row r="21" spans="1:21" x14ac:dyDescent="0.25">
      <c r="A21" s="1021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2484.0500000000002</v>
      </c>
      <c r="J21" s="271">
        <f t="shared" si="1"/>
        <v>87</v>
      </c>
      <c r="L21" s="1021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1261.06</v>
      </c>
      <c r="U21" s="271">
        <f t="shared" si="3"/>
        <v>61</v>
      </c>
    </row>
    <row r="22" spans="1:21" x14ac:dyDescent="0.25">
      <c r="A22" s="1021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2484.0500000000002</v>
      </c>
      <c r="J22" s="271">
        <f t="shared" si="1"/>
        <v>87</v>
      </c>
      <c r="L22" s="1021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1261.06</v>
      </c>
      <c r="U22" s="271">
        <f t="shared" si="3"/>
        <v>61</v>
      </c>
    </row>
    <row r="23" spans="1:21" x14ac:dyDescent="0.25">
      <c r="A23" s="1021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2484.0500000000002</v>
      </c>
      <c r="J23" s="271">
        <f t="shared" si="1"/>
        <v>87</v>
      </c>
      <c r="L23" s="1021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1261.06</v>
      </c>
      <c r="U23" s="271">
        <f t="shared" si="3"/>
        <v>61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2484.0500000000002</v>
      </c>
      <c r="J24" s="127">
        <f t="shared" si="1"/>
        <v>87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1261.06</v>
      </c>
      <c r="U24" s="127">
        <f t="shared" si="3"/>
        <v>61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2484.0500000000002</v>
      </c>
      <c r="J25" s="127">
        <f t="shared" si="1"/>
        <v>87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1261.06</v>
      </c>
      <c r="U25" s="127">
        <f t="shared" si="3"/>
        <v>61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2484.0500000000002</v>
      </c>
      <c r="J26" s="127">
        <f t="shared" si="1"/>
        <v>87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1261.06</v>
      </c>
      <c r="U26" s="127">
        <f t="shared" si="3"/>
        <v>61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87</v>
      </c>
      <c r="F38" s="5"/>
      <c r="L38" s="51"/>
      <c r="O38" s="158">
        <v>0</v>
      </c>
      <c r="P38" s="68">
        <f>Q4+Q5+Q6-+N37+Q7</f>
        <v>61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131" t="s">
        <v>11</v>
      </c>
      <c r="D40" s="1132"/>
      <c r="E40" s="148">
        <f>E5+E4+E6+-F37+E7</f>
        <v>2484.0500000000002</v>
      </c>
      <c r="F40" s="5"/>
      <c r="L40" s="47"/>
      <c r="N40" s="1131" t="s">
        <v>11</v>
      </c>
      <c r="O40" s="1132"/>
      <c r="P40" s="148">
        <f>P5+P4+P6+-Q37+P7</f>
        <v>1261.06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H1" workbookViewId="0">
      <selection activeCell="P5" sqref="P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8" t="s">
        <v>242</v>
      </c>
      <c r="B1" s="1158"/>
      <c r="C1" s="1158"/>
      <c r="D1" s="1158"/>
      <c r="E1" s="1158"/>
      <c r="F1" s="1158"/>
      <c r="G1" s="1158"/>
      <c r="H1" s="99">
        <v>1</v>
      </c>
      <c r="L1" s="1146" t="s">
        <v>265</v>
      </c>
      <c r="M1" s="1146"/>
      <c r="N1" s="1146"/>
      <c r="O1" s="1146"/>
      <c r="P1" s="1146"/>
      <c r="Q1" s="1146"/>
      <c r="R1" s="1146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47" t="s">
        <v>131</v>
      </c>
      <c r="B5" s="1156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147" t="s">
        <v>115</v>
      </c>
      <c r="M5" s="1156" t="s">
        <v>110</v>
      </c>
      <c r="N5" s="293">
        <v>83</v>
      </c>
      <c r="O5" s="433">
        <v>44659</v>
      </c>
      <c r="P5" s="341">
        <v>505</v>
      </c>
      <c r="Q5" s="318">
        <v>37</v>
      </c>
      <c r="R5" s="305"/>
      <c r="S5" s="58">
        <f>P4+P5+P6-R5</f>
        <v>505</v>
      </c>
    </row>
    <row r="6" spans="1:21" ht="16.5" customHeight="1" x14ac:dyDescent="0.25">
      <c r="A6" s="1147"/>
      <c r="B6" s="1157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147"/>
      <c r="M6" s="1157"/>
      <c r="N6" s="293"/>
      <c r="O6" s="433"/>
      <c r="P6" s="341"/>
      <c r="Q6" s="318"/>
      <c r="R6" s="246"/>
      <c r="S6" s="243"/>
      <c r="T6" s="243"/>
    </row>
    <row r="7" spans="1:21" ht="15.75" customHeight="1" thickBot="1" x14ac:dyDescent="0.35">
      <c r="A7" s="1147"/>
      <c r="B7" s="1157"/>
      <c r="C7" s="293"/>
      <c r="D7" s="433"/>
      <c r="E7" s="341"/>
      <c r="F7" s="318"/>
      <c r="G7" s="246"/>
      <c r="H7" s="243"/>
      <c r="I7" s="665"/>
      <c r="J7" s="516"/>
      <c r="L7" s="1147"/>
      <c r="M7" s="1157"/>
      <c r="N7" s="293"/>
      <c r="O7" s="433"/>
      <c r="P7" s="341"/>
      <c r="Q7" s="318"/>
      <c r="R7" s="246"/>
      <c r="S7" s="243"/>
      <c r="T7" s="665"/>
      <c r="U7" s="516"/>
    </row>
    <row r="8" spans="1:21" ht="16.5" customHeight="1" thickTop="1" thickBot="1" x14ac:dyDescent="0.3">
      <c r="A8" s="243"/>
      <c r="B8" s="614"/>
      <c r="C8" s="293"/>
      <c r="D8" s="314"/>
      <c r="E8" s="431"/>
      <c r="F8" s="432"/>
      <c r="G8" s="246"/>
      <c r="H8" s="243"/>
      <c r="I8" s="1150" t="s">
        <v>49</v>
      </c>
      <c r="J8" s="1152" t="s">
        <v>4</v>
      </c>
      <c r="L8" s="243"/>
      <c r="M8" s="614"/>
      <c r="N8" s="293"/>
      <c r="O8" s="314"/>
      <c r="P8" s="431"/>
      <c r="Q8" s="432"/>
      <c r="R8" s="246"/>
      <c r="S8" s="243"/>
      <c r="T8" s="1150" t="s">
        <v>49</v>
      </c>
      <c r="U8" s="115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6" t="s">
        <v>15</v>
      </c>
      <c r="H9" s="667"/>
      <c r="I9" s="1151"/>
      <c r="J9" s="11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6" t="s">
        <v>15</v>
      </c>
      <c r="S9" s="667"/>
      <c r="T9" s="1151"/>
      <c r="U9" s="1153"/>
    </row>
    <row r="10" spans="1:21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15</v>
      </c>
      <c r="N10" s="15"/>
      <c r="O10" s="158">
        <f>N10*M10</f>
        <v>0</v>
      </c>
      <c r="P10" s="327"/>
      <c r="Q10" s="69">
        <f t="shared" ref="Q10:Q36" si="1">O10</f>
        <v>0</v>
      </c>
      <c r="R10" s="268"/>
      <c r="S10" s="269"/>
      <c r="T10" s="270">
        <f>P4+P5+P6-Q10+P7+P8</f>
        <v>505</v>
      </c>
      <c r="U10" s="271">
        <f>Q4+Q5+Q6+Q7-N10+Q8</f>
        <v>37</v>
      </c>
    </row>
    <row r="11" spans="1:21" x14ac:dyDescent="0.25">
      <c r="A11" s="2"/>
      <c r="B11" s="83">
        <v>15</v>
      </c>
      <c r="C11" s="15">
        <v>2</v>
      </c>
      <c r="D11" s="158">
        <f t="shared" ref="D11:D28" si="2">C11*B11</f>
        <v>30</v>
      </c>
      <c r="E11" s="757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15</v>
      </c>
      <c r="N11" s="15"/>
      <c r="O11" s="158">
        <f t="shared" ref="O11:O28" si="3">N11*M11</f>
        <v>0</v>
      </c>
      <c r="P11" s="757"/>
      <c r="Q11" s="267">
        <f t="shared" si="1"/>
        <v>0</v>
      </c>
      <c r="R11" s="268"/>
      <c r="S11" s="269"/>
      <c r="T11" s="270">
        <f>T10-Q11</f>
        <v>505</v>
      </c>
      <c r="U11" s="271">
        <f>U10-N11</f>
        <v>37</v>
      </c>
    </row>
    <row r="12" spans="1:21" x14ac:dyDescent="0.25">
      <c r="A12" s="80" t="s">
        <v>32</v>
      </c>
      <c r="B12" s="83">
        <v>15</v>
      </c>
      <c r="C12" s="15">
        <v>1</v>
      </c>
      <c r="D12" s="158">
        <f t="shared" si="2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4">I11-F12</f>
        <v>605</v>
      </c>
      <c r="J12" s="271">
        <f t="shared" ref="J12:J35" si="5">J11-C12</f>
        <v>57</v>
      </c>
      <c r="L12" s="80" t="s">
        <v>32</v>
      </c>
      <c r="M12" s="83">
        <v>15</v>
      </c>
      <c r="N12" s="15"/>
      <c r="O12" s="158">
        <f t="shared" si="3"/>
        <v>0</v>
      </c>
      <c r="P12" s="331"/>
      <c r="Q12" s="267">
        <f t="shared" si="1"/>
        <v>0</v>
      </c>
      <c r="R12" s="268"/>
      <c r="S12" s="269"/>
      <c r="T12" s="270">
        <f t="shared" ref="T12:T35" si="6">T11-Q12</f>
        <v>505</v>
      </c>
      <c r="U12" s="271">
        <f t="shared" ref="U12:U35" si="7">U11-N12</f>
        <v>37</v>
      </c>
    </row>
    <row r="13" spans="1:21" x14ac:dyDescent="0.25">
      <c r="A13" s="81"/>
      <c r="B13" s="83">
        <v>15</v>
      </c>
      <c r="C13" s="15">
        <v>3</v>
      </c>
      <c r="D13" s="158">
        <f t="shared" si="2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4"/>
        <v>560</v>
      </c>
      <c r="J13" s="271">
        <f t="shared" si="5"/>
        <v>54</v>
      </c>
      <c r="L13" s="81"/>
      <c r="M13" s="83">
        <v>15</v>
      </c>
      <c r="N13" s="15"/>
      <c r="O13" s="158">
        <f t="shared" si="3"/>
        <v>0</v>
      </c>
      <c r="P13" s="499"/>
      <c r="Q13" s="267">
        <f t="shared" si="1"/>
        <v>0</v>
      </c>
      <c r="R13" s="268"/>
      <c r="S13" s="269"/>
      <c r="T13" s="270">
        <f t="shared" si="6"/>
        <v>505</v>
      </c>
      <c r="U13" s="271">
        <f t="shared" si="7"/>
        <v>37</v>
      </c>
    </row>
    <row r="14" spans="1:21" x14ac:dyDescent="0.25">
      <c r="A14" s="83"/>
      <c r="B14" s="83">
        <v>15</v>
      </c>
      <c r="C14" s="15">
        <v>4</v>
      </c>
      <c r="D14" s="158">
        <f t="shared" si="2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4"/>
        <v>500</v>
      </c>
      <c r="J14" s="271">
        <f t="shared" si="5"/>
        <v>50</v>
      </c>
      <c r="L14" s="83"/>
      <c r="M14" s="83">
        <v>15</v>
      </c>
      <c r="N14" s="15"/>
      <c r="O14" s="158">
        <f t="shared" si="3"/>
        <v>0</v>
      </c>
      <c r="P14" s="499"/>
      <c r="Q14" s="267">
        <f t="shared" si="1"/>
        <v>0</v>
      </c>
      <c r="R14" s="268"/>
      <c r="S14" s="269"/>
      <c r="T14" s="270">
        <f t="shared" si="6"/>
        <v>505</v>
      </c>
      <c r="U14" s="271">
        <f t="shared" si="7"/>
        <v>37</v>
      </c>
    </row>
    <row r="15" spans="1:21" x14ac:dyDescent="0.25">
      <c r="A15" s="82" t="s">
        <v>33</v>
      </c>
      <c r="B15" s="83">
        <v>10</v>
      </c>
      <c r="C15" s="15">
        <v>4</v>
      </c>
      <c r="D15" s="158">
        <f t="shared" si="2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4"/>
        <v>460</v>
      </c>
      <c r="J15" s="271">
        <f t="shared" si="5"/>
        <v>46</v>
      </c>
      <c r="L15" s="82" t="s">
        <v>33</v>
      </c>
      <c r="M15" s="83">
        <v>15</v>
      </c>
      <c r="N15" s="15"/>
      <c r="O15" s="158">
        <f t="shared" si="3"/>
        <v>0</v>
      </c>
      <c r="P15" s="499"/>
      <c r="Q15" s="267">
        <f t="shared" si="1"/>
        <v>0</v>
      </c>
      <c r="R15" s="268"/>
      <c r="S15" s="269"/>
      <c r="T15" s="270">
        <f t="shared" si="6"/>
        <v>505</v>
      </c>
      <c r="U15" s="271">
        <f t="shared" si="7"/>
        <v>37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4"/>
        <v>450</v>
      </c>
      <c r="J16" s="271">
        <f t="shared" si="5"/>
        <v>45</v>
      </c>
      <c r="L16" s="81"/>
      <c r="M16" s="83">
        <v>15</v>
      </c>
      <c r="N16" s="15"/>
      <c r="O16" s="158">
        <f t="shared" si="3"/>
        <v>0</v>
      </c>
      <c r="P16" s="327"/>
      <c r="Q16" s="69">
        <f t="shared" si="1"/>
        <v>0</v>
      </c>
      <c r="R16" s="268"/>
      <c r="S16" s="269"/>
      <c r="T16" s="270">
        <f t="shared" si="6"/>
        <v>505</v>
      </c>
      <c r="U16" s="271">
        <f t="shared" si="7"/>
        <v>37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4"/>
        <v>440</v>
      </c>
      <c r="J17" s="271">
        <f t="shared" si="5"/>
        <v>44</v>
      </c>
      <c r="L17" s="83"/>
      <c r="M17" s="83">
        <v>15</v>
      </c>
      <c r="N17" s="15"/>
      <c r="O17" s="158">
        <f t="shared" si="3"/>
        <v>0</v>
      </c>
      <c r="P17" s="339"/>
      <c r="Q17" s="69">
        <f t="shared" si="1"/>
        <v>0</v>
      </c>
      <c r="R17" s="268"/>
      <c r="S17" s="269"/>
      <c r="T17" s="270">
        <f t="shared" si="6"/>
        <v>505</v>
      </c>
      <c r="U17" s="271">
        <f t="shared" si="7"/>
        <v>37</v>
      </c>
    </row>
    <row r="18" spans="1:21" x14ac:dyDescent="0.25">
      <c r="A18" s="2"/>
      <c r="B18" s="83">
        <v>10</v>
      </c>
      <c r="C18" s="15">
        <v>8</v>
      </c>
      <c r="D18" s="158">
        <f t="shared" si="2"/>
        <v>80</v>
      </c>
      <c r="E18" s="339">
        <v>44639</v>
      </c>
      <c r="F18" s="69">
        <f t="shared" si="0"/>
        <v>80</v>
      </c>
      <c r="G18" s="607" t="s">
        <v>207</v>
      </c>
      <c r="H18" s="269">
        <v>87</v>
      </c>
      <c r="I18" s="270">
        <f t="shared" si="4"/>
        <v>360</v>
      </c>
      <c r="J18" s="271">
        <f t="shared" si="5"/>
        <v>36</v>
      </c>
      <c r="L18" s="2"/>
      <c r="M18" s="83">
        <v>15</v>
      </c>
      <c r="N18" s="15"/>
      <c r="O18" s="158">
        <f t="shared" si="3"/>
        <v>0</v>
      </c>
      <c r="P18" s="339"/>
      <c r="Q18" s="69">
        <f t="shared" si="1"/>
        <v>0</v>
      </c>
      <c r="R18" s="607"/>
      <c r="S18" s="269"/>
      <c r="T18" s="270">
        <f t="shared" si="6"/>
        <v>505</v>
      </c>
      <c r="U18" s="271">
        <f t="shared" si="7"/>
        <v>37</v>
      </c>
    </row>
    <row r="19" spans="1:21" x14ac:dyDescent="0.25">
      <c r="A19" s="2"/>
      <c r="B19" s="83">
        <v>10</v>
      </c>
      <c r="C19" s="53">
        <v>2</v>
      </c>
      <c r="D19" s="158">
        <f t="shared" si="2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4"/>
        <v>340</v>
      </c>
      <c r="J19" s="271">
        <f t="shared" si="5"/>
        <v>34</v>
      </c>
      <c r="L19" s="2"/>
      <c r="M19" s="83">
        <v>15</v>
      </c>
      <c r="N19" s="53"/>
      <c r="O19" s="158">
        <f t="shared" si="3"/>
        <v>0</v>
      </c>
      <c r="P19" s="339"/>
      <c r="Q19" s="69">
        <f t="shared" si="1"/>
        <v>0</v>
      </c>
      <c r="R19" s="268"/>
      <c r="S19" s="269"/>
      <c r="T19" s="270">
        <f t="shared" si="6"/>
        <v>505</v>
      </c>
      <c r="U19" s="271">
        <f t="shared" si="7"/>
        <v>37</v>
      </c>
    </row>
    <row r="20" spans="1:21" x14ac:dyDescent="0.25">
      <c r="A20" s="2"/>
      <c r="B20" s="83">
        <v>10</v>
      </c>
      <c r="C20" s="15">
        <v>1</v>
      </c>
      <c r="D20" s="158">
        <f t="shared" si="2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4"/>
        <v>330</v>
      </c>
      <c r="J20" s="271">
        <f t="shared" si="5"/>
        <v>33</v>
      </c>
      <c r="L20" s="2"/>
      <c r="M20" s="83">
        <v>15</v>
      </c>
      <c r="N20" s="15"/>
      <c r="O20" s="158">
        <f t="shared" si="3"/>
        <v>0</v>
      </c>
      <c r="P20" s="327"/>
      <c r="Q20" s="69">
        <f t="shared" si="1"/>
        <v>0</v>
      </c>
      <c r="R20" s="268"/>
      <c r="S20" s="269"/>
      <c r="T20" s="270">
        <f t="shared" si="6"/>
        <v>505</v>
      </c>
      <c r="U20" s="271">
        <f t="shared" si="7"/>
        <v>37</v>
      </c>
    </row>
    <row r="21" spans="1:21" x14ac:dyDescent="0.25">
      <c r="A21" s="2"/>
      <c r="B21" s="83">
        <v>10</v>
      </c>
      <c r="C21" s="15">
        <v>1</v>
      </c>
      <c r="D21" s="158">
        <f t="shared" si="2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4"/>
        <v>320</v>
      </c>
      <c r="J21" s="271">
        <f t="shared" si="5"/>
        <v>32</v>
      </c>
      <c r="L21" s="2"/>
      <c r="M21" s="83">
        <v>15</v>
      </c>
      <c r="N21" s="15"/>
      <c r="O21" s="158">
        <f t="shared" si="3"/>
        <v>0</v>
      </c>
      <c r="P21" s="327"/>
      <c r="Q21" s="69">
        <f t="shared" si="1"/>
        <v>0</v>
      </c>
      <c r="R21" s="268"/>
      <c r="S21" s="269"/>
      <c r="T21" s="270">
        <f t="shared" si="6"/>
        <v>505</v>
      </c>
      <c r="U21" s="271">
        <f t="shared" si="7"/>
        <v>37</v>
      </c>
    </row>
    <row r="22" spans="1:21" x14ac:dyDescent="0.25">
      <c r="A22" s="2"/>
      <c r="B22" s="83">
        <v>10</v>
      </c>
      <c r="C22" s="15">
        <v>2</v>
      </c>
      <c r="D22" s="158">
        <f t="shared" si="2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4"/>
        <v>300</v>
      </c>
      <c r="J22" s="271">
        <f t="shared" si="5"/>
        <v>30</v>
      </c>
      <c r="L22" s="2"/>
      <c r="M22" s="83">
        <v>15</v>
      </c>
      <c r="N22" s="15"/>
      <c r="O22" s="158">
        <f t="shared" si="3"/>
        <v>0</v>
      </c>
      <c r="P22" s="328"/>
      <c r="Q22" s="69">
        <f t="shared" si="1"/>
        <v>0</v>
      </c>
      <c r="R22" s="70"/>
      <c r="S22" s="71"/>
      <c r="T22" s="270">
        <f t="shared" si="6"/>
        <v>505</v>
      </c>
      <c r="U22" s="271">
        <f t="shared" si="7"/>
        <v>37</v>
      </c>
    </row>
    <row r="23" spans="1:21" x14ac:dyDescent="0.25">
      <c r="A23" s="2"/>
      <c r="B23" s="83">
        <v>10</v>
      </c>
      <c r="C23" s="15"/>
      <c r="D23" s="1025">
        <f t="shared" si="2"/>
        <v>0</v>
      </c>
      <c r="E23" s="986"/>
      <c r="F23" s="230">
        <f t="shared" si="0"/>
        <v>0</v>
      </c>
      <c r="G23" s="984"/>
      <c r="H23" s="985"/>
      <c r="I23" s="270">
        <f t="shared" si="4"/>
        <v>300</v>
      </c>
      <c r="J23" s="271">
        <f t="shared" si="5"/>
        <v>30</v>
      </c>
      <c r="L23" s="2"/>
      <c r="M23" s="83">
        <v>15</v>
      </c>
      <c r="N23" s="15"/>
      <c r="O23" s="158">
        <f t="shared" si="3"/>
        <v>0</v>
      </c>
      <c r="P23" s="328"/>
      <c r="Q23" s="69">
        <f t="shared" si="1"/>
        <v>0</v>
      </c>
      <c r="R23" s="70"/>
      <c r="S23" s="71"/>
      <c r="T23" s="270">
        <f t="shared" si="6"/>
        <v>505</v>
      </c>
      <c r="U23" s="271">
        <f t="shared" si="7"/>
        <v>37</v>
      </c>
    </row>
    <row r="24" spans="1:21" x14ac:dyDescent="0.25">
      <c r="A24" s="2"/>
      <c r="B24" s="83">
        <v>10</v>
      </c>
      <c r="C24" s="15"/>
      <c r="D24" s="1025">
        <f t="shared" si="2"/>
        <v>0</v>
      </c>
      <c r="E24" s="986"/>
      <c r="F24" s="230">
        <f t="shared" si="0"/>
        <v>0</v>
      </c>
      <c r="G24" s="984"/>
      <c r="H24" s="985"/>
      <c r="I24" s="270">
        <f t="shared" si="4"/>
        <v>300</v>
      </c>
      <c r="J24" s="127">
        <f t="shared" si="5"/>
        <v>30</v>
      </c>
      <c r="L24" s="2"/>
      <c r="M24" s="83">
        <v>15</v>
      </c>
      <c r="N24" s="15"/>
      <c r="O24" s="158">
        <f t="shared" si="3"/>
        <v>0</v>
      </c>
      <c r="P24" s="328"/>
      <c r="Q24" s="69">
        <f t="shared" si="1"/>
        <v>0</v>
      </c>
      <c r="R24" s="70"/>
      <c r="S24" s="71"/>
      <c r="T24" s="270">
        <f t="shared" si="6"/>
        <v>505</v>
      </c>
      <c r="U24" s="127">
        <f t="shared" si="7"/>
        <v>37</v>
      </c>
    </row>
    <row r="25" spans="1:21" x14ac:dyDescent="0.25">
      <c r="A25" s="2"/>
      <c r="B25" s="83">
        <v>10</v>
      </c>
      <c r="C25" s="15"/>
      <c r="D25" s="1025">
        <f t="shared" si="2"/>
        <v>0</v>
      </c>
      <c r="E25" s="986"/>
      <c r="F25" s="230">
        <f t="shared" si="0"/>
        <v>0</v>
      </c>
      <c r="G25" s="984"/>
      <c r="H25" s="985"/>
      <c r="I25" s="270">
        <f t="shared" si="4"/>
        <v>300</v>
      </c>
      <c r="J25" s="127">
        <f t="shared" si="5"/>
        <v>30</v>
      </c>
      <c r="L25" s="2"/>
      <c r="M25" s="83">
        <v>15</v>
      </c>
      <c r="N25" s="15"/>
      <c r="O25" s="158">
        <f t="shared" si="3"/>
        <v>0</v>
      </c>
      <c r="P25" s="328"/>
      <c r="Q25" s="69">
        <f t="shared" si="1"/>
        <v>0</v>
      </c>
      <c r="R25" s="70"/>
      <c r="S25" s="71"/>
      <c r="T25" s="270">
        <f t="shared" si="6"/>
        <v>505</v>
      </c>
      <c r="U25" s="127">
        <f t="shared" si="7"/>
        <v>37</v>
      </c>
    </row>
    <row r="26" spans="1:21" x14ac:dyDescent="0.25">
      <c r="A26" s="2"/>
      <c r="B26" s="83">
        <v>10</v>
      </c>
      <c r="C26" s="15"/>
      <c r="D26" s="1025">
        <f t="shared" si="2"/>
        <v>0</v>
      </c>
      <c r="E26" s="986"/>
      <c r="F26" s="230">
        <f t="shared" si="0"/>
        <v>0</v>
      </c>
      <c r="G26" s="984"/>
      <c r="H26" s="985"/>
      <c r="I26" s="225">
        <f t="shared" si="4"/>
        <v>300</v>
      </c>
      <c r="J26" s="127">
        <f t="shared" si="5"/>
        <v>30</v>
      </c>
      <c r="L26" s="2"/>
      <c r="M26" s="83">
        <v>15</v>
      </c>
      <c r="N26" s="15"/>
      <c r="O26" s="158">
        <f t="shared" si="3"/>
        <v>0</v>
      </c>
      <c r="P26" s="328"/>
      <c r="Q26" s="69">
        <f t="shared" si="1"/>
        <v>0</v>
      </c>
      <c r="R26" s="70"/>
      <c r="S26" s="71"/>
      <c r="T26" s="225">
        <f t="shared" si="6"/>
        <v>505</v>
      </c>
      <c r="U26" s="127">
        <f t="shared" si="7"/>
        <v>37</v>
      </c>
    </row>
    <row r="27" spans="1:21" x14ac:dyDescent="0.25">
      <c r="A27" s="2"/>
      <c r="B27" s="83">
        <v>10</v>
      </c>
      <c r="C27" s="15"/>
      <c r="D27" s="1025">
        <f t="shared" si="2"/>
        <v>0</v>
      </c>
      <c r="E27" s="986"/>
      <c r="F27" s="230">
        <f t="shared" si="0"/>
        <v>0</v>
      </c>
      <c r="G27" s="984"/>
      <c r="H27" s="985"/>
      <c r="I27" s="225">
        <f t="shared" si="4"/>
        <v>300</v>
      </c>
      <c r="J27" s="127">
        <f t="shared" si="5"/>
        <v>30</v>
      </c>
      <c r="L27" s="2"/>
      <c r="M27" s="83">
        <v>15</v>
      </c>
      <c r="N27" s="15"/>
      <c r="O27" s="158">
        <f t="shared" si="3"/>
        <v>0</v>
      </c>
      <c r="P27" s="328"/>
      <c r="Q27" s="69">
        <f t="shared" si="1"/>
        <v>0</v>
      </c>
      <c r="R27" s="70"/>
      <c r="S27" s="71"/>
      <c r="T27" s="225">
        <f t="shared" si="6"/>
        <v>505</v>
      </c>
      <c r="U27" s="127">
        <f t="shared" si="7"/>
        <v>37</v>
      </c>
    </row>
    <row r="28" spans="1:21" x14ac:dyDescent="0.25">
      <c r="A28" s="2"/>
      <c r="B28" s="83"/>
      <c r="C28" s="15"/>
      <c r="D28" s="1025">
        <f t="shared" si="2"/>
        <v>0</v>
      </c>
      <c r="E28" s="986"/>
      <c r="F28" s="230">
        <f t="shared" si="0"/>
        <v>0</v>
      </c>
      <c r="G28" s="984"/>
      <c r="H28" s="985"/>
      <c r="I28" s="225">
        <f t="shared" si="4"/>
        <v>300</v>
      </c>
      <c r="J28" s="127">
        <f t="shared" si="5"/>
        <v>30</v>
      </c>
      <c r="L28" s="2"/>
      <c r="M28" s="83">
        <v>15</v>
      </c>
      <c r="N28" s="15"/>
      <c r="O28" s="158">
        <f t="shared" si="3"/>
        <v>0</v>
      </c>
      <c r="P28" s="328"/>
      <c r="Q28" s="69">
        <f t="shared" si="1"/>
        <v>0</v>
      </c>
      <c r="R28" s="70"/>
      <c r="S28" s="71"/>
      <c r="T28" s="225">
        <f t="shared" si="6"/>
        <v>505</v>
      </c>
      <c r="U28" s="127">
        <f t="shared" si="7"/>
        <v>37</v>
      </c>
    </row>
    <row r="29" spans="1:21" x14ac:dyDescent="0.25">
      <c r="A29" s="2"/>
      <c r="B29" s="83"/>
      <c r="C29" s="15"/>
      <c r="D29" s="1025">
        <v>0</v>
      </c>
      <c r="E29" s="986"/>
      <c r="F29" s="230">
        <f t="shared" si="0"/>
        <v>0</v>
      </c>
      <c r="G29" s="984"/>
      <c r="H29" s="985"/>
      <c r="I29" s="225">
        <f t="shared" si="4"/>
        <v>300</v>
      </c>
      <c r="J29" s="127">
        <f t="shared" si="5"/>
        <v>30</v>
      </c>
      <c r="L29" s="2"/>
      <c r="M29" s="83">
        <v>15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6"/>
        <v>505</v>
      </c>
      <c r="U29" s="127">
        <f t="shared" si="7"/>
        <v>37</v>
      </c>
    </row>
    <row r="30" spans="1:21" x14ac:dyDescent="0.25">
      <c r="A30" s="2"/>
      <c r="B30" s="83"/>
      <c r="C30" s="15"/>
      <c r="D30" s="1025">
        <v>0</v>
      </c>
      <c r="E30" s="986"/>
      <c r="F30" s="230">
        <f t="shared" si="0"/>
        <v>0</v>
      </c>
      <c r="G30" s="984"/>
      <c r="H30" s="985"/>
      <c r="I30" s="225">
        <f t="shared" si="4"/>
        <v>300</v>
      </c>
      <c r="J30" s="127">
        <f t="shared" si="5"/>
        <v>30</v>
      </c>
      <c r="L30" s="2"/>
      <c r="M30" s="83">
        <v>15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6"/>
        <v>505</v>
      </c>
      <c r="U30" s="127">
        <f t="shared" si="7"/>
        <v>37</v>
      </c>
    </row>
    <row r="31" spans="1:21" x14ac:dyDescent="0.25">
      <c r="A31" s="2"/>
      <c r="B31" s="83"/>
      <c r="C31" s="15"/>
      <c r="D31" s="1025">
        <v>0</v>
      </c>
      <c r="E31" s="986"/>
      <c r="F31" s="230">
        <f t="shared" si="0"/>
        <v>0</v>
      </c>
      <c r="G31" s="984"/>
      <c r="H31" s="985"/>
      <c r="I31" s="225">
        <f t="shared" si="4"/>
        <v>300</v>
      </c>
      <c r="J31" s="127">
        <f t="shared" si="5"/>
        <v>30</v>
      </c>
      <c r="L31" s="2"/>
      <c r="M31" s="83">
        <v>15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6"/>
        <v>505</v>
      </c>
      <c r="U31" s="127">
        <f t="shared" si="7"/>
        <v>37</v>
      </c>
    </row>
    <row r="32" spans="1:21" x14ac:dyDescent="0.25">
      <c r="A32" s="2"/>
      <c r="B32" s="83"/>
      <c r="C32" s="15"/>
      <c r="D32" s="1025">
        <v>0</v>
      </c>
      <c r="E32" s="986"/>
      <c r="F32" s="230">
        <f t="shared" si="0"/>
        <v>0</v>
      </c>
      <c r="G32" s="984"/>
      <c r="H32" s="985"/>
      <c r="I32" s="225">
        <f t="shared" si="4"/>
        <v>300</v>
      </c>
      <c r="J32" s="127">
        <f t="shared" si="5"/>
        <v>30</v>
      </c>
      <c r="L32" s="2"/>
      <c r="M32" s="83">
        <v>15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6"/>
        <v>505</v>
      </c>
      <c r="U32" s="127">
        <f t="shared" si="7"/>
        <v>37</v>
      </c>
    </row>
    <row r="33" spans="1:21" x14ac:dyDescent="0.25">
      <c r="A33" s="2"/>
      <c r="B33" s="83"/>
      <c r="C33" s="15"/>
      <c r="D33" s="1025">
        <v>0</v>
      </c>
      <c r="E33" s="986"/>
      <c r="F33" s="230">
        <f t="shared" si="0"/>
        <v>0</v>
      </c>
      <c r="G33" s="984"/>
      <c r="H33" s="985"/>
      <c r="I33" s="225">
        <f t="shared" si="4"/>
        <v>300</v>
      </c>
      <c r="J33" s="127">
        <f t="shared" si="5"/>
        <v>30</v>
      </c>
      <c r="L33" s="2"/>
      <c r="M33" s="83">
        <v>15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6"/>
        <v>505</v>
      </c>
      <c r="U33" s="127">
        <f t="shared" si="7"/>
        <v>37</v>
      </c>
    </row>
    <row r="34" spans="1:21" x14ac:dyDescent="0.25">
      <c r="A34" s="2"/>
      <c r="B34" s="83"/>
      <c r="C34" s="15"/>
      <c r="D34" s="1025">
        <v>0</v>
      </c>
      <c r="E34" s="986"/>
      <c r="F34" s="230">
        <f t="shared" si="0"/>
        <v>0</v>
      </c>
      <c r="G34" s="984"/>
      <c r="H34" s="985"/>
      <c r="I34" s="225">
        <f t="shared" si="4"/>
        <v>300</v>
      </c>
      <c r="J34" s="127">
        <f t="shared" si="5"/>
        <v>30</v>
      </c>
      <c r="L34" s="2"/>
      <c r="M34" s="83">
        <v>15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6"/>
        <v>505</v>
      </c>
      <c r="U34" s="127">
        <f t="shared" si="7"/>
        <v>37</v>
      </c>
    </row>
    <row r="35" spans="1:21" x14ac:dyDescent="0.25">
      <c r="A35" s="2"/>
      <c r="B35" s="83"/>
      <c r="C35" s="15"/>
      <c r="D35" s="1025">
        <v>0</v>
      </c>
      <c r="E35" s="986"/>
      <c r="F35" s="230">
        <f t="shared" si="0"/>
        <v>0</v>
      </c>
      <c r="G35" s="984"/>
      <c r="H35" s="985"/>
      <c r="I35" s="225">
        <f t="shared" si="4"/>
        <v>300</v>
      </c>
      <c r="J35" s="127">
        <f t="shared" si="5"/>
        <v>30</v>
      </c>
      <c r="L35" s="2"/>
      <c r="M35" s="83">
        <v>15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6"/>
        <v>505</v>
      </c>
      <c r="U35" s="127">
        <f t="shared" si="7"/>
        <v>37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74">
        <v>15</v>
      </c>
      <c r="N36" s="37"/>
      <c r="O36" s="200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40</v>
      </c>
      <c r="D37" s="158">
        <v>0</v>
      </c>
      <c r="E37" s="38"/>
      <c r="F37" s="5">
        <f>SUM(F10:F36)</f>
        <v>500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30</v>
      </c>
      <c r="F38" s="5"/>
      <c r="L38" s="51"/>
      <c r="O38" s="158">
        <v>0</v>
      </c>
      <c r="P38" s="68">
        <f>Q4+Q5+Q6-+N37</f>
        <v>37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31" t="s">
        <v>11</v>
      </c>
      <c r="D40" s="1132"/>
      <c r="E40" s="148">
        <f>E5+E4+E6+-F37</f>
        <v>300</v>
      </c>
      <c r="F40" s="5"/>
      <c r="L40" s="47"/>
      <c r="N40" s="1131" t="s">
        <v>11</v>
      </c>
      <c r="O40" s="1132"/>
      <c r="P40" s="148">
        <f>P5+P4+P6+-Q37</f>
        <v>505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6"/>
      <c r="F4" s="316"/>
    </row>
    <row r="5" spans="1:10" ht="15" customHeight="1" x14ac:dyDescent="0.25">
      <c r="A5" s="1161"/>
      <c r="B5" s="1163" t="s">
        <v>89</v>
      </c>
      <c r="C5" s="250"/>
      <c r="D5" s="314"/>
      <c r="E5" s="797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161"/>
      <c r="B6" s="1164"/>
      <c r="C6" s="250"/>
      <c r="D6" s="314"/>
      <c r="E6" s="797"/>
      <c r="F6" s="318"/>
      <c r="G6" s="305"/>
      <c r="H6" s="58"/>
    </row>
    <row r="7" spans="1:10" ht="16.5" customHeight="1" thickTop="1" thickBot="1" x14ac:dyDescent="0.3">
      <c r="A7" s="1162"/>
      <c r="B7" s="1165"/>
      <c r="C7" s="250"/>
      <c r="D7" s="314"/>
      <c r="E7" s="796"/>
      <c r="F7" s="316"/>
      <c r="G7" s="243"/>
      <c r="I7" s="1166" t="s">
        <v>3</v>
      </c>
      <c r="J7" s="115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7"/>
      <c r="J8" s="1160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8"/>
      <c r="H15" s="83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8"/>
      <c r="H16" s="83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8"/>
      <c r="H17" s="83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9"/>
      <c r="H18" s="83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8"/>
      <c r="H19" s="83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31" t="s">
        <v>11</v>
      </c>
      <c r="D101" s="1132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0" t="s">
        <v>261</v>
      </c>
      <c r="B1" s="1100"/>
      <c r="C1" s="1100"/>
      <c r="D1" s="1100"/>
      <c r="E1" s="1100"/>
      <c r="F1" s="1100"/>
      <c r="G1" s="11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6"/>
      <c r="F4" s="316"/>
    </row>
    <row r="5" spans="1:10" ht="16.5" thickBot="1" x14ac:dyDescent="0.3">
      <c r="A5" s="1161" t="s">
        <v>92</v>
      </c>
      <c r="B5" s="1163" t="s">
        <v>95</v>
      </c>
      <c r="C5" s="966">
        <v>51.5</v>
      </c>
      <c r="D5" s="1027">
        <v>44664</v>
      </c>
      <c r="E5" s="797">
        <v>5021.8</v>
      </c>
      <c r="F5" s="318">
        <v>172</v>
      </c>
      <c r="G5" s="305">
        <f>F97</f>
        <v>0</v>
      </c>
      <c r="H5" s="58">
        <f>E4+E5+E6-G5</f>
        <v>5021.8</v>
      </c>
    </row>
    <row r="6" spans="1:10" ht="16.5" thickTop="1" thickBot="1" x14ac:dyDescent="0.3">
      <c r="A6" s="1162"/>
      <c r="B6" s="1165"/>
      <c r="C6" s="250"/>
      <c r="D6" s="314"/>
      <c r="E6" s="796"/>
      <c r="F6" s="316"/>
      <c r="G6" s="243"/>
      <c r="I6" s="1166" t="s">
        <v>3</v>
      </c>
      <c r="J6" s="11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0"/>
    </row>
    <row r="8" spans="1:10" ht="15.75" thickTop="1" x14ac:dyDescent="0.25">
      <c r="A8" s="80" t="s">
        <v>32</v>
      </c>
      <c r="B8" s="83"/>
      <c r="C8" s="15"/>
      <c r="D8" s="188"/>
      <c r="E8" s="328"/>
      <c r="F8" s="69">
        <f t="shared" ref="F8:F13" si="0">D8</f>
        <v>0</v>
      </c>
      <c r="G8" s="268"/>
      <c r="H8" s="252"/>
      <c r="I8" s="270">
        <f>E5+E4-F8+E6</f>
        <v>5021.8</v>
      </c>
      <c r="J8" s="127">
        <f>F4+F5+F6-C8</f>
        <v>172</v>
      </c>
    </row>
    <row r="9" spans="1:10" x14ac:dyDescent="0.25">
      <c r="A9" s="209"/>
      <c r="B9" s="83"/>
      <c r="C9" s="15"/>
      <c r="D9" s="188"/>
      <c r="E9" s="328"/>
      <c r="F9" s="69">
        <f t="shared" si="0"/>
        <v>0</v>
      </c>
      <c r="G9" s="268"/>
      <c r="H9" s="252"/>
      <c r="I9" s="270">
        <f>I8-F9</f>
        <v>5021.8</v>
      </c>
      <c r="J9" s="271">
        <f>J8-C9</f>
        <v>172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268"/>
      <c r="H10" s="252"/>
      <c r="I10" s="270">
        <f t="shared" ref="I10:I40" si="1">I9-F10</f>
        <v>5021.8</v>
      </c>
      <c r="J10" s="271">
        <f t="shared" ref="J10:J58" si="2">J9-C10</f>
        <v>172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268"/>
      <c r="H11" s="252"/>
      <c r="I11" s="270">
        <f t="shared" si="1"/>
        <v>5021.8</v>
      </c>
      <c r="J11" s="271">
        <f t="shared" si="2"/>
        <v>172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268"/>
      <c r="H12" s="252"/>
      <c r="I12" s="270">
        <f t="shared" si="1"/>
        <v>5021.8</v>
      </c>
      <c r="J12" s="271">
        <f t="shared" si="2"/>
        <v>172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268"/>
      <c r="H13" s="252"/>
      <c r="I13" s="270">
        <f t="shared" si="1"/>
        <v>5021.8</v>
      </c>
      <c r="J13" s="271">
        <f t="shared" si="2"/>
        <v>172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5021.8</v>
      </c>
      <c r="J14" s="271">
        <f t="shared" si="2"/>
        <v>172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5021.8</v>
      </c>
      <c r="J15" s="271">
        <f t="shared" si="2"/>
        <v>172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5021.8</v>
      </c>
      <c r="J16" s="271">
        <f t="shared" si="2"/>
        <v>172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7"/>
      <c r="H17" s="252"/>
      <c r="I17" s="270">
        <f t="shared" si="1"/>
        <v>5021.8</v>
      </c>
      <c r="J17" s="271">
        <f t="shared" si="2"/>
        <v>172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5021.8</v>
      </c>
      <c r="J18" s="271">
        <f t="shared" si="2"/>
        <v>172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5021.8</v>
      </c>
      <c r="J19" s="271">
        <f t="shared" si="2"/>
        <v>172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5021.8</v>
      </c>
      <c r="J20" s="271">
        <f t="shared" si="2"/>
        <v>172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5021.8</v>
      </c>
      <c r="J21" s="127">
        <f t="shared" si="2"/>
        <v>172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5021.8</v>
      </c>
      <c r="J22" s="127">
        <f t="shared" si="2"/>
        <v>172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5021.8</v>
      </c>
      <c r="J23" s="127">
        <f t="shared" si="2"/>
        <v>172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5021.8</v>
      </c>
      <c r="J24" s="127">
        <f t="shared" si="2"/>
        <v>172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5021.8</v>
      </c>
      <c r="J25" s="127">
        <f t="shared" si="2"/>
        <v>172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5021.8</v>
      </c>
      <c r="J26" s="127">
        <f t="shared" si="2"/>
        <v>172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5021.8</v>
      </c>
      <c r="J27" s="127">
        <f t="shared" si="2"/>
        <v>172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5021.8</v>
      </c>
      <c r="J28" s="271">
        <f t="shared" si="2"/>
        <v>172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5021.8</v>
      </c>
      <c r="J29" s="271">
        <f t="shared" si="2"/>
        <v>172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5021.8</v>
      </c>
      <c r="J30" s="271">
        <f t="shared" si="2"/>
        <v>172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5021.8</v>
      </c>
      <c r="J31" s="271">
        <f t="shared" si="2"/>
        <v>172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5021.8</v>
      </c>
      <c r="J32" s="271">
        <f t="shared" si="2"/>
        <v>172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5021.8</v>
      </c>
      <c r="J33" s="127">
        <f t="shared" si="2"/>
        <v>172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5021.8</v>
      </c>
      <c r="J34" s="127">
        <f t="shared" si="2"/>
        <v>172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5021.8</v>
      </c>
      <c r="J35" s="127">
        <f t="shared" si="2"/>
        <v>172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5021.8</v>
      </c>
      <c r="J36" s="127">
        <f t="shared" si="2"/>
        <v>172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5021.8</v>
      </c>
      <c r="J37" s="127">
        <f t="shared" si="2"/>
        <v>172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5021.8</v>
      </c>
      <c r="J38" s="127">
        <f t="shared" si="2"/>
        <v>172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5021.8</v>
      </c>
      <c r="J39" s="127">
        <f t="shared" si="2"/>
        <v>172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5021.8</v>
      </c>
      <c r="J40" s="127">
        <f t="shared" si="2"/>
        <v>172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5021.8</v>
      </c>
      <c r="J41" s="127">
        <f t="shared" si="2"/>
        <v>172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5021.8</v>
      </c>
      <c r="J42" s="127">
        <f t="shared" si="2"/>
        <v>172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5021.8</v>
      </c>
      <c r="J43" s="127">
        <f t="shared" si="2"/>
        <v>172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5021.8</v>
      </c>
      <c r="J44" s="127">
        <f t="shared" si="2"/>
        <v>172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5021.8</v>
      </c>
      <c r="J45" s="127">
        <f t="shared" si="2"/>
        <v>172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5021.8</v>
      </c>
      <c r="J46" s="127">
        <f t="shared" si="2"/>
        <v>172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5021.8</v>
      </c>
      <c r="J47" s="127">
        <f t="shared" si="2"/>
        <v>172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5021.8</v>
      </c>
      <c r="J48" s="127">
        <f t="shared" si="2"/>
        <v>172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5021.8</v>
      </c>
      <c r="J49" s="127">
        <f t="shared" si="2"/>
        <v>172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5021.8</v>
      </c>
      <c r="J50" s="127">
        <f t="shared" si="2"/>
        <v>172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5021.8</v>
      </c>
      <c r="J51" s="127">
        <f t="shared" si="2"/>
        <v>172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5021.8</v>
      </c>
      <c r="J52" s="127">
        <f t="shared" si="2"/>
        <v>172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5021.8</v>
      </c>
      <c r="J53" s="127">
        <f t="shared" si="2"/>
        <v>172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5021.8</v>
      </c>
      <c r="J54" s="127">
        <f t="shared" si="2"/>
        <v>172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5021.8</v>
      </c>
      <c r="J55" s="127">
        <f t="shared" si="2"/>
        <v>172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5021.8</v>
      </c>
      <c r="J56" s="127">
        <f t="shared" si="2"/>
        <v>172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5021.8</v>
      </c>
      <c r="J57" s="127">
        <f t="shared" si="2"/>
        <v>172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5021.8</v>
      </c>
      <c r="J58" s="127">
        <f t="shared" si="2"/>
        <v>172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5021.8</v>
      </c>
      <c r="J93" s="127">
        <f>J58-C93</f>
        <v>172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5021.8</v>
      </c>
      <c r="J94" s="127">
        <f t="shared" ref="J94" si="7">J93-C94</f>
        <v>172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5021.8</v>
      </c>
      <c r="J95" s="127">
        <f>J41-C95</f>
        <v>172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172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1" t="s">
        <v>11</v>
      </c>
      <c r="D100" s="1132"/>
      <c r="E100" s="148">
        <f>E5+E4+E6+-F97</f>
        <v>5021.8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9"/>
  <sheetViews>
    <sheetView topLeftCell="Z1" zoomScaleNormal="100" workbookViewId="0">
      <pane ySplit="8" topLeftCell="A9" activePane="bottomLeft" state="frozen"/>
      <selection pane="bottomLeft" activeCell="AJ5" sqref="AJ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4" t="s">
        <v>237</v>
      </c>
      <c r="B1" s="1104"/>
      <c r="C1" s="1104"/>
      <c r="D1" s="1104"/>
      <c r="E1" s="1104"/>
      <c r="F1" s="1104"/>
      <c r="G1" s="1104"/>
      <c r="H1" s="11">
        <v>1</v>
      </c>
      <c r="K1" s="1104" t="str">
        <f>A1</f>
        <v>INVENTARIO DEL MES DE MARZO 2022</v>
      </c>
      <c r="L1" s="1104"/>
      <c r="M1" s="1104"/>
      <c r="N1" s="1104"/>
      <c r="O1" s="1104"/>
      <c r="P1" s="1104"/>
      <c r="Q1" s="1104"/>
      <c r="R1" s="11">
        <v>2</v>
      </c>
      <c r="U1" s="1104" t="str">
        <f>K1</f>
        <v>INVENTARIO DEL MES DE MARZO 2022</v>
      </c>
      <c r="V1" s="1104"/>
      <c r="W1" s="1104"/>
      <c r="X1" s="1104"/>
      <c r="Y1" s="1104"/>
      <c r="Z1" s="1104"/>
      <c r="AA1" s="1104"/>
      <c r="AB1" s="11">
        <v>3</v>
      </c>
      <c r="AE1" s="1100" t="s">
        <v>260</v>
      </c>
      <c r="AF1" s="1100"/>
      <c r="AG1" s="1100"/>
      <c r="AH1" s="1100"/>
      <c r="AI1" s="1100"/>
      <c r="AJ1" s="1100"/>
      <c r="AK1" s="110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80"/>
      <c r="N4" s="251"/>
      <c r="O4" s="262"/>
      <c r="P4" s="256"/>
      <c r="Q4" s="162"/>
      <c r="R4" s="162"/>
      <c r="U4" s="12"/>
      <c r="V4" s="12"/>
      <c r="W4" s="624"/>
      <c r="X4" s="251"/>
      <c r="Y4" s="262">
        <v>1.2</v>
      </c>
      <c r="Z4" s="256"/>
      <c r="AA4" s="162"/>
      <c r="AB4" s="162"/>
      <c r="AE4" s="12"/>
      <c r="AF4" s="12"/>
      <c r="AG4" s="780"/>
      <c r="AH4" s="251"/>
      <c r="AI4" s="262"/>
      <c r="AJ4" s="256"/>
      <c r="AK4" s="162"/>
      <c r="AL4" s="162"/>
    </row>
    <row r="5" spans="1:39" ht="15" customHeight="1" x14ac:dyDescent="0.25">
      <c r="A5" s="253" t="s">
        <v>71</v>
      </c>
      <c r="B5" s="1101" t="s">
        <v>69</v>
      </c>
      <c r="C5" s="572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06" t="s">
        <v>80</v>
      </c>
      <c r="M5" s="760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05" t="s">
        <v>68</v>
      </c>
      <c r="W5" s="572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01" t="s">
        <v>69</v>
      </c>
      <c r="AG5" s="760">
        <v>92</v>
      </c>
      <c r="AH5" s="277">
        <v>44662</v>
      </c>
      <c r="AI5" s="262">
        <v>400.42</v>
      </c>
      <c r="AJ5" s="256">
        <v>34</v>
      </c>
      <c r="AK5" s="263"/>
    </row>
    <row r="6" spans="1:39" x14ac:dyDescent="0.25">
      <c r="A6" s="593"/>
      <c r="B6" s="1101"/>
      <c r="C6" s="274"/>
      <c r="D6" s="251"/>
      <c r="E6" s="262"/>
      <c r="F6" s="256"/>
      <c r="G6" s="265">
        <f>F78</f>
        <v>198.13</v>
      </c>
      <c r="H6" s="7">
        <f>E6-G6+E7+E5-G5</f>
        <v>453.67999999999995</v>
      </c>
      <c r="K6" s="253"/>
      <c r="L6" s="1106"/>
      <c r="M6" s="572">
        <v>120</v>
      </c>
      <c r="N6" s="251">
        <v>44608</v>
      </c>
      <c r="O6" s="270">
        <v>209.68</v>
      </c>
      <c r="P6" s="256">
        <v>17</v>
      </c>
      <c r="Q6" s="265">
        <f>P78</f>
        <v>496.58000000000004</v>
      </c>
      <c r="R6" s="7">
        <f>O6-Q6+O7+O5-Q5+O4</f>
        <v>367.59999999999997</v>
      </c>
      <c r="U6" s="253"/>
      <c r="V6" s="1105"/>
      <c r="W6" s="760">
        <v>92</v>
      </c>
      <c r="X6" s="251">
        <v>44632</v>
      </c>
      <c r="Y6" s="777">
        <v>407.03</v>
      </c>
      <c r="Z6" s="246">
        <v>33</v>
      </c>
      <c r="AA6" s="265">
        <f>Z78</f>
        <v>1030.02</v>
      </c>
      <c r="AB6" s="7">
        <f>Y6-AA6+Y7+Y5-AA5+Y4</f>
        <v>379.31</v>
      </c>
      <c r="AE6" s="253"/>
      <c r="AF6" s="1101"/>
      <c r="AG6" s="572"/>
      <c r="AH6" s="251"/>
      <c r="AI6" s="270"/>
      <c r="AJ6" s="256"/>
      <c r="AK6" s="265">
        <f>AJ78</f>
        <v>0</v>
      </c>
      <c r="AL6" s="7">
        <f>AI6-AK6+AI7+AI5-AK5+AI4</f>
        <v>400.42</v>
      </c>
    </row>
    <row r="7" spans="1:39" ht="15.75" thickBot="1" x14ac:dyDescent="0.3">
      <c r="A7" s="243"/>
      <c r="B7" s="275"/>
      <c r="C7" s="761"/>
      <c r="D7" s="251"/>
      <c r="E7" s="69"/>
      <c r="F7" s="73"/>
      <c r="G7" s="243"/>
      <c r="K7" s="243"/>
      <c r="L7" s="275"/>
      <c r="M7" s="572">
        <v>120</v>
      </c>
      <c r="N7" s="251">
        <v>44643</v>
      </c>
      <c r="O7" s="777">
        <v>304.91000000000003</v>
      </c>
      <c r="P7" s="256">
        <v>25</v>
      </c>
      <c r="Q7" s="243"/>
      <c r="U7" s="243"/>
      <c r="V7" s="275"/>
      <c r="W7" s="760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60"/>
      <c r="AH7" s="251"/>
      <c r="AI7" s="777"/>
      <c r="AJ7" s="297"/>
      <c r="AK7" s="243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34</v>
      </c>
      <c r="AG9" s="266"/>
      <c r="AH9" s="267"/>
      <c r="AI9" s="296"/>
      <c r="AJ9" s="267">
        <f t="shared" ref="AJ9:AJ72" si="3">AH9</f>
        <v>0</v>
      </c>
      <c r="AK9" s="268"/>
      <c r="AL9" s="269"/>
      <c r="AM9" s="278">
        <f>AI6-AJ9+AI5+AI7+AI4</f>
        <v>400.42</v>
      </c>
    </row>
    <row r="10" spans="1:3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4"/>
      <c r="L10" s="83">
        <f>L9-M10</f>
        <v>40</v>
      </c>
      <c r="M10" s="246">
        <v>15</v>
      </c>
      <c r="N10" s="902">
        <v>186.49</v>
      </c>
      <c r="O10" s="903">
        <v>44624</v>
      </c>
      <c r="P10" s="902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4"/>
      <c r="AF10" s="83">
        <f>AF9-AG10</f>
        <v>34</v>
      </c>
      <c r="AG10" s="246"/>
      <c r="AH10" s="267"/>
      <c r="AI10" s="296"/>
      <c r="AJ10" s="267">
        <f t="shared" si="3"/>
        <v>0</v>
      </c>
      <c r="AK10" s="268"/>
      <c r="AL10" s="269"/>
      <c r="AM10" s="278">
        <f>AM9-AJ10</f>
        <v>400.42</v>
      </c>
    </row>
    <row r="11" spans="1:39" x14ac:dyDescent="0.25">
      <c r="A11" s="197"/>
      <c r="B11" s="83">
        <f t="shared" ref="B11:B54" si="4">B10-C11</f>
        <v>43</v>
      </c>
      <c r="C11" s="15"/>
      <c r="D11" s="267"/>
      <c r="E11" s="296"/>
      <c r="F11" s="267">
        <f t="shared" si="0"/>
        <v>0</v>
      </c>
      <c r="G11" s="268"/>
      <c r="H11" s="269"/>
      <c r="I11" s="278">
        <f t="shared" ref="I11:I74" si="5">I10-F11</f>
        <v>550.7399999999999</v>
      </c>
      <c r="K11" s="197"/>
      <c r="L11" s="299">
        <f t="shared" ref="L11:L54" si="6">L10-M11</f>
        <v>30</v>
      </c>
      <c r="M11" s="246">
        <v>10</v>
      </c>
      <c r="N11" s="902">
        <v>122.76</v>
      </c>
      <c r="O11" s="903">
        <v>44638</v>
      </c>
      <c r="P11" s="902">
        <f t="shared" si="1"/>
        <v>122.76</v>
      </c>
      <c r="Q11" s="425" t="s">
        <v>203</v>
      </c>
      <c r="R11" s="426">
        <v>125</v>
      </c>
      <c r="S11" s="278">
        <f t="shared" ref="S11:S74" si="7">S10-P11</f>
        <v>367.59999999999991</v>
      </c>
      <c r="U11" s="197"/>
      <c r="V11" s="83">
        <f t="shared" ref="V11:V54" si="8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9">AC10-Z11</f>
        <v>1026.03</v>
      </c>
      <c r="AE11" s="197"/>
      <c r="AF11" s="299">
        <f t="shared" ref="AF11:AF54" si="10">AF10-AG11</f>
        <v>34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1">AM10-AJ11</f>
        <v>400.42</v>
      </c>
    </row>
    <row r="12" spans="1:39" x14ac:dyDescent="0.25">
      <c r="A12" s="197"/>
      <c r="B12" s="83">
        <f t="shared" si="4"/>
        <v>43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si="5"/>
        <v>550.7399999999999</v>
      </c>
      <c r="K12" s="197"/>
      <c r="L12" s="299">
        <f t="shared" si="6"/>
        <v>30</v>
      </c>
      <c r="M12" s="246"/>
      <c r="N12" s="902"/>
      <c r="O12" s="903"/>
      <c r="P12" s="902">
        <f t="shared" si="1"/>
        <v>0</v>
      </c>
      <c r="Q12" s="425"/>
      <c r="R12" s="426"/>
      <c r="S12" s="278">
        <f t="shared" si="7"/>
        <v>367.59999999999991</v>
      </c>
      <c r="U12" s="197"/>
      <c r="V12" s="83">
        <f t="shared" si="8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9"/>
        <v>963.12</v>
      </c>
      <c r="AE12" s="197"/>
      <c r="AF12" s="299">
        <f t="shared" si="10"/>
        <v>34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1"/>
        <v>400.42</v>
      </c>
    </row>
    <row r="13" spans="1:39" x14ac:dyDescent="0.25">
      <c r="A13" s="82" t="s">
        <v>33</v>
      </c>
      <c r="B13" s="83">
        <f t="shared" si="4"/>
        <v>43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5"/>
        <v>550.7399999999999</v>
      </c>
      <c r="K13" s="82" t="s">
        <v>33</v>
      </c>
      <c r="L13" s="299">
        <f t="shared" si="6"/>
        <v>30</v>
      </c>
      <c r="M13" s="246"/>
      <c r="N13" s="902"/>
      <c r="O13" s="903"/>
      <c r="P13" s="902">
        <f t="shared" si="1"/>
        <v>0</v>
      </c>
      <c r="Q13" s="425"/>
      <c r="R13" s="426"/>
      <c r="S13" s="278">
        <f t="shared" si="7"/>
        <v>367.59999999999991</v>
      </c>
      <c r="U13" s="82" t="s">
        <v>33</v>
      </c>
      <c r="V13" s="83">
        <f t="shared" si="8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9"/>
        <v>901.91</v>
      </c>
      <c r="AE13" s="82" t="s">
        <v>33</v>
      </c>
      <c r="AF13" s="299">
        <f t="shared" si="10"/>
        <v>34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1"/>
        <v>400.42</v>
      </c>
    </row>
    <row r="14" spans="1:39" x14ac:dyDescent="0.25">
      <c r="A14" s="73"/>
      <c r="B14" s="83">
        <f t="shared" si="4"/>
        <v>43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5"/>
        <v>550.7399999999999</v>
      </c>
      <c r="K14" s="73"/>
      <c r="L14" s="299">
        <f t="shared" si="6"/>
        <v>30</v>
      </c>
      <c r="M14" s="246"/>
      <c r="N14" s="902"/>
      <c r="O14" s="903"/>
      <c r="P14" s="902">
        <f t="shared" si="1"/>
        <v>0</v>
      </c>
      <c r="Q14" s="425"/>
      <c r="R14" s="426"/>
      <c r="S14" s="278">
        <f t="shared" si="7"/>
        <v>367.59999999999991</v>
      </c>
      <c r="U14" s="73"/>
      <c r="V14" s="83">
        <f t="shared" si="8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9"/>
        <v>896.92</v>
      </c>
      <c r="AE14" s="73"/>
      <c r="AF14" s="299">
        <f t="shared" si="10"/>
        <v>34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1"/>
        <v>400.42</v>
      </c>
    </row>
    <row r="15" spans="1:39" x14ac:dyDescent="0.25">
      <c r="A15" s="73"/>
      <c r="B15" s="83">
        <f t="shared" si="4"/>
        <v>43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5"/>
        <v>550.7399999999999</v>
      </c>
      <c r="K15" s="73"/>
      <c r="L15" s="299">
        <f t="shared" si="6"/>
        <v>30</v>
      </c>
      <c r="M15" s="246"/>
      <c r="N15" s="902"/>
      <c r="O15" s="903"/>
      <c r="P15" s="902">
        <f t="shared" si="1"/>
        <v>0</v>
      </c>
      <c r="Q15" s="425"/>
      <c r="R15" s="426"/>
      <c r="S15" s="278">
        <f t="shared" si="7"/>
        <v>367.59999999999991</v>
      </c>
      <c r="U15" s="73"/>
      <c r="V15" s="83">
        <f t="shared" si="8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9"/>
        <v>711.57999999999993</v>
      </c>
      <c r="AE15" s="73"/>
      <c r="AF15" s="299">
        <f t="shared" si="10"/>
        <v>34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1"/>
        <v>400.42</v>
      </c>
    </row>
    <row r="16" spans="1:39" x14ac:dyDescent="0.25">
      <c r="B16" s="83">
        <f t="shared" si="4"/>
        <v>43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5"/>
        <v>550.7399999999999</v>
      </c>
      <c r="L16" s="299">
        <f t="shared" si="6"/>
        <v>30</v>
      </c>
      <c r="M16" s="73"/>
      <c r="N16" s="902"/>
      <c r="O16" s="903"/>
      <c r="P16" s="902">
        <f t="shared" si="1"/>
        <v>0</v>
      </c>
      <c r="Q16" s="425"/>
      <c r="R16" s="426"/>
      <c r="S16" s="278">
        <f t="shared" si="7"/>
        <v>367.59999999999991</v>
      </c>
      <c r="V16" s="83">
        <f t="shared" si="8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9"/>
        <v>501.68999999999994</v>
      </c>
      <c r="AF16" s="299">
        <f t="shared" si="10"/>
        <v>34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1"/>
        <v>400.42</v>
      </c>
    </row>
    <row r="17" spans="1:39" x14ac:dyDescent="0.25">
      <c r="B17" s="83">
        <f t="shared" si="4"/>
        <v>43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5"/>
        <v>550.7399999999999</v>
      </c>
      <c r="L17" s="299">
        <f t="shared" si="6"/>
        <v>30</v>
      </c>
      <c r="M17" s="73"/>
      <c r="N17" s="902"/>
      <c r="O17" s="903"/>
      <c r="P17" s="902">
        <f t="shared" si="1"/>
        <v>0</v>
      </c>
      <c r="Q17" s="425"/>
      <c r="R17" s="426"/>
      <c r="S17" s="278">
        <f t="shared" si="7"/>
        <v>367.59999999999991</v>
      </c>
      <c r="V17" s="83">
        <f t="shared" si="8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9"/>
        <v>379.30999999999995</v>
      </c>
      <c r="AF17" s="299">
        <f t="shared" si="10"/>
        <v>34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1"/>
        <v>400.42</v>
      </c>
    </row>
    <row r="18" spans="1:39" x14ac:dyDescent="0.25">
      <c r="A18" s="122"/>
      <c r="B18" s="83">
        <f t="shared" si="4"/>
        <v>43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5"/>
        <v>550.7399999999999</v>
      </c>
      <c r="K18" s="122"/>
      <c r="L18" s="299">
        <f t="shared" si="6"/>
        <v>30</v>
      </c>
      <c r="M18" s="73"/>
      <c r="N18" s="267"/>
      <c r="O18" s="296"/>
      <c r="P18" s="267">
        <f t="shared" si="1"/>
        <v>0</v>
      </c>
      <c r="Q18" s="268"/>
      <c r="R18" s="269"/>
      <c r="S18" s="278">
        <f t="shared" si="7"/>
        <v>367.59999999999991</v>
      </c>
      <c r="U18" s="122"/>
      <c r="V18" s="83">
        <f t="shared" si="8"/>
        <v>31</v>
      </c>
      <c r="W18" s="73"/>
      <c r="X18" s="267"/>
      <c r="Y18" s="296"/>
      <c r="Z18" s="267">
        <f t="shared" si="2"/>
        <v>0</v>
      </c>
      <c r="AA18" s="268"/>
      <c r="AB18" s="269"/>
      <c r="AC18" s="278">
        <f t="shared" si="9"/>
        <v>379.30999999999995</v>
      </c>
      <c r="AE18" s="122"/>
      <c r="AF18" s="299">
        <f t="shared" si="10"/>
        <v>34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1"/>
        <v>400.42</v>
      </c>
    </row>
    <row r="19" spans="1:39" x14ac:dyDescent="0.25">
      <c r="A19" s="122"/>
      <c r="B19" s="83">
        <f t="shared" si="4"/>
        <v>43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5"/>
        <v>550.7399999999999</v>
      </c>
      <c r="K19" s="122"/>
      <c r="L19" s="299">
        <f t="shared" si="6"/>
        <v>30</v>
      </c>
      <c r="M19" s="15"/>
      <c r="N19" s="267"/>
      <c r="O19" s="296"/>
      <c r="P19" s="267">
        <f t="shared" si="1"/>
        <v>0</v>
      </c>
      <c r="Q19" s="268"/>
      <c r="R19" s="269"/>
      <c r="S19" s="278">
        <f t="shared" si="7"/>
        <v>367.59999999999991</v>
      </c>
      <c r="U19" s="122"/>
      <c r="V19" s="83">
        <f t="shared" si="8"/>
        <v>31</v>
      </c>
      <c r="W19" s="15"/>
      <c r="X19" s="267"/>
      <c r="Y19" s="296"/>
      <c r="Z19" s="267">
        <f t="shared" si="2"/>
        <v>0</v>
      </c>
      <c r="AA19" s="268"/>
      <c r="AB19" s="269"/>
      <c r="AC19" s="278">
        <f t="shared" si="9"/>
        <v>379.30999999999995</v>
      </c>
      <c r="AE19" s="122"/>
      <c r="AF19" s="299">
        <f t="shared" si="10"/>
        <v>34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1"/>
        <v>400.42</v>
      </c>
    </row>
    <row r="20" spans="1:39" x14ac:dyDescent="0.25">
      <c r="A20" s="122"/>
      <c r="B20" s="83">
        <f t="shared" si="4"/>
        <v>43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5"/>
        <v>550.7399999999999</v>
      </c>
      <c r="K20" s="122"/>
      <c r="L20" s="83">
        <f t="shared" si="6"/>
        <v>30</v>
      </c>
      <c r="M20" s="15"/>
      <c r="N20" s="267"/>
      <c r="O20" s="296"/>
      <c r="P20" s="267">
        <f t="shared" si="1"/>
        <v>0</v>
      </c>
      <c r="Q20" s="268"/>
      <c r="R20" s="269"/>
      <c r="S20" s="278">
        <f t="shared" si="7"/>
        <v>367.59999999999991</v>
      </c>
      <c r="U20" s="122"/>
      <c r="V20" s="83">
        <f t="shared" si="8"/>
        <v>31</v>
      </c>
      <c r="W20" s="15"/>
      <c r="X20" s="267"/>
      <c r="Y20" s="296"/>
      <c r="Z20" s="267">
        <f t="shared" si="2"/>
        <v>0</v>
      </c>
      <c r="AA20" s="268"/>
      <c r="AB20" s="269"/>
      <c r="AC20" s="278">
        <f t="shared" si="9"/>
        <v>379.30999999999995</v>
      </c>
      <c r="AE20" s="122"/>
      <c r="AF20" s="83">
        <f t="shared" si="10"/>
        <v>34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1"/>
        <v>400.42</v>
      </c>
    </row>
    <row r="21" spans="1:39" x14ac:dyDescent="0.25">
      <c r="A21" s="122"/>
      <c r="B21" s="83">
        <f t="shared" si="4"/>
        <v>43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5"/>
        <v>550.7399999999999</v>
      </c>
      <c r="K21" s="122"/>
      <c r="L21" s="83">
        <f t="shared" si="6"/>
        <v>30</v>
      </c>
      <c r="M21" s="15"/>
      <c r="N21" s="267"/>
      <c r="O21" s="296"/>
      <c r="P21" s="267">
        <f t="shared" si="1"/>
        <v>0</v>
      </c>
      <c r="Q21" s="268"/>
      <c r="R21" s="269"/>
      <c r="S21" s="278">
        <f t="shared" si="7"/>
        <v>367.59999999999991</v>
      </c>
      <c r="U21" s="122"/>
      <c r="V21" s="83">
        <f t="shared" si="8"/>
        <v>31</v>
      </c>
      <c r="W21" s="15"/>
      <c r="X21" s="267"/>
      <c r="Y21" s="296"/>
      <c r="Z21" s="267">
        <f t="shared" si="2"/>
        <v>0</v>
      </c>
      <c r="AA21" s="268"/>
      <c r="AB21" s="269"/>
      <c r="AC21" s="278">
        <f t="shared" si="9"/>
        <v>379.30999999999995</v>
      </c>
      <c r="AE21" s="122"/>
      <c r="AF21" s="83">
        <f t="shared" si="10"/>
        <v>34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1"/>
        <v>400.42</v>
      </c>
    </row>
    <row r="22" spans="1:39" x14ac:dyDescent="0.25">
      <c r="A22" s="122"/>
      <c r="B22" s="284">
        <f t="shared" si="4"/>
        <v>43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5"/>
        <v>550.7399999999999</v>
      </c>
      <c r="K22" s="122"/>
      <c r="L22" s="284">
        <f t="shared" si="6"/>
        <v>30</v>
      </c>
      <c r="M22" s="15"/>
      <c r="N22" s="267"/>
      <c r="O22" s="296"/>
      <c r="P22" s="267">
        <f t="shared" si="1"/>
        <v>0</v>
      </c>
      <c r="Q22" s="268"/>
      <c r="R22" s="269"/>
      <c r="S22" s="278">
        <f t="shared" si="7"/>
        <v>367.59999999999991</v>
      </c>
      <c r="U22" s="122"/>
      <c r="V22" s="284">
        <f t="shared" si="8"/>
        <v>31</v>
      </c>
      <c r="W22" s="15"/>
      <c r="X22" s="267"/>
      <c r="Y22" s="296"/>
      <c r="Z22" s="267">
        <f t="shared" si="2"/>
        <v>0</v>
      </c>
      <c r="AA22" s="268"/>
      <c r="AB22" s="269"/>
      <c r="AC22" s="278">
        <f t="shared" si="9"/>
        <v>379.30999999999995</v>
      </c>
      <c r="AE22" s="122"/>
      <c r="AF22" s="284">
        <f t="shared" si="10"/>
        <v>34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1"/>
        <v>400.42</v>
      </c>
    </row>
    <row r="23" spans="1:39" x14ac:dyDescent="0.25">
      <c r="A23" s="123"/>
      <c r="B23" s="284">
        <f t="shared" si="4"/>
        <v>43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5"/>
        <v>550.7399999999999</v>
      </c>
      <c r="K23" s="123"/>
      <c r="L23" s="284">
        <f t="shared" si="6"/>
        <v>30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7"/>
        <v>367.59999999999991</v>
      </c>
      <c r="U23" s="123"/>
      <c r="V23" s="284">
        <f t="shared" si="8"/>
        <v>31</v>
      </c>
      <c r="W23" s="15"/>
      <c r="X23" s="267"/>
      <c r="Y23" s="296"/>
      <c r="Z23" s="267">
        <f t="shared" si="2"/>
        <v>0</v>
      </c>
      <c r="AA23" s="268"/>
      <c r="AB23" s="269"/>
      <c r="AC23" s="278">
        <f t="shared" si="9"/>
        <v>379.30999999999995</v>
      </c>
      <c r="AE23" s="123"/>
      <c r="AF23" s="284">
        <f t="shared" si="10"/>
        <v>34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1"/>
        <v>400.42</v>
      </c>
    </row>
    <row r="24" spans="1:39" x14ac:dyDescent="0.25">
      <c r="A24" s="122"/>
      <c r="B24" s="284">
        <f t="shared" si="4"/>
        <v>43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5"/>
        <v>550.7399999999999</v>
      </c>
      <c r="K24" s="122"/>
      <c r="L24" s="284">
        <f t="shared" si="6"/>
        <v>30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7"/>
        <v>367.59999999999991</v>
      </c>
      <c r="U24" s="122"/>
      <c r="V24" s="284">
        <f t="shared" si="8"/>
        <v>31</v>
      </c>
      <c r="W24" s="15"/>
      <c r="X24" s="267"/>
      <c r="Y24" s="296"/>
      <c r="Z24" s="267">
        <f t="shared" si="2"/>
        <v>0</v>
      </c>
      <c r="AA24" s="268"/>
      <c r="AB24" s="269"/>
      <c r="AC24" s="278">
        <f t="shared" si="9"/>
        <v>379.30999999999995</v>
      </c>
      <c r="AE24" s="122"/>
      <c r="AF24" s="284">
        <f t="shared" si="10"/>
        <v>34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1"/>
        <v>400.42</v>
      </c>
    </row>
    <row r="25" spans="1:39" x14ac:dyDescent="0.25">
      <c r="A25" s="122"/>
      <c r="B25" s="284">
        <f t="shared" si="4"/>
        <v>43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5"/>
        <v>550.7399999999999</v>
      </c>
      <c r="K25" s="122"/>
      <c r="L25" s="284">
        <f t="shared" si="6"/>
        <v>30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7"/>
        <v>367.59999999999991</v>
      </c>
      <c r="U25" s="122"/>
      <c r="V25" s="284">
        <f t="shared" si="8"/>
        <v>31</v>
      </c>
      <c r="W25" s="15"/>
      <c r="X25" s="267"/>
      <c r="Y25" s="296"/>
      <c r="Z25" s="267">
        <f t="shared" si="2"/>
        <v>0</v>
      </c>
      <c r="AA25" s="268"/>
      <c r="AB25" s="269"/>
      <c r="AC25" s="278">
        <f t="shared" si="9"/>
        <v>379.30999999999995</v>
      </c>
      <c r="AE25" s="122"/>
      <c r="AF25" s="284">
        <f t="shared" si="10"/>
        <v>34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1"/>
        <v>400.42</v>
      </c>
    </row>
    <row r="26" spans="1:39" x14ac:dyDescent="0.25">
      <c r="A26" s="122"/>
      <c r="B26" s="197">
        <f t="shared" si="4"/>
        <v>43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5"/>
        <v>550.7399999999999</v>
      </c>
      <c r="K26" s="122"/>
      <c r="L26" s="197">
        <f t="shared" si="6"/>
        <v>30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7"/>
        <v>367.59999999999991</v>
      </c>
      <c r="U26" s="122"/>
      <c r="V26" s="197">
        <f t="shared" si="8"/>
        <v>31</v>
      </c>
      <c r="W26" s="15"/>
      <c r="X26" s="267"/>
      <c r="Y26" s="296"/>
      <c r="Z26" s="267">
        <f t="shared" si="2"/>
        <v>0</v>
      </c>
      <c r="AA26" s="268"/>
      <c r="AB26" s="269"/>
      <c r="AC26" s="278">
        <f t="shared" si="9"/>
        <v>379.30999999999995</v>
      </c>
      <c r="AE26" s="122"/>
      <c r="AF26" s="197">
        <f t="shared" si="10"/>
        <v>34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1"/>
        <v>400.42</v>
      </c>
    </row>
    <row r="27" spans="1:39" x14ac:dyDescent="0.25">
      <c r="A27" s="122"/>
      <c r="B27" s="284">
        <f t="shared" si="4"/>
        <v>43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5"/>
        <v>550.7399999999999</v>
      </c>
      <c r="K27" s="122"/>
      <c r="L27" s="284">
        <f t="shared" si="6"/>
        <v>30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7"/>
        <v>367.59999999999991</v>
      </c>
      <c r="U27" s="122"/>
      <c r="V27" s="284">
        <f t="shared" si="8"/>
        <v>31</v>
      </c>
      <c r="W27" s="15"/>
      <c r="X27" s="267"/>
      <c r="Y27" s="296"/>
      <c r="Z27" s="267">
        <f t="shared" si="2"/>
        <v>0</v>
      </c>
      <c r="AA27" s="268"/>
      <c r="AB27" s="269"/>
      <c r="AC27" s="278">
        <f t="shared" si="9"/>
        <v>379.30999999999995</v>
      </c>
      <c r="AE27" s="122"/>
      <c r="AF27" s="284">
        <f t="shared" si="10"/>
        <v>34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1"/>
        <v>400.42</v>
      </c>
    </row>
    <row r="28" spans="1:39" x14ac:dyDescent="0.25">
      <c r="A28" s="122"/>
      <c r="B28" s="197">
        <f t="shared" si="4"/>
        <v>43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5"/>
        <v>550.7399999999999</v>
      </c>
      <c r="K28" s="122"/>
      <c r="L28" s="197">
        <f t="shared" si="6"/>
        <v>30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7"/>
        <v>367.59999999999991</v>
      </c>
      <c r="U28" s="122"/>
      <c r="V28" s="197">
        <f t="shared" si="8"/>
        <v>31</v>
      </c>
      <c r="W28" s="15"/>
      <c r="X28" s="267"/>
      <c r="Y28" s="296"/>
      <c r="Z28" s="267">
        <f t="shared" si="2"/>
        <v>0</v>
      </c>
      <c r="AA28" s="268"/>
      <c r="AB28" s="269"/>
      <c r="AC28" s="278">
        <f t="shared" si="9"/>
        <v>379.30999999999995</v>
      </c>
      <c r="AE28" s="122"/>
      <c r="AF28" s="197">
        <f t="shared" si="10"/>
        <v>34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1"/>
        <v>400.42</v>
      </c>
    </row>
    <row r="29" spans="1:39" x14ac:dyDescent="0.25">
      <c r="A29" s="122"/>
      <c r="B29" s="284">
        <f t="shared" si="4"/>
        <v>43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5"/>
        <v>550.7399999999999</v>
      </c>
      <c r="K29" s="122"/>
      <c r="L29" s="284">
        <f t="shared" si="6"/>
        <v>30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7"/>
        <v>367.59999999999991</v>
      </c>
      <c r="U29" s="122"/>
      <c r="V29" s="284">
        <f t="shared" si="8"/>
        <v>31</v>
      </c>
      <c r="W29" s="15"/>
      <c r="X29" s="267"/>
      <c r="Y29" s="296"/>
      <c r="Z29" s="267">
        <f t="shared" si="2"/>
        <v>0</v>
      </c>
      <c r="AA29" s="268"/>
      <c r="AB29" s="269"/>
      <c r="AC29" s="278">
        <f t="shared" si="9"/>
        <v>379.30999999999995</v>
      </c>
      <c r="AE29" s="122"/>
      <c r="AF29" s="284">
        <f t="shared" si="10"/>
        <v>34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1"/>
        <v>400.42</v>
      </c>
    </row>
    <row r="30" spans="1:39" x14ac:dyDescent="0.25">
      <c r="A30" s="122"/>
      <c r="B30" s="284">
        <f t="shared" si="4"/>
        <v>43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5"/>
        <v>550.7399999999999</v>
      </c>
      <c r="K30" s="122"/>
      <c r="L30" s="284">
        <f t="shared" si="6"/>
        <v>30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7"/>
        <v>367.59999999999991</v>
      </c>
      <c r="U30" s="122"/>
      <c r="V30" s="284">
        <f t="shared" si="8"/>
        <v>31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9"/>
        <v>379.30999999999995</v>
      </c>
      <c r="AE30" s="122"/>
      <c r="AF30" s="284">
        <f t="shared" si="10"/>
        <v>34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1"/>
        <v>400.42</v>
      </c>
    </row>
    <row r="31" spans="1:39" x14ac:dyDescent="0.25">
      <c r="A31" s="122"/>
      <c r="B31" s="284">
        <f t="shared" si="4"/>
        <v>43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5"/>
        <v>550.7399999999999</v>
      </c>
      <c r="K31" s="122"/>
      <c r="L31" s="284">
        <f t="shared" si="6"/>
        <v>30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7"/>
        <v>367.59999999999991</v>
      </c>
      <c r="U31" s="122"/>
      <c r="V31" s="284">
        <f t="shared" si="8"/>
        <v>31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9"/>
        <v>379.30999999999995</v>
      </c>
      <c r="AE31" s="122"/>
      <c r="AF31" s="284">
        <f t="shared" si="10"/>
        <v>34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1"/>
        <v>400.42</v>
      </c>
    </row>
    <row r="32" spans="1:39" x14ac:dyDescent="0.25">
      <c r="A32" s="122"/>
      <c r="B32" s="284">
        <f t="shared" si="4"/>
        <v>43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5"/>
        <v>550.7399999999999</v>
      </c>
      <c r="K32" s="122"/>
      <c r="L32" s="284">
        <f t="shared" si="6"/>
        <v>30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7"/>
        <v>367.59999999999991</v>
      </c>
      <c r="U32" s="122"/>
      <c r="V32" s="284">
        <f t="shared" si="8"/>
        <v>31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9"/>
        <v>379.30999999999995</v>
      </c>
      <c r="AE32" s="122"/>
      <c r="AF32" s="284">
        <f t="shared" si="10"/>
        <v>34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1"/>
        <v>400.42</v>
      </c>
    </row>
    <row r="33" spans="1:39" x14ac:dyDescent="0.25">
      <c r="A33" s="122"/>
      <c r="B33" s="284">
        <f t="shared" si="4"/>
        <v>43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5"/>
        <v>550.7399999999999</v>
      </c>
      <c r="K33" s="122"/>
      <c r="L33" s="284">
        <f t="shared" si="6"/>
        <v>30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7"/>
        <v>367.59999999999991</v>
      </c>
      <c r="U33" s="122"/>
      <c r="V33" s="284">
        <f t="shared" si="8"/>
        <v>31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9"/>
        <v>379.30999999999995</v>
      </c>
      <c r="AE33" s="122"/>
      <c r="AF33" s="284">
        <f t="shared" si="10"/>
        <v>34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1"/>
        <v>400.42</v>
      </c>
    </row>
    <row r="34" spans="1:39" x14ac:dyDescent="0.25">
      <c r="A34" s="122"/>
      <c r="B34" s="284">
        <f t="shared" si="4"/>
        <v>43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5"/>
        <v>550.7399999999999</v>
      </c>
      <c r="K34" s="122"/>
      <c r="L34" s="284">
        <f t="shared" si="6"/>
        <v>30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7"/>
        <v>367.59999999999991</v>
      </c>
      <c r="U34" s="122"/>
      <c r="V34" s="284">
        <f t="shared" si="8"/>
        <v>31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9"/>
        <v>379.30999999999995</v>
      </c>
      <c r="AE34" s="122"/>
      <c r="AF34" s="284">
        <f t="shared" si="10"/>
        <v>34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1"/>
        <v>400.42</v>
      </c>
    </row>
    <row r="35" spans="1:39" x14ac:dyDescent="0.25">
      <c r="A35" s="122"/>
      <c r="B35" s="284">
        <f t="shared" si="4"/>
        <v>43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5"/>
        <v>550.7399999999999</v>
      </c>
      <c r="K35" s="122"/>
      <c r="L35" s="284">
        <f t="shared" si="6"/>
        <v>30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7"/>
        <v>367.59999999999991</v>
      </c>
      <c r="U35" s="122"/>
      <c r="V35" s="284">
        <f t="shared" si="8"/>
        <v>31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9"/>
        <v>379.30999999999995</v>
      </c>
      <c r="AE35" s="122"/>
      <c r="AF35" s="284">
        <f t="shared" si="10"/>
        <v>34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1"/>
        <v>400.42</v>
      </c>
    </row>
    <row r="36" spans="1:39" x14ac:dyDescent="0.25">
      <c r="A36" s="122" t="s">
        <v>22</v>
      </c>
      <c r="B36" s="284">
        <f t="shared" si="4"/>
        <v>43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5"/>
        <v>550.7399999999999</v>
      </c>
      <c r="K36" s="122" t="s">
        <v>22</v>
      </c>
      <c r="L36" s="284">
        <f t="shared" si="6"/>
        <v>30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7"/>
        <v>367.59999999999991</v>
      </c>
      <c r="U36" s="122" t="s">
        <v>22</v>
      </c>
      <c r="V36" s="284">
        <f t="shared" si="8"/>
        <v>31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9"/>
        <v>379.30999999999995</v>
      </c>
      <c r="AE36" s="122" t="s">
        <v>22</v>
      </c>
      <c r="AF36" s="284">
        <f t="shared" si="10"/>
        <v>34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1"/>
        <v>400.42</v>
      </c>
    </row>
    <row r="37" spans="1:39" x14ac:dyDescent="0.25">
      <c r="A37" s="123"/>
      <c r="B37" s="284">
        <f t="shared" si="4"/>
        <v>43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5"/>
        <v>550.7399999999999</v>
      </c>
      <c r="K37" s="123"/>
      <c r="L37" s="284">
        <f t="shared" si="6"/>
        <v>30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7"/>
        <v>367.59999999999991</v>
      </c>
      <c r="U37" s="123"/>
      <c r="V37" s="284">
        <f t="shared" si="8"/>
        <v>31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9"/>
        <v>379.30999999999995</v>
      </c>
      <c r="AE37" s="123"/>
      <c r="AF37" s="284">
        <f t="shared" si="10"/>
        <v>34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1"/>
        <v>400.42</v>
      </c>
    </row>
    <row r="38" spans="1:39" x14ac:dyDescent="0.25">
      <c r="A38" s="122"/>
      <c r="B38" s="284">
        <f t="shared" si="4"/>
        <v>43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5"/>
        <v>550.7399999999999</v>
      </c>
      <c r="K38" s="122"/>
      <c r="L38" s="284">
        <f t="shared" si="6"/>
        <v>30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7"/>
        <v>367.59999999999991</v>
      </c>
      <c r="U38" s="122"/>
      <c r="V38" s="284">
        <f t="shared" si="8"/>
        <v>31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9"/>
        <v>379.30999999999995</v>
      </c>
      <c r="AE38" s="122"/>
      <c r="AF38" s="284">
        <f t="shared" si="10"/>
        <v>34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1"/>
        <v>400.42</v>
      </c>
    </row>
    <row r="39" spans="1:39" x14ac:dyDescent="0.25">
      <c r="A39" s="122"/>
      <c r="B39" s="83">
        <f t="shared" si="4"/>
        <v>43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5"/>
        <v>550.7399999999999</v>
      </c>
      <c r="K39" s="122"/>
      <c r="L39" s="83">
        <f t="shared" si="6"/>
        <v>30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7"/>
        <v>367.59999999999991</v>
      </c>
      <c r="U39" s="122"/>
      <c r="V39" s="83">
        <f t="shared" si="8"/>
        <v>31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9"/>
        <v>379.30999999999995</v>
      </c>
      <c r="AE39" s="122"/>
      <c r="AF39" s="83">
        <f t="shared" si="10"/>
        <v>34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1"/>
        <v>400.42</v>
      </c>
    </row>
    <row r="40" spans="1:39" x14ac:dyDescent="0.25">
      <c r="A40" s="122"/>
      <c r="B40" s="83">
        <f t="shared" si="4"/>
        <v>43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5"/>
        <v>550.7399999999999</v>
      </c>
      <c r="K40" s="122"/>
      <c r="L40" s="83">
        <f t="shared" si="6"/>
        <v>30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7"/>
        <v>367.59999999999991</v>
      </c>
      <c r="U40" s="122"/>
      <c r="V40" s="83">
        <f t="shared" si="8"/>
        <v>31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9"/>
        <v>379.30999999999995</v>
      </c>
      <c r="AE40" s="122"/>
      <c r="AF40" s="83">
        <f t="shared" si="10"/>
        <v>34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1"/>
        <v>400.42</v>
      </c>
    </row>
    <row r="41" spans="1:39" x14ac:dyDescent="0.25">
      <c r="A41" s="122"/>
      <c r="B41" s="83">
        <f t="shared" si="4"/>
        <v>43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5"/>
        <v>550.7399999999999</v>
      </c>
      <c r="K41" s="122"/>
      <c r="L41" s="83">
        <f t="shared" si="6"/>
        <v>30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7"/>
        <v>367.59999999999991</v>
      </c>
      <c r="U41" s="122"/>
      <c r="V41" s="83">
        <f t="shared" si="8"/>
        <v>31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9"/>
        <v>379.30999999999995</v>
      </c>
      <c r="AE41" s="122"/>
      <c r="AF41" s="83">
        <f t="shared" si="10"/>
        <v>34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1"/>
        <v>400.42</v>
      </c>
    </row>
    <row r="42" spans="1:39" x14ac:dyDescent="0.25">
      <c r="A42" s="122"/>
      <c r="B42" s="83">
        <f t="shared" si="4"/>
        <v>43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5"/>
        <v>550.7399999999999</v>
      </c>
      <c r="K42" s="122"/>
      <c r="L42" s="83">
        <f t="shared" si="6"/>
        <v>30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7"/>
        <v>367.59999999999991</v>
      </c>
      <c r="U42" s="122"/>
      <c r="V42" s="83">
        <f t="shared" si="8"/>
        <v>31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9"/>
        <v>379.30999999999995</v>
      </c>
      <c r="AE42" s="122"/>
      <c r="AF42" s="83">
        <f t="shared" si="10"/>
        <v>34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1"/>
        <v>400.42</v>
      </c>
    </row>
    <row r="43" spans="1:39" x14ac:dyDescent="0.25">
      <c r="A43" s="122"/>
      <c r="B43" s="83">
        <f t="shared" si="4"/>
        <v>43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5"/>
        <v>550.7399999999999</v>
      </c>
      <c r="K43" s="122"/>
      <c r="L43" s="83">
        <f t="shared" si="6"/>
        <v>30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7"/>
        <v>367.59999999999991</v>
      </c>
      <c r="U43" s="122"/>
      <c r="V43" s="83">
        <f t="shared" si="8"/>
        <v>31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9"/>
        <v>379.30999999999995</v>
      </c>
      <c r="AE43" s="122"/>
      <c r="AF43" s="83">
        <f t="shared" si="10"/>
        <v>34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1"/>
        <v>400.42</v>
      </c>
    </row>
    <row r="44" spans="1:39" x14ac:dyDescent="0.25">
      <c r="A44" s="122"/>
      <c r="B44" s="83">
        <f t="shared" si="4"/>
        <v>43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5"/>
        <v>550.7399999999999</v>
      </c>
      <c r="K44" s="122"/>
      <c r="L44" s="83">
        <f t="shared" si="6"/>
        <v>30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7"/>
        <v>367.59999999999991</v>
      </c>
      <c r="U44" s="122"/>
      <c r="V44" s="83">
        <f t="shared" si="8"/>
        <v>31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9"/>
        <v>379.30999999999995</v>
      </c>
      <c r="AE44" s="122"/>
      <c r="AF44" s="83">
        <f t="shared" si="10"/>
        <v>34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1"/>
        <v>400.42</v>
      </c>
    </row>
    <row r="45" spans="1:39" x14ac:dyDescent="0.25">
      <c r="A45" s="122"/>
      <c r="B45" s="83">
        <f t="shared" si="4"/>
        <v>43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5"/>
        <v>550.7399999999999</v>
      </c>
      <c r="K45" s="122"/>
      <c r="L45" s="83">
        <f t="shared" si="6"/>
        <v>30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7"/>
        <v>367.59999999999991</v>
      </c>
      <c r="U45" s="122"/>
      <c r="V45" s="83">
        <f t="shared" si="8"/>
        <v>31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9"/>
        <v>379.30999999999995</v>
      </c>
      <c r="AE45" s="122"/>
      <c r="AF45" s="83">
        <f t="shared" si="10"/>
        <v>34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1"/>
        <v>400.42</v>
      </c>
    </row>
    <row r="46" spans="1:39" x14ac:dyDescent="0.25">
      <c r="A46" s="122"/>
      <c r="B46" s="83">
        <f t="shared" si="4"/>
        <v>43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5"/>
        <v>550.7399999999999</v>
      </c>
      <c r="K46" s="122"/>
      <c r="L46" s="83">
        <f t="shared" si="6"/>
        <v>30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7"/>
        <v>367.59999999999991</v>
      </c>
      <c r="U46" s="122"/>
      <c r="V46" s="83">
        <f t="shared" si="8"/>
        <v>31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9"/>
        <v>379.30999999999995</v>
      </c>
      <c r="AE46" s="122"/>
      <c r="AF46" s="83">
        <f t="shared" si="10"/>
        <v>34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1"/>
        <v>400.42</v>
      </c>
    </row>
    <row r="47" spans="1:39" x14ac:dyDescent="0.25">
      <c r="A47" s="122"/>
      <c r="B47" s="83">
        <f t="shared" si="4"/>
        <v>43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5"/>
        <v>550.7399999999999</v>
      </c>
      <c r="K47" s="122"/>
      <c r="L47" s="83">
        <f t="shared" si="6"/>
        <v>30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7"/>
        <v>367.59999999999991</v>
      </c>
      <c r="U47" s="122"/>
      <c r="V47" s="83">
        <f t="shared" si="8"/>
        <v>31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9"/>
        <v>379.30999999999995</v>
      </c>
      <c r="AE47" s="122"/>
      <c r="AF47" s="83">
        <f t="shared" si="10"/>
        <v>34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1"/>
        <v>400.42</v>
      </c>
    </row>
    <row r="48" spans="1:39" x14ac:dyDescent="0.25">
      <c r="A48" s="122"/>
      <c r="B48" s="83">
        <f t="shared" si="4"/>
        <v>43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5"/>
        <v>550.7399999999999</v>
      </c>
      <c r="K48" s="122"/>
      <c r="L48" s="83">
        <f t="shared" si="6"/>
        <v>30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7"/>
        <v>367.59999999999991</v>
      </c>
      <c r="U48" s="122"/>
      <c r="V48" s="83">
        <f t="shared" si="8"/>
        <v>31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9"/>
        <v>379.30999999999995</v>
      </c>
      <c r="AE48" s="122"/>
      <c r="AF48" s="83">
        <f t="shared" si="10"/>
        <v>34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1"/>
        <v>400.42</v>
      </c>
    </row>
    <row r="49" spans="1:39" x14ac:dyDescent="0.25">
      <c r="A49" s="122"/>
      <c r="B49" s="83">
        <f t="shared" si="4"/>
        <v>43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5"/>
        <v>550.7399999999999</v>
      </c>
      <c r="K49" s="122"/>
      <c r="L49" s="83">
        <f t="shared" si="6"/>
        <v>30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7"/>
        <v>367.59999999999991</v>
      </c>
      <c r="U49" s="122"/>
      <c r="V49" s="83">
        <f t="shared" si="8"/>
        <v>31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9"/>
        <v>379.30999999999995</v>
      </c>
      <c r="AE49" s="122"/>
      <c r="AF49" s="83">
        <f t="shared" si="10"/>
        <v>34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1"/>
        <v>400.42</v>
      </c>
    </row>
    <row r="50" spans="1:39" x14ac:dyDescent="0.25">
      <c r="A50" s="122"/>
      <c r="B50" s="83">
        <f t="shared" si="4"/>
        <v>43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5"/>
        <v>550.7399999999999</v>
      </c>
      <c r="K50" s="122"/>
      <c r="L50" s="83">
        <f t="shared" si="6"/>
        <v>30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7"/>
        <v>367.59999999999991</v>
      </c>
      <c r="U50" s="122"/>
      <c r="V50" s="83">
        <f t="shared" si="8"/>
        <v>31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9"/>
        <v>379.30999999999995</v>
      </c>
      <c r="AE50" s="122"/>
      <c r="AF50" s="83">
        <f t="shared" si="10"/>
        <v>34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1"/>
        <v>400.42</v>
      </c>
    </row>
    <row r="51" spans="1:39" x14ac:dyDescent="0.25">
      <c r="A51" s="122"/>
      <c r="B51" s="83">
        <f t="shared" si="4"/>
        <v>43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5"/>
        <v>550.7399999999999</v>
      </c>
      <c r="K51" s="122"/>
      <c r="L51" s="83">
        <f t="shared" si="6"/>
        <v>30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7"/>
        <v>367.59999999999991</v>
      </c>
      <c r="U51" s="122"/>
      <c r="V51" s="83">
        <f t="shared" si="8"/>
        <v>31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9"/>
        <v>379.30999999999995</v>
      </c>
      <c r="AE51" s="122"/>
      <c r="AF51" s="83">
        <f t="shared" si="10"/>
        <v>34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1"/>
        <v>400.42</v>
      </c>
    </row>
    <row r="52" spans="1:39" x14ac:dyDescent="0.25">
      <c r="A52" s="122"/>
      <c r="B52" s="83">
        <f t="shared" si="4"/>
        <v>43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5"/>
        <v>550.7399999999999</v>
      </c>
      <c r="K52" s="122"/>
      <c r="L52" s="83">
        <f t="shared" si="6"/>
        <v>30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7"/>
        <v>367.59999999999991</v>
      </c>
      <c r="U52" s="122"/>
      <c r="V52" s="83">
        <f t="shared" si="8"/>
        <v>31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9"/>
        <v>379.30999999999995</v>
      </c>
      <c r="AE52" s="122"/>
      <c r="AF52" s="83">
        <f t="shared" si="10"/>
        <v>34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1"/>
        <v>400.42</v>
      </c>
    </row>
    <row r="53" spans="1:39" x14ac:dyDescent="0.25">
      <c r="A53" s="122"/>
      <c r="B53" s="83">
        <f t="shared" si="4"/>
        <v>43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5"/>
        <v>550.7399999999999</v>
      </c>
      <c r="K53" s="122"/>
      <c r="L53" s="83">
        <f t="shared" si="6"/>
        <v>30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7"/>
        <v>367.59999999999991</v>
      </c>
      <c r="U53" s="122"/>
      <c r="V53" s="83">
        <f t="shared" si="8"/>
        <v>31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9"/>
        <v>379.30999999999995</v>
      </c>
      <c r="AE53" s="122"/>
      <c r="AF53" s="83">
        <f t="shared" si="10"/>
        <v>34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1"/>
        <v>400.42</v>
      </c>
    </row>
    <row r="54" spans="1:39" x14ac:dyDescent="0.25">
      <c r="A54" s="122"/>
      <c r="B54" s="83">
        <f t="shared" si="4"/>
        <v>43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5"/>
        <v>550.7399999999999</v>
      </c>
      <c r="K54" s="122"/>
      <c r="L54" s="83">
        <f t="shared" si="6"/>
        <v>30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7"/>
        <v>367.59999999999991</v>
      </c>
      <c r="U54" s="122"/>
      <c r="V54" s="83">
        <f t="shared" si="8"/>
        <v>31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9"/>
        <v>379.30999999999995</v>
      </c>
      <c r="AE54" s="122"/>
      <c r="AF54" s="83">
        <f t="shared" si="10"/>
        <v>34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1"/>
        <v>400.42</v>
      </c>
    </row>
    <row r="55" spans="1:39" x14ac:dyDescent="0.25">
      <c r="A55" s="122"/>
      <c r="B55" s="12">
        <f>B54-C55</f>
        <v>43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5"/>
        <v>550.7399999999999</v>
      </c>
      <c r="K55" s="122"/>
      <c r="L55" s="12">
        <f>L54-M55</f>
        <v>30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7"/>
        <v>367.59999999999991</v>
      </c>
      <c r="U55" s="122"/>
      <c r="V55" s="12">
        <f>V54-W55</f>
        <v>31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9"/>
        <v>379.30999999999995</v>
      </c>
      <c r="AE55" s="122"/>
      <c r="AF55" s="12">
        <f>AF54-AG55</f>
        <v>34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1"/>
        <v>400.42</v>
      </c>
    </row>
    <row r="56" spans="1:39" x14ac:dyDescent="0.25">
      <c r="A56" s="122"/>
      <c r="B56" s="12">
        <f t="shared" ref="B56:B75" si="12">B55-C56</f>
        <v>43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5"/>
        <v>550.7399999999999</v>
      </c>
      <c r="K56" s="122"/>
      <c r="L56" s="12">
        <f t="shared" ref="L56:L75" si="13">L55-M56</f>
        <v>30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7"/>
        <v>367.59999999999991</v>
      </c>
      <c r="U56" s="122"/>
      <c r="V56" s="12">
        <f t="shared" ref="V56:V75" si="14">V55-W56</f>
        <v>31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9"/>
        <v>379.30999999999995</v>
      </c>
      <c r="AE56" s="122"/>
      <c r="AF56" s="12">
        <f t="shared" ref="AF56:AF75" si="15">AF55-AG56</f>
        <v>34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1"/>
        <v>400.42</v>
      </c>
    </row>
    <row r="57" spans="1:39" x14ac:dyDescent="0.25">
      <c r="A57" s="122"/>
      <c r="B57" s="12">
        <f t="shared" si="12"/>
        <v>43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5"/>
        <v>550.7399999999999</v>
      </c>
      <c r="K57" s="122"/>
      <c r="L57" s="12">
        <f t="shared" si="13"/>
        <v>30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7"/>
        <v>367.59999999999991</v>
      </c>
      <c r="U57" s="122"/>
      <c r="V57" s="12">
        <f t="shared" si="14"/>
        <v>31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9"/>
        <v>379.30999999999995</v>
      </c>
      <c r="AE57" s="122"/>
      <c r="AF57" s="12">
        <f t="shared" si="15"/>
        <v>34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1"/>
        <v>400.42</v>
      </c>
    </row>
    <row r="58" spans="1:39" x14ac:dyDescent="0.25">
      <c r="A58" s="122"/>
      <c r="B58" s="12">
        <f t="shared" si="12"/>
        <v>43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5"/>
        <v>550.7399999999999</v>
      </c>
      <c r="K58" s="122"/>
      <c r="L58" s="12">
        <f t="shared" si="13"/>
        <v>30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7"/>
        <v>367.59999999999991</v>
      </c>
      <c r="U58" s="122"/>
      <c r="V58" s="12">
        <f t="shared" si="14"/>
        <v>31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9"/>
        <v>379.30999999999995</v>
      </c>
      <c r="AE58" s="122"/>
      <c r="AF58" s="12">
        <f t="shared" si="15"/>
        <v>34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1"/>
        <v>400.42</v>
      </c>
    </row>
    <row r="59" spans="1:39" x14ac:dyDescent="0.25">
      <c r="A59" s="122"/>
      <c r="B59" s="12">
        <f t="shared" si="12"/>
        <v>43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5"/>
        <v>550.7399999999999</v>
      </c>
      <c r="K59" s="122"/>
      <c r="L59" s="12">
        <f t="shared" si="13"/>
        <v>30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7"/>
        <v>367.59999999999991</v>
      </c>
      <c r="U59" s="122"/>
      <c r="V59" s="12">
        <f t="shared" si="14"/>
        <v>31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9"/>
        <v>379.30999999999995</v>
      </c>
      <c r="AE59" s="122"/>
      <c r="AF59" s="12">
        <f t="shared" si="15"/>
        <v>34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1"/>
        <v>400.42</v>
      </c>
    </row>
    <row r="60" spans="1:39" x14ac:dyDescent="0.25">
      <c r="A60" s="122"/>
      <c r="B60" s="12">
        <f t="shared" si="12"/>
        <v>43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5"/>
        <v>550.7399999999999</v>
      </c>
      <c r="K60" s="122"/>
      <c r="L60" s="12">
        <f t="shared" si="13"/>
        <v>30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7"/>
        <v>367.59999999999991</v>
      </c>
      <c r="U60" s="122"/>
      <c r="V60" s="12">
        <f t="shared" si="14"/>
        <v>31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9"/>
        <v>379.30999999999995</v>
      </c>
      <c r="AE60" s="122"/>
      <c r="AF60" s="12">
        <f t="shared" si="15"/>
        <v>34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1"/>
        <v>400.42</v>
      </c>
    </row>
    <row r="61" spans="1:39" x14ac:dyDescent="0.25">
      <c r="A61" s="122"/>
      <c r="B61" s="12">
        <f t="shared" si="12"/>
        <v>43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5"/>
        <v>550.7399999999999</v>
      </c>
      <c r="K61" s="122"/>
      <c r="L61" s="12">
        <f t="shared" si="13"/>
        <v>30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7"/>
        <v>367.59999999999991</v>
      </c>
      <c r="U61" s="122"/>
      <c r="V61" s="12">
        <f t="shared" si="14"/>
        <v>31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9"/>
        <v>379.30999999999995</v>
      </c>
      <c r="AE61" s="122"/>
      <c r="AF61" s="12">
        <f t="shared" si="15"/>
        <v>34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1"/>
        <v>400.42</v>
      </c>
    </row>
    <row r="62" spans="1:39" x14ac:dyDescent="0.25">
      <c r="A62" s="122"/>
      <c r="B62" s="12">
        <f t="shared" si="12"/>
        <v>43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5"/>
        <v>550.7399999999999</v>
      </c>
      <c r="K62" s="122"/>
      <c r="L62" s="12">
        <f t="shared" si="13"/>
        <v>30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7"/>
        <v>367.59999999999991</v>
      </c>
      <c r="U62" s="122"/>
      <c r="V62" s="12">
        <f t="shared" si="14"/>
        <v>31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9"/>
        <v>379.30999999999995</v>
      </c>
      <c r="AE62" s="122"/>
      <c r="AF62" s="12">
        <f t="shared" si="15"/>
        <v>34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1"/>
        <v>400.42</v>
      </c>
    </row>
    <row r="63" spans="1:39" x14ac:dyDescent="0.25">
      <c r="A63" s="122"/>
      <c r="B63" s="12">
        <f t="shared" si="12"/>
        <v>43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5"/>
        <v>550.7399999999999</v>
      </c>
      <c r="K63" s="122"/>
      <c r="L63" s="12">
        <f t="shared" si="13"/>
        <v>30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7"/>
        <v>367.59999999999991</v>
      </c>
      <c r="U63" s="122"/>
      <c r="V63" s="12">
        <f t="shared" si="14"/>
        <v>31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9"/>
        <v>379.30999999999995</v>
      </c>
      <c r="AE63" s="122"/>
      <c r="AF63" s="12">
        <f t="shared" si="15"/>
        <v>34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1"/>
        <v>400.42</v>
      </c>
    </row>
    <row r="64" spans="1:39" x14ac:dyDescent="0.25">
      <c r="A64" s="122"/>
      <c r="B64" s="12">
        <f t="shared" si="12"/>
        <v>43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5"/>
        <v>550.7399999999999</v>
      </c>
      <c r="K64" s="122"/>
      <c r="L64" s="12">
        <f t="shared" si="13"/>
        <v>30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7"/>
        <v>367.59999999999991</v>
      </c>
      <c r="U64" s="122"/>
      <c r="V64" s="12">
        <f t="shared" si="14"/>
        <v>31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9"/>
        <v>379.30999999999995</v>
      </c>
      <c r="AE64" s="122"/>
      <c r="AF64" s="12">
        <f t="shared" si="15"/>
        <v>34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1"/>
        <v>400.42</v>
      </c>
    </row>
    <row r="65" spans="1:39" x14ac:dyDescent="0.25">
      <c r="A65" s="122"/>
      <c r="B65" s="12">
        <f t="shared" si="12"/>
        <v>43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5"/>
        <v>550.7399999999999</v>
      </c>
      <c r="K65" s="122"/>
      <c r="L65" s="12">
        <f t="shared" si="13"/>
        <v>30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7"/>
        <v>367.59999999999991</v>
      </c>
      <c r="U65" s="122"/>
      <c r="V65" s="12">
        <f t="shared" si="14"/>
        <v>31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9"/>
        <v>379.30999999999995</v>
      </c>
      <c r="AE65" s="122"/>
      <c r="AF65" s="12">
        <f t="shared" si="15"/>
        <v>34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1"/>
        <v>400.42</v>
      </c>
    </row>
    <row r="66" spans="1:39" x14ac:dyDescent="0.25">
      <c r="A66" s="122"/>
      <c r="B66" s="12">
        <f t="shared" si="12"/>
        <v>43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5"/>
        <v>550.7399999999999</v>
      </c>
      <c r="K66" s="122"/>
      <c r="L66" s="12">
        <f t="shared" si="13"/>
        <v>30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7"/>
        <v>367.59999999999991</v>
      </c>
      <c r="U66" s="122"/>
      <c r="V66" s="12">
        <f t="shared" si="14"/>
        <v>31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9"/>
        <v>379.30999999999995</v>
      </c>
      <c r="AE66" s="122"/>
      <c r="AF66" s="12">
        <f t="shared" si="15"/>
        <v>34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1"/>
        <v>400.42</v>
      </c>
    </row>
    <row r="67" spans="1:39" x14ac:dyDescent="0.25">
      <c r="A67" s="122"/>
      <c r="B67" s="12">
        <f t="shared" si="12"/>
        <v>43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5"/>
        <v>550.7399999999999</v>
      </c>
      <c r="K67" s="122"/>
      <c r="L67" s="12">
        <f t="shared" si="13"/>
        <v>30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7"/>
        <v>367.59999999999991</v>
      </c>
      <c r="U67" s="122"/>
      <c r="V67" s="12">
        <f t="shared" si="14"/>
        <v>31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9"/>
        <v>379.30999999999995</v>
      </c>
      <c r="AE67" s="122"/>
      <c r="AF67" s="12">
        <f t="shared" si="15"/>
        <v>34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1"/>
        <v>400.42</v>
      </c>
    </row>
    <row r="68" spans="1:39" x14ac:dyDescent="0.25">
      <c r="A68" s="122"/>
      <c r="B68" s="12">
        <f t="shared" si="12"/>
        <v>43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5"/>
        <v>550.7399999999999</v>
      </c>
      <c r="K68" s="122"/>
      <c r="L68" s="12">
        <f t="shared" si="13"/>
        <v>30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7"/>
        <v>367.59999999999991</v>
      </c>
      <c r="U68" s="122"/>
      <c r="V68" s="12">
        <f t="shared" si="14"/>
        <v>31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9"/>
        <v>379.30999999999995</v>
      </c>
      <c r="AE68" s="122"/>
      <c r="AF68" s="12">
        <f t="shared" si="15"/>
        <v>34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1"/>
        <v>400.42</v>
      </c>
    </row>
    <row r="69" spans="1:39" x14ac:dyDescent="0.25">
      <c r="A69" s="122"/>
      <c r="B69" s="12">
        <f t="shared" si="12"/>
        <v>43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5"/>
        <v>550.7399999999999</v>
      </c>
      <c r="K69" s="122"/>
      <c r="L69" s="12">
        <f t="shared" si="13"/>
        <v>30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7"/>
        <v>367.59999999999991</v>
      </c>
      <c r="U69" s="122"/>
      <c r="V69" s="12">
        <f t="shared" si="14"/>
        <v>31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9"/>
        <v>379.30999999999995</v>
      </c>
      <c r="AE69" s="122"/>
      <c r="AF69" s="12">
        <f t="shared" si="15"/>
        <v>34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1"/>
        <v>400.42</v>
      </c>
    </row>
    <row r="70" spans="1:39" x14ac:dyDescent="0.25">
      <c r="A70" s="122"/>
      <c r="B70" s="12">
        <f t="shared" si="12"/>
        <v>43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5"/>
        <v>550.7399999999999</v>
      </c>
      <c r="K70" s="122"/>
      <c r="L70" s="12">
        <f t="shared" si="13"/>
        <v>30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7"/>
        <v>367.59999999999991</v>
      </c>
      <c r="U70" s="122"/>
      <c r="V70" s="12">
        <f t="shared" si="14"/>
        <v>31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9"/>
        <v>379.30999999999995</v>
      </c>
      <c r="AE70" s="122"/>
      <c r="AF70" s="12">
        <f t="shared" si="15"/>
        <v>34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1"/>
        <v>400.42</v>
      </c>
    </row>
    <row r="71" spans="1:39" x14ac:dyDescent="0.25">
      <c r="A71" s="122"/>
      <c r="B71" s="12">
        <f t="shared" si="12"/>
        <v>43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5"/>
        <v>550.7399999999999</v>
      </c>
      <c r="K71" s="122"/>
      <c r="L71" s="12">
        <f t="shared" si="13"/>
        <v>30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7"/>
        <v>367.59999999999991</v>
      </c>
      <c r="U71" s="122"/>
      <c r="V71" s="12">
        <f t="shared" si="14"/>
        <v>31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9"/>
        <v>379.30999999999995</v>
      </c>
      <c r="AE71" s="122"/>
      <c r="AF71" s="12">
        <f t="shared" si="15"/>
        <v>34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1"/>
        <v>400.42</v>
      </c>
    </row>
    <row r="72" spans="1:39" x14ac:dyDescent="0.25">
      <c r="A72" s="122"/>
      <c r="B72" s="12">
        <f t="shared" si="12"/>
        <v>43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5"/>
        <v>550.7399999999999</v>
      </c>
      <c r="K72" s="122"/>
      <c r="L72" s="12">
        <f t="shared" si="13"/>
        <v>30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7"/>
        <v>367.59999999999991</v>
      </c>
      <c r="U72" s="122"/>
      <c r="V72" s="12">
        <f t="shared" si="14"/>
        <v>31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9"/>
        <v>379.30999999999995</v>
      </c>
      <c r="AE72" s="122"/>
      <c r="AF72" s="12">
        <f t="shared" si="15"/>
        <v>34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1"/>
        <v>400.42</v>
      </c>
    </row>
    <row r="73" spans="1:39" x14ac:dyDescent="0.25">
      <c r="A73" s="122"/>
      <c r="B73" s="12">
        <f t="shared" si="12"/>
        <v>43</v>
      </c>
      <c r="C73" s="15"/>
      <c r="D73" s="59"/>
      <c r="E73" s="226"/>
      <c r="F73" s="69">
        <f t="shared" ref="F73" si="16">D73</f>
        <v>0</v>
      </c>
      <c r="G73" s="70"/>
      <c r="H73" s="71"/>
      <c r="I73" s="105">
        <f t="shared" si="5"/>
        <v>550.7399999999999</v>
      </c>
      <c r="K73" s="122"/>
      <c r="L73" s="12">
        <f t="shared" si="13"/>
        <v>30</v>
      </c>
      <c r="M73" s="15"/>
      <c r="N73" s="59"/>
      <c r="O73" s="226"/>
      <c r="P73" s="69">
        <f t="shared" ref="P73" si="17">N73</f>
        <v>0</v>
      </c>
      <c r="Q73" s="70"/>
      <c r="R73" s="71"/>
      <c r="S73" s="105">
        <f t="shared" si="7"/>
        <v>367.59999999999991</v>
      </c>
      <c r="U73" s="122"/>
      <c r="V73" s="12">
        <f t="shared" si="14"/>
        <v>31</v>
      </c>
      <c r="W73" s="15"/>
      <c r="X73" s="59"/>
      <c r="Y73" s="226"/>
      <c r="Z73" s="69">
        <f t="shared" ref="Z73" si="18">X73</f>
        <v>0</v>
      </c>
      <c r="AA73" s="70"/>
      <c r="AB73" s="71"/>
      <c r="AC73" s="105">
        <f t="shared" si="9"/>
        <v>379.30999999999995</v>
      </c>
      <c r="AE73" s="122"/>
      <c r="AF73" s="12">
        <f t="shared" si="15"/>
        <v>34</v>
      </c>
      <c r="AG73" s="15"/>
      <c r="AH73" s="59"/>
      <c r="AI73" s="226"/>
      <c r="AJ73" s="69">
        <f t="shared" ref="AJ73" si="19">AH73</f>
        <v>0</v>
      </c>
      <c r="AK73" s="70"/>
      <c r="AL73" s="71"/>
      <c r="AM73" s="105">
        <f t="shared" si="11"/>
        <v>400.42</v>
      </c>
    </row>
    <row r="74" spans="1:39" x14ac:dyDescent="0.25">
      <c r="A74" s="122"/>
      <c r="B74" s="12">
        <f t="shared" si="12"/>
        <v>43</v>
      </c>
      <c r="C74" s="15"/>
      <c r="D74" s="59"/>
      <c r="E74" s="226"/>
      <c r="F74" s="69">
        <f>D74</f>
        <v>0</v>
      </c>
      <c r="G74" s="70"/>
      <c r="H74" s="71"/>
      <c r="I74" s="105">
        <f t="shared" si="5"/>
        <v>550.7399999999999</v>
      </c>
      <c r="K74" s="122"/>
      <c r="L74" s="12">
        <f t="shared" si="13"/>
        <v>30</v>
      </c>
      <c r="M74" s="15"/>
      <c r="N74" s="59"/>
      <c r="O74" s="226"/>
      <c r="P74" s="69">
        <f>N74</f>
        <v>0</v>
      </c>
      <c r="Q74" s="70"/>
      <c r="R74" s="71"/>
      <c r="S74" s="105">
        <f t="shared" si="7"/>
        <v>367.59999999999991</v>
      </c>
      <c r="U74" s="122"/>
      <c r="V74" s="12">
        <f t="shared" si="14"/>
        <v>31</v>
      </c>
      <c r="W74" s="15"/>
      <c r="X74" s="59"/>
      <c r="Y74" s="226"/>
      <c r="Z74" s="69">
        <f>X74</f>
        <v>0</v>
      </c>
      <c r="AA74" s="70"/>
      <c r="AB74" s="71"/>
      <c r="AC74" s="105">
        <f t="shared" si="9"/>
        <v>379.30999999999995</v>
      </c>
      <c r="AE74" s="122"/>
      <c r="AF74" s="12">
        <f t="shared" si="15"/>
        <v>34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1"/>
        <v>400.42</v>
      </c>
    </row>
    <row r="75" spans="1:39" x14ac:dyDescent="0.25">
      <c r="A75" s="122"/>
      <c r="B75" s="12">
        <f t="shared" si="12"/>
        <v>43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0">I74-F75</f>
        <v>550.7399999999999</v>
      </c>
      <c r="K75" s="122"/>
      <c r="L75" s="12">
        <f t="shared" si="13"/>
        <v>30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1">S74-P75</f>
        <v>367.59999999999991</v>
      </c>
      <c r="U75" s="122"/>
      <c r="V75" s="12">
        <f t="shared" si="14"/>
        <v>31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2">AC74-Z75</f>
        <v>379.30999999999995</v>
      </c>
      <c r="AE75" s="122"/>
      <c r="AF75" s="12">
        <f t="shared" si="15"/>
        <v>34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3">AM74-AJ75</f>
        <v>400.42</v>
      </c>
    </row>
    <row r="76" spans="1:3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0"/>
        <v>550.7399999999999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1"/>
        <v>367.59999999999991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2"/>
        <v>379.30999999999995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3"/>
        <v>400.42</v>
      </c>
    </row>
    <row r="77" spans="1:3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198.13</v>
      </c>
      <c r="F78" s="6">
        <f>SUM(F9:F77)</f>
        <v>198.13</v>
      </c>
      <c r="M78" s="53">
        <f>SUM(M9:M77)</f>
        <v>40</v>
      </c>
      <c r="N78" s="6">
        <f>SUM(N9:N77)</f>
        <v>496.58000000000004</v>
      </c>
      <c r="P78" s="6">
        <f>SUM(P9:P77)</f>
        <v>496.58000000000004</v>
      </c>
      <c r="W78" s="53">
        <f>SUM(W9:W77)</f>
        <v>84</v>
      </c>
      <c r="X78" s="6">
        <f>SUM(X9:X77)</f>
        <v>1030.02</v>
      </c>
      <c r="Z78" s="6">
        <f>SUM(Z9:Z77)</f>
        <v>1030.02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36</v>
      </c>
      <c r="N81" s="45" t="s">
        <v>4</v>
      </c>
      <c r="O81" s="56">
        <f>P5+P6-M78+P7</f>
        <v>30</v>
      </c>
      <c r="X81" s="45" t="s">
        <v>4</v>
      </c>
      <c r="Y81" s="56">
        <f>Z5+Z6-W78+Z7</f>
        <v>31</v>
      </c>
      <c r="AH81" s="45" t="s">
        <v>4</v>
      </c>
      <c r="AI81" s="56">
        <f>AJ5+AJ6-AG78+AJ7</f>
        <v>34</v>
      </c>
    </row>
    <row r="82" spans="3:36" ht="15.75" thickBot="1" x14ac:dyDescent="0.3"/>
    <row r="83" spans="3:36" ht="15.75" thickBot="1" x14ac:dyDescent="0.3">
      <c r="C83" s="1102" t="s">
        <v>11</v>
      </c>
      <c r="D83" s="1103"/>
      <c r="E83" s="57">
        <f>E5+E6-F78+E7</f>
        <v>453.67999999999995</v>
      </c>
      <c r="F83" s="73"/>
      <c r="M83" s="1102" t="s">
        <v>11</v>
      </c>
      <c r="N83" s="1103"/>
      <c r="O83" s="57">
        <f>O5+O6-P78+O7</f>
        <v>367.59999999999997</v>
      </c>
      <c r="P83" s="73"/>
      <c r="W83" s="1102" t="s">
        <v>11</v>
      </c>
      <c r="X83" s="1103"/>
      <c r="Y83" s="57">
        <f>Y5+Y6-Z78+Y7</f>
        <v>378.11</v>
      </c>
      <c r="Z83" s="73"/>
      <c r="AG83" s="1102" t="s">
        <v>11</v>
      </c>
      <c r="AH83" s="1103"/>
      <c r="AI83" s="57">
        <f>AI5+AI6-AJ78+AI7</f>
        <v>400.42</v>
      </c>
      <c r="AJ83" s="73"/>
    </row>
    <row r="86" spans="3:36" x14ac:dyDescent="0.25">
      <c r="K86" s="253"/>
      <c r="L86" s="1098"/>
      <c r="M86" s="760"/>
      <c r="N86" s="277"/>
      <c r="O86" s="262"/>
      <c r="P86" s="256"/>
      <c r="Q86" s="263"/>
      <c r="R86" s="243"/>
    </row>
    <row r="87" spans="3:36" x14ac:dyDescent="0.25">
      <c r="K87" s="253"/>
      <c r="L87" s="1098"/>
      <c r="M87" s="572"/>
      <c r="N87" s="251"/>
      <c r="O87" s="270"/>
      <c r="P87" s="256"/>
      <c r="Q87" s="265"/>
      <c r="R87" s="243"/>
    </row>
    <row r="88" spans="3:36" x14ac:dyDescent="0.25">
      <c r="K88" s="243"/>
      <c r="L88" s="275"/>
      <c r="M88" s="760"/>
      <c r="N88" s="251"/>
      <c r="O88" s="777"/>
      <c r="P88" s="297"/>
      <c r="Q88" s="243"/>
      <c r="R88" s="243"/>
    </row>
    <row r="89" spans="3:36" x14ac:dyDescent="0.25">
      <c r="K89" s="243"/>
      <c r="L89" s="243"/>
      <c r="M89" s="243"/>
      <c r="N89" s="243"/>
      <c r="O89" s="243"/>
      <c r="P89" s="243"/>
      <c r="Q89" s="243"/>
      <c r="R89" s="243"/>
    </row>
  </sheetData>
  <mergeCells count="13"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127"/>
      <c r="B5" s="1168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128"/>
      <c r="B6" s="1169"/>
      <c r="C6" s="250"/>
      <c r="D6" s="314"/>
      <c r="E6" s="317"/>
      <c r="F6" s="318"/>
      <c r="G6" s="243"/>
      <c r="I6" s="1166" t="s">
        <v>3</v>
      </c>
      <c r="J6" s="11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0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7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7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7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1" t="s">
        <v>11</v>
      </c>
      <c r="D33" s="1132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170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171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172"/>
      <c r="C6" s="250"/>
      <c r="D6" s="248"/>
      <c r="E6" s="450"/>
      <c r="F6" s="271"/>
      <c r="G6" s="243"/>
      <c r="H6" s="243"/>
      <c r="I6" s="1166" t="s">
        <v>3</v>
      </c>
      <c r="J6" s="115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73"/>
    </row>
    <row r="8" spans="1:10" ht="15.75" thickTop="1" x14ac:dyDescent="0.25">
      <c r="A8" s="80" t="s">
        <v>32</v>
      </c>
      <c r="B8" s="626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6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6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6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6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6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6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6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6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6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6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6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6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6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6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6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6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6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6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6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6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6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6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6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8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6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6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31" t="s">
        <v>11</v>
      </c>
      <c r="D36" s="1132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93" t="s">
        <v>248</v>
      </c>
      <c r="B1" s="1093"/>
      <c r="C1" s="1093"/>
      <c r="D1" s="1093"/>
      <c r="E1" s="1093"/>
      <c r="F1" s="1093"/>
      <c r="G1" s="1093"/>
      <c r="H1" s="359">
        <v>1</v>
      </c>
      <c r="I1" s="57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8"/>
    </row>
    <row r="4" spans="1:10" ht="15.75" customHeight="1" thickTop="1" x14ac:dyDescent="0.25">
      <c r="A4" s="75"/>
      <c r="B4" s="75"/>
      <c r="C4" s="572"/>
      <c r="D4" s="251"/>
      <c r="E4" s="249"/>
      <c r="F4" s="246"/>
      <c r="G4" s="826"/>
      <c r="H4" s="155"/>
      <c r="I4" s="582"/>
    </row>
    <row r="5" spans="1:10" ht="15" customHeight="1" x14ac:dyDescent="0.25">
      <c r="A5" s="993"/>
      <c r="B5" s="1174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9"/>
    </row>
    <row r="6" spans="1:10" ht="15.75" thickBot="1" x14ac:dyDescent="0.3">
      <c r="A6" s="253" t="s">
        <v>54</v>
      </c>
      <c r="B6" s="1175"/>
      <c r="C6" s="575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2"/>
      <c r="C7" s="575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80"/>
    </row>
    <row r="9" spans="1:10" ht="15.75" thickTop="1" x14ac:dyDescent="0.25">
      <c r="A9" s="970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5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70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5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5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5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5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5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5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5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5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89" t="s">
        <v>21</v>
      </c>
      <c r="E32" s="1090"/>
      <c r="F32" s="143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098"/>
      <c r="B5" s="1095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098"/>
      <c r="B6" s="1095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9"/>
      <c r="B10" s="197">
        <f>B9-C10</f>
        <v>0</v>
      </c>
      <c r="C10" s="266"/>
      <c r="D10" s="267"/>
      <c r="E10" s="757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7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7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7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7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8"/>
      <c r="D15" s="267"/>
      <c r="E15" s="757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7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7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8"/>
      <c r="D18" s="267"/>
      <c r="E18" s="757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7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7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7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7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7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7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02" t="s">
        <v>11</v>
      </c>
      <c r="D60" s="11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00" t="s">
        <v>243</v>
      </c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78" t="s">
        <v>54</v>
      </c>
      <c r="B4" s="762"/>
      <c r="C4" s="128">
        <v>26</v>
      </c>
      <c r="D4" s="137">
        <v>44650</v>
      </c>
      <c r="E4" s="86">
        <v>188.81</v>
      </c>
      <c r="F4" s="73">
        <v>7</v>
      </c>
      <c r="G4" s="975"/>
    </row>
    <row r="5" spans="1:9" x14ac:dyDescent="0.25">
      <c r="A5" s="1179"/>
      <c r="B5" s="1176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0</v>
      </c>
      <c r="H5" s="140">
        <f>E5-G5+E4+E6+E7+E8</f>
        <v>784.06999999999994</v>
      </c>
    </row>
    <row r="6" spans="1:9" ht="16.5" thickBot="1" x14ac:dyDescent="0.3">
      <c r="A6" s="1180"/>
      <c r="B6" s="1177"/>
      <c r="C6" s="966"/>
      <c r="D6" s="248"/>
      <c r="E6" s="249"/>
      <c r="F6" s="246"/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5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15"/>
      <c r="B10" s="287">
        <f>F4+F5+F6+F7+F8-C10</f>
        <v>27</v>
      </c>
      <c r="C10" s="15"/>
      <c r="D10" s="92"/>
      <c r="E10" s="927"/>
      <c r="F10" s="870">
        <f>D10</f>
        <v>0</v>
      </c>
      <c r="G10" s="871"/>
      <c r="H10" s="241"/>
      <c r="I10" s="273">
        <f>E6+E5+E4-F10+E7+E8</f>
        <v>784.06999999999994</v>
      </c>
    </row>
    <row r="11" spans="1:9" x14ac:dyDescent="0.25">
      <c r="A11" s="245"/>
      <c r="B11" s="461">
        <f>B10-C11</f>
        <v>27</v>
      </c>
      <c r="C11" s="802"/>
      <c r="D11" s="435"/>
      <c r="E11" s="929"/>
      <c r="F11" s="928">
        <f t="shared" ref="F11:F41" si="0">D11</f>
        <v>0</v>
      </c>
      <c r="G11" s="930"/>
      <c r="H11" s="931"/>
      <c r="I11" s="273">
        <f>I10-F11</f>
        <v>784.06999999999994</v>
      </c>
    </row>
    <row r="12" spans="1:9" x14ac:dyDescent="0.25">
      <c r="A12" s="245"/>
      <c r="B12" s="461">
        <f t="shared" ref="B12:B41" si="1">B11-C12</f>
        <v>27</v>
      </c>
      <c r="C12" s="802"/>
      <c r="D12" s="435"/>
      <c r="E12" s="929"/>
      <c r="F12" s="928">
        <f t="shared" si="0"/>
        <v>0</v>
      </c>
      <c r="G12" s="930"/>
      <c r="H12" s="931"/>
      <c r="I12" s="273">
        <f t="shared" ref="I12:I13" si="2">I11-F12</f>
        <v>784.06999999999994</v>
      </c>
    </row>
    <row r="13" spans="1:9" x14ac:dyDescent="0.25">
      <c r="A13" s="1015"/>
      <c r="B13" s="461">
        <f t="shared" si="1"/>
        <v>27</v>
      </c>
      <c r="C13" s="434"/>
      <c r="D13" s="576"/>
      <c r="E13" s="929"/>
      <c r="F13" s="928">
        <f t="shared" si="0"/>
        <v>0</v>
      </c>
      <c r="G13" s="930"/>
      <c r="H13" s="931"/>
      <c r="I13" s="273">
        <f t="shared" si="2"/>
        <v>784.06999999999994</v>
      </c>
    </row>
    <row r="14" spans="1:9" x14ac:dyDescent="0.25">
      <c r="A14" s="245"/>
      <c r="B14" s="461">
        <f t="shared" si="1"/>
        <v>27</v>
      </c>
      <c r="C14" s="434"/>
      <c r="D14" s="576"/>
      <c r="E14" s="929"/>
      <c r="F14" s="928">
        <f t="shared" si="0"/>
        <v>0</v>
      </c>
      <c r="G14" s="930"/>
      <c r="H14" s="931"/>
      <c r="I14" s="273">
        <f>I13-F14</f>
        <v>784.06999999999994</v>
      </c>
    </row>
    <row r="15" spans="1:9" x14ac:dyDescent="0.25">
      <c r="A15" s="245"/>
      <c r="B15" s="461">
        <f t="shared" si="1"/>
        <v>27</v>
      </c>
      <c r="C15" s="434"/>
      <c r="D15" s="576"/>
      <c r="E15" s="929"/>
      <c r="F15" s="928">
        <f t="shared" si="0"/>
        <v>0</v>
      </c>
      <c r="G15" s="930"/>
      <c r="H15" s="931"/>
      <c r="I15" s="273">
        <f t="shared" ref="I15:I41" si="3">I14-F15</f>
        <v>784.06999999999994</v>
      </c>
    </row>
    <row r="16" spans="1:9" x14ac:dyDescent="0.25">
      <c r="A16" s="243"/>
      <c r="B16" s="461">
        <f t="shared" si="1"/>
        <v>27</v>
      </c>
      <c r="C16" s="434"/>
      <c r="D16" s="576"/>
      <c r="E16" s="929"/>
      <c r="F16" s="928">
        <f t="shared" si="0"/>
        <v>0</v>
      </c>
      <c r="G16" s="930"/>
      <c r="H16" s="931"/>
      <c r="I16" s="273">
        <f t="shared" si="3"/>
        <v>784.06999999999994</v>
      </c>
    </row>
    <row r="17" spans="1:9" x14ac:dyDescent="0.25">
      <c r="A17" s="243"/>
      <c r="B17" s="461">
        <f t="shared" si="1"/>
        <v>27</v>
      </c>
      <c r="C17" s="434"/>
      <c r="D17" s="576"/>
      <c r="E17" s="929"/>
      <c r="F17" s="928">
        <f t="shared" si="0"/>
        <v>0</v>
      </c>
      <c r="G17" s="930"/>
      <c r="H17" s="931"/>
      <c r="I17" s="273">
        <f t="shared" si="3"/>
        <v>784.06999999999994</v>
      </c>
    </row>
    <row r="18" spans="1:9" x14ac:dyDescent="0.25">
      <c r="A18" s="243"/>
      <c r="B18" s="461">
        <f t="shared" si="1"/>
        <v>27</v>
      </c>
      <c r="C18" s="434"/>
      <c r="D18" s="576"/>
      <c r="E18" s="929"/>
      <c r="F18" s="928">
        <f t="shared" si="0"/>
        <v>0</v>
      </c>
      <c r="G18" s="930"/>
      <c r="H18" s="931"/>
      <c r="I18" s="273">
        <f t="shared" si="3"/>
        <v>784.06999999999994</v>
      </c>
    </row>
    <row r="19" spans="1:9" x14ac:dyDescent="0.25">
      <c r="A19" s="243"/>
      <c r="B19" s="461">
        <f t="shared" si="1"/>
        <v>27</v>
      </c>
      <c r="C19" s="434"/>
      <c r="D19" s="576"/>
      <c r="E19" s="929"/>
      <c r="F19" s="928">
        <f t="shared" si="0"/>
        <v>0</v>
      </c>
      <c r="G19" s="930"/>
      <c r="H19" s="931"/>
      <c r="I19" s="273">
        <f t="shared" si="3"/>
        <v>784.06999999999994</v>
      </c>
    </row>
    <row r="20" spans="1:9" x14ac:dyDescent="0.25">
      <c r="A20" s="243"/>
      <c r="B20" s="461">
        <f t="shared" si="1"/>
        <v>27</v>
      </c>
      <c r="C20" s="434"/>
      <c r="D20" s="576"/>
      <c r="E20" s="929"/>
      <c r="F20" s="928">
        <f t="shared" si="0"/>
        <v>0</v>
      </c>
      <c r="G20" s="930"/>
      <c r="H20" s="931"/>
      <c r="I20" s="273">
        <f t="shared" si="3"/>
        <v>784.06999999999994</v>
      </c>
    </row>
    <row r="21" spans="1:9" x14ac:dyDescent="0.25">
      <c r="A21" s="243"/>
      <c r="B21" s="461">
        <f t="shared" si="1"/>
        <v>27</v>
      </c>
      <c r="C21" s="434"/>
      <c r="D21" s="576"/>
      <c r="E21" s="929"/>
      <c r="F21" s="928">
        <f t="shared" si="0"/>
        <v>0</v>
      </c>
      <c r="G21" s="932"/>
      <c r="H21" s="933"/>
      <c r="I21" s="132">
        <f t="shared" si="3"/>
        <v>784.06999999999994</v>
      </c>
    </row>
    <row r="22" spans="1:9" x14ac:dyDescent="0.25">
      <c r="A22" s="243"/>
      <c r="B22" s="461">
        <f t="shared" si="1"/>
        <v>27</v>
      </c>
      <c r="C22" s="434"/>
      <c r="D22" s="576"/>
      <c r="E22" s="929"/>
      <c r="F22" s="928">
        <f t="shared" si="0"/>
        <v>0</v>
      </c>
      <c r="G22" s="932"/>
      <c r="H22" s="933"/>
      <c r="I22" s="132">
        <f t="shared" si="3"/>
        <v>784.06999999999994</v>
      </c>
    </row>
    <row r="23" spans="1:9" x14ac:dyDescent="0.25">
      <c r="A23" s="243"/>
      <c r="B23" s="461">
        <f t="shared" si="1"/>
        <v>27</v>
      </c>
      <c r="C23" s="434"/>
      <c r="D23" s="576"/>
      <c r="E23" s="929"/>
      <c r="F23" s="928">
        <f t="shared" si="0"/>
        <v>0</v>
      </c>
      <c r="G23" s="932"/>
      <c r="H23" s="933"/>
      <c r="I23" s="132">
        <f t="shared" si="3"/>
        <v>784.06999999999994</v>
      </c>
    </row>
    <row r="24" spans="1:9" x14ac:dyDescent="0.25">
      <c r="A24" s="243"/>
      <c r="B24" s="461">
        <f t="shared" si="1"/>
        <v>27</v>
      </c>
      <c r="C24" s="434"/>
      <c r="D24" s="576"/>
      <c r="E24" s="929"/>
      <c r="F24" s="928">
        <f t="shared" si="0"/>
        <v>0</v>
      </c>
      <c r="G24" s="932"/>
      <c r="H24" s="933"/>
      <c r="I24" s="132">
        <f t="shared" si="3"/>
        <v>784.06999999999994</v>
      </c>
    </row>
    <row r="25" spans="1:9" x14ac:dyDescent="0.25">
      <c r="A25" s="243"/>
      <c r="B25" s="461">
        <f t="shared" si="1"/>
        <v>27</v>
      </c>
      <c r="C25" s="434"/>
      <c r="D25" s="576"/>
      <c r="E25" s="929"/>
      <c r="F25" s="928">
        <f t="shared" si="0"/>
        <v>0</v>
      </c>
      <c r="G25" s="932"/>
      <c r="H25" s="933"/>
      <c r="I25" s="132">
        <f t="shared" si="3"/>
        <v>784.06999999999994</v>
      </c>
    </row>
    <row r="26" spans="1:9" x14ac:dyDescent="0.25">
      <c r="B26" s="461">
        <f t="shared" si="1"/>
        <v>27</v>
      </c>
      <c r="C26" s="434"/>
      <c r="D26" s="576"/>
      <c r="E26" s="929"/>
      <c r="F26" s="928">
        <f t="shared" si="0"/>
        <v>0</v>
      </c>
      <c r="G26" s="932"/>
      <c r="H26" s="933"/>
      <c r="I26" s="132">
        <f t="shared" si="3"/>
        <v>784.06999999999994</v>
      </c>
    </row>
    <row r="27" spans="1:9" x14ac:dyDescent="0.25">
      <c r="B27" s="461">
        <f t="shared" si="1"/>
        <v>27</v>
      </c>
      <c r="C27" s="434"/>
      <c r="D27" s="576"/>
      <c r="E27" s="929"/>
      <c r="F27" s="928">
        <f t="shared" si="0"/>
        <v>0</v>
      </c>
      <c r="G27" s="932"/>
      <c r="H27" s="934"/>
      <c r="I27" s="132">
        <f t="shared" si="3"/>
        <v>784.06999999999994</v>
      </c>
    </row>
    <row r="28" spans="1:9" x14ac:dyDescent="0.25">
      <c r="B28" s="461">
        <f t="shared" si="1"/>
        <v>27</v>
      </c>
      <c r="C28" s="434"/>
      <c r="D28" s="576"/>
      <c r="E28" s="929"/>
      <c r="F28" s="928">
        <f t="shared" si="0"/>
        <v>0</v>
      </c>
      <c r="G28" s="932"/>
      <c r="H28" s="934"/>
      <c r="I28" s="132">
        <f t="shared" si="3"/>
        <v>784.06999999999994</v>
      </c>
    </row>
    <row r="29" spans="1:9" x14ac:dyDescent="0.25">
      <c r="B29" s="461">
        <f t="shared" si="1"/>
        <v>27</v>
      </c>
      <c r="C29" s="434"/>
      <c r="D29" s="576"/>
      <c r="E29" s="929"/>
      <c r="F29" s="928">
        <f t="shared" si="0"/>
        <v>0</v>
      </c>
      <c r="G29" s="932"/>
      <c r="H29" s="934"/>
      <c r="I29" s="132">
        <f t="shared" si="3"/>
        <v>784.06999999999994</v>
      </c>
    </row>
    <row r="30" spans="1:9" x14ac:dyDescent="0.25">
      <c r="B30" s="461">
        <f t="shared" si="1"/>
        <v>27</v>
      </c>
      <c r="C30" s="434"/>
      <c r="D30" s="576"/>
      <c r="E30" s="929"/>
      <c r="F30" s="928">
        <f t="shared" si="0"/>
        <v>0</v>
      </c>
      <c r="G30" s="932"/>
      <c r="H30" s="934"/>
      <c r="I30" s="132">
        <f t="shared" si="3"/>
        <v>784.06999999999994</v>
      </c>
    </row>
    <row r="31" spans="1:9" x14ac:dyDescent="0.25">
      <c r="B31" s="461">
        <f t="shared" si="1"/>
        <v>27</v>
      </c>
      <c r="C31" s="434"/>
      <c r="D31" s="576"/>
      <c r="E31" s="935"/>
      <c r="F31" s="928">
        <f t="shared" si="0"/>
        <v>0</v>
      </c>
      <c r="G31" s="936"/>
      <c r="H31" s="934"/>
      <c r="I31" s="132">
        <f t="shared" si="3"/>
        <v>784.06999999999994</v>
      </c>
    </row>
    <row r="32" spans="1:9" x14ac:dyDescent="0.25">
      <c r="B32" s="461">
        <f t="shared" si="1"/>
        <v>27</v>
      </c>
      <c r="C32" s="434"/>
      <c r="D32" s="576"/>
      <c r="E32" s="935"/>
      <c r="F32" s="928">
        <f t="shared" si="0"/>
        <v>0</v>
      </c>
      <c r="G32" s="936"/>
      <c r="H32" s="934"/>
      <c r="I32" s="132">
        <f t="shared" si="3"/>
        <v>784.06999999999994</v>
      </c>
    </row>
    <row r="33" spans="2:9" x14ac:dyDescent="0.25">
      <c r="B33" s="461">
        <f t="shared" si="1"/>
        <v>27</v>
      </c>
      <c r="C33" s="434"/>
      <c r="D33" s="576"/>
      <c r="E33" s="935"/>
      <c r="F33" s="928">
        <f t="shared" si="0"/>
        <v>0</v>
      </c>
      <c r="G33" s="936"/>
      <c r="H33" s="934"/>
      <c r="I33" s="132">
        <f t="shared" si="3"/>
        <v>784.06999999999994</v>
      </c>
    </row>
    <row r="34" spans="2:9" x14ac:dyDescent="0.25">
      <c r="B34" s="461">
        <f t="shared" si="1"/>
        <v>27</v>
      </c>
      <c r="C34" s="434"/>
      <c r="D34" s="576"/>
      <c r="E34" s="935"/>
      <c r="F34" s="928">
        <f t="shared" si="0"/>
        <v>0</v>
      </c>
      <c r="G34" s="936"/>
      <c r="H34" s="934"/>
      <c r="I34" s="132">
        <f t="shared" si="3"/>
        <v>784.06999999999994</v>
      </c>
    </row>
    <row r="35" spans="2:9" x14ac:dyDescent="0.25">
      <c r="B35" s="461">
        <f t="shared" si="1"/>
        <v>27</v>
      </c>
      <c r="C35" s="434"/>
      <c r="D35" s="576"/>
      <c r="E35" s="935"/>
      <c r="F35" s="928">
        <f t="shared" si="0"/>
        <v>0</v>
      </c>
      <c r="G35" s="936"/>
      <c r="H35" s="934"/>
      <c r="I35" s="132">
        <f t="shared" si="3"/>
        <v>784.06999999999994</v>
      </c>
    </row>
    <row r="36" spans="2:9" x14ac:dyDescent="0.25">
      <c r="B36" s="461">
        <f t="shared" si="1"/>
        <v>27</v>
      </c>
      <c r="C36" s="434"/>
      <c r="D36" s="576"/>
      <c r="E36" s="935"/>
      <c r="F36" s="928">
        <f t="shared" si="0"/>
        <v>0</v>
      </c>
      <c r="G36" s="936"/>
      <c r="H36" s="934"/>
      <c r="I36" s="132">
        <f t="shared" si="3"/>
        <v>784.06999999999994</v>
      </c>
    </row>
    <row r="37" spans="2:9" x14ac:dyDescent="0.25">
      <c r="B37" s="461">
        <f t="shared" si="1"/>
        <v>27</v>
      </c>
      <c r="C37" s="434"/>
      <c r="D37" s="576"/>
      <c r="E37" s="935"/>
      <c r="F37" s="928">
        <f t="shared" si="0"/>
        <v>0</v>
      </c>
      <c r="G37" s="936"/>
      <c r="H37" s="934"/>
      <c r="I37" s="132">
        <f t="shared" si="3"/>
        <v>784.06999999999994</v>
      </c>
    </row>
    <row r="38" spans="2:9" x14ac:dyDescent="0.25">
      <c r="B38" s="461">
        <f t="shared" si="1"/>
        <v>27</v>
      </c>
      <c r="C38" s="434"/>
      <c r="D38" s="576"/>
      <c r="E38" s="935"/>
      <c r="F38" s="928">
        <f t="shared" si="0"/>
        <v>0</v>
      </c>
      <c r="G38" s="936"/>
      <c r="H38" s="934"/>
      <c r="I38" s="132">
        <f t="shared" si="3"/>
        <v>784.06999999999994</v>
      </c>
    </row>
    <row r="39" spans="2:9" x14ac:dyDescent="0.25">
      <c r="B39" s="461">
        <f t="shared" si="1"/>
        <v>27</v>
      </c>
      <c r="C39" s="434"/>
      <c r="D39" s="576"/>
      <c r="E39" s="935"/>
      <c r="F39" s="928">
        <f t="shared" si="0"/>
        <v>0</v>
      </c>
      <c r="G39" s="936"/>
      <c r="H39" s="934"/>
      <c r="I39" s="132">
        <f t="shared" si="3"/>
        <v>784.06999999999994</v>
      </c>
    </row>
    <row r="40" spans="2:9" x14ac:dyDescent="0.25">
      <c r="B40" s="461">
        <f t="shared" si="1"/>
        <v>27</v>
      </c>
      <c r="C40" s="434"/>
      <c r="D40" s="576"/>
      <c r="E40" s="935"/>
      <c r="F40" s="928">
        <f t="shared" si="0"/>
        <v>0</v>
      </c>
      <c r="G40" s="936"/>
      <c r="H40" s="934"/>
      <c r="I40" s="132">
        <f t="shared" si="3"/>
        <v>784.06999999999994</v>
      </c>
    </row>
    <row r="41" spans="2:9" x14ac:dyDescent="0.25">
      <c r="B41" s="461">
        <f t="shared" si="1"/>
        <v>27</v>
      </c>
      <c r="C41" s="434"/>
      <c r="D41" s="576"/>
      <c r="E41" s="937"/>
      <c r="F41" s="928">
        <f t="shared" si="0"/>
        <v>0</v>
      </c>
      <c r="G41" s="938"/>
      <c r="H41" s="938"/>
      <c r="I41" s="132">
        <f t="shared" si="3"/>
        <v>784.06999999999994</v>
      </c>
    </row>
    <row r="42" spans="2:9" x14ac:dyDescent="0.25">
      <c r="B42" s="461"/>
      <c r="C42" s="434"/>
      <c r="D42" s="576"/>
      <c r="E42" s="937"/>
      <c r="F42" s="928"/>
      <c r="G42" s="938"/>
      <c r="H42" s="938"/>
      <c r="I42" s="132"/>
    </row>
    <row r="43" spans="2:9" x14ac:dyDescent="0.25">
      <c r="B43" s="461"/>
      <c r="C43" s="434"/>
      <c r="D43" s="576"/>
      <c r="E43" s="937"/>
      <c r="F43" s="928"/>
      <c r="G43" s="938"/>
      <c r="H43" s="938"/>
      <c r="I43" s="132"/>
    </row>
    <row r="44" spans="2:9" x14ac:dyDescent="0.25">
      <c r="B44" s="461"/>
      <c r="C44" s="434"/>
      <c r="D44" s="576"/>
      <c r="E44" s="937"/>
      <c r="F44" s="928"/>
      <c r="G44" s="938"/>
      <c r="H44" s="938"/>
      <c r="I44" s="132"/>
    </row>
    <row r="45" spans="2:9" x14ac:dyDescent="0.25">
      <c r="B45" s="461"/>
      <c r="C45" s="434"/>
      <c r="D45" s="576"/>
      <c r="E45" s="937"/>
      <c r="F45" s="928"/>
      <c r="G45" s="938"/>
      <c r="H45" s="938"/>
      <c r="I45" s="132"/>
    </row>
    <row r="46" spans="2:9" x14ac:dyDescent="0.25">
      <c r="B46" s="461"/>
      <c r="C46" s="434"/>
      <c r="D46" s="576"/>
      <c r="E46" s="937"/>
      <c r="F46" s="928"/>
      <c r="G46" s="938"/>
      <c r="H46" s="938"/>
      <c r="I46" s="132"/>
    </row>
    <row r="47" spans="2:9" x14ac:dyDescent="0.25">
      <c r="B47" s="461"/>
      <c r="C47" s="434"/>
      <c r="D47" s="576"/>
      <c r="E47" s="937"/>
      <c r="F47" s="928"/>
      <c r="G47" s="938"/>
      <c r="H47" s="938"/>
      <c r="I47" s="132"/>
    </row>
    <row r="48" spans="2:9" x14ac:dyDescent="0.25">
      <c r="B48" s="461"/>
      <c r="C48" s="434"/>
      <c r="D48" s="576"/>
      <c r="E48" s="937"/>
      <c r="F48" s="928"/>
      <c r="G48" s="938"/>
      <c r="H48" s="938"/>
      <c r="I48" s="132"/>
    </row>
    <row r="49" spans="1:9" x14ac:dyDescent="0.25">
      <c r="B49" s="461"/>
      <c r="C49" s="434"/>
      <c r="D49" s="576"/>
      <c r="E49" s="937"/>
      <c r="F49" s="928"/>
      <c r="G49" s="938"/>
      <c r="H49" s="938"/>
      <c r="I49" s="132"/>
    </row>
    <row r="50" spans="1:9" x14ac:dyDescent="0.25">
      <c r="B50" s="461"/>
      <c r="C50" s="434"/>
      <c r="D50" s="576"/>
      <c r="E50" s="937"/>
      <c r="F50" s="928"/>
      <c r="G50" s="938"/>
      <c r="H50" s="938"/>
      <c r="I50" s="132"/>
    </row>
    <row r="51" spans="1:9" ht="15.75" thickBot="1" x14ac:dyDescent="0.3">
      <c r="B51" s="74"/>
      <c r="C51" s="436"/>
      <c r="D51" s="946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0</v>
      </c>
      <c r="E52" s="75"/>
      <c r="F52" s="105">
        <f>SUM(F10:F51)</f>
        <v>0</v>
      </c>
      <c r="G52" s="75"/>
      <c r="H52" s="75"/>
    </row>
    <row r="53" spans="1:9" x14ac:dyDescent="0.25">
      <c r="A53" s="75"/>
      <c r="B53" s="75"/>
      <c r="C53" s="75"/>
      <c r="D53" s="971" t="s">
        <v>21</v>
      </c>
      <c r="E53" s="972"/>
      <c r="F53" s="143">
        <f>E6+E5+E4-F52</f>
        <v>784.06999999999994</v>
      </c>
      <c r="G53" s="75"/>
      <c r="H53" s="75"/>
    </row>
    <row r="54" spans="1:9" ht="15.75" thickBot="1" x14ac:dyDescent="0.3">
      <c r="A54" s="75"/>
      <c r="B54" s="75"/>
      <c r="C54" s="75"/>
      <c r="D54" s="973" t="s">
        <v>4</v>
      </c>
      <c r="E54" s="974"/>
      <c r="F54" s="49">
        <f>F5+F4-C10+F6+F7</f>
        <v>27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78</v>
      </c>
      <c r="C4" s="102"/>
      <c r="D4" s="137"/>
      <c r="E4" s="86"/>
      <c r="F4" s="73"/>
      <c r="G4" s="714"/>
    </row>
    <row r="5" spans="1:9" x14ac:dyDescent="0.25">
      <c r="A5" s="75"/>
      <c r="B5" s="1182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5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8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8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8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8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8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8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8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8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8"/>
      <c r="E16" s="669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70"/>
      <c r="E17" s="669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8"/>
      <c r="E18" s="669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8"/>
      <c r="E19" s="669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8"/>
      <c r="E20" s="669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8"/>
      <c r="E21" s="669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8"/>
      <c r="E22" s="669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8"/>
      <c r="E23" s="669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8"/>
      <c r="E24" s="66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8"/>
      <c r="E25" s="66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8"/>
      <c r="E26" s="66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10" t="s">
        <v>21</v>
      </c>
      <c r="E33" s="711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2" t="s">
        <v>4</v>
      </c>
      <c r="E34" s="7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6" sqref="E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 t="s">
        <v>249</v>
      </c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182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15"/>
      <c r="B8" s="94"/>
      <c r="C8" s="15"/>
      <c r="D8" s="14"/>
      <c r="E8" s="870">
        <f t="shared" ref="E8:E26" si="0">C8</f>
        <v>0</v>
      </c>
      <c r="F8" s="282">
        <f t="shared" ref="F8:F28" si="1">D8</f>
        <v>0</v>
      </c>
      <c r="G8" s="322"/>
      <c r="H8" s="269"/>
      <c r="I8" s="265">
        <f t="shared" ref="I8:I28" si="2">I7-D8</f>
        <v>0</v>
      </c>
    </row>
    <row r="9" spans="1:9" x14ac:dyDescent="0.25">
      <c r="A9" s="245"/>
      <c r="B9" s="2"/>
      <c r="C9" s="909"/>
      <c r="D9" s="910"/>
      <c r="E9" s="870">
        <f t="shared" si="0"/>
        <v>0</v>
      </c>
      <c r="F9" s="282">
        <f t="shared" si="1"/>
        <v>0</v>
      </c>
      <c r="G9" s="241"/>
      <c r="I9" s="265">
        <f t="shared" ref="I9:I26" si="3">I8-C9</f>
        <v>0</v>
      </c>
    </row>
    <row r="10" spans="1:9" x14ac:dyDescent="0.25">
      <c r="A10" s="245"/>
      <c r="B10" s="2"/>
      <c r="C10" s="909"/>
      <c r="D10" s="911"/>
      <c r="E10" s="870">
        <f t="shared" si="0"/>
        <v>0</v>
      </c>
      <c r="F10" s="282">
        <f t="shared" si="1"/>
        <v>0</v>
      </c>
      <c r="G10" s="241"/>
      <c r="I10" s="265">
        <f t="shared" si="3"/>
        <v>0</v>
      </c>
    </row>
    <row r="11" spans="1:9" x14ac:dyDescent="0.25">
      <c r="A11" s="1015"/>
      <c r="B11" s="2"/>
      <c r="C11" s="909"/>
      <c r="D11" s="911"/>
      <c r="E11" s="870">
        <f t="shared" si="0"/>
        <v>0</v>
      </c>
      <c r="F11" s="282">
        <f t="shared" si="1"/>
        <v>0</v>
      </c>
      <c r="G11" s="241"/>
      <c r="I11" s="265">
        <f t="shared" si="3"/>
        <v>0</v>
      </c>
    </row>
    <row r="12" spans="1:9" x14ac:dyDescent="0.25">
      <c r="A12" s="245"/>
      <c r="B12" s="2"/>
      <c r="C12" s="909"/>
      <c r="D12" s="911"/>
      <c r="E12" s="870">
        <f t="shared" si="0"/>
        <v>0</v>
      </c>
      <c r="F12" s="282">
        <f t="shared" si="1"/>
        <v>0</v>
      </c>
      <c r="G12" s="241"/>
      <c r="I12" s="265">
        <f t="shared" si="3"/>
        <v>0</v>
      </c>
    </row>
    <row r="13" spans="1:9" x14ac:dyDescent="0.25">
      <c r="A13" s="245"/>
      <c r="B13" s="2"/>
      <c r="C13" s="909"/>
      <c r="D13" s="911"/>
      <c r="E13" s="870">
        <f t="shared" si="0"/>
        <v>0</v>
      </c>
      <c r="F13" s="282">
        <f t="shared" si="1"/>
        <v>0</v>
      </c>
      <c r="G13" s="241"/>
      <c r="I13" s="265">
        <f t="shared" si="3"/>
        <v>0</v>
      </c>
    </row>
    <row r="14" spans="1:9" x14ac:dyDescent="0.25">
      <c r="A14" s="243"/>
      <c r="B14" s="2"/>
      <c r="C14" s="909"/>
      <c r="D14" s="911"/>
      <c r="E14" s="870">
        <f t="shared" si="0"/>
        <v>0</v>
      </c>
      <c r="F14" s="282">
        <f t="shared" si="1"/>
        <v>0</v>
      </c>
      <c r="G14" s="241"/>
      <c r="I14" s="265">
        <f t="shared" si="3"/>
        <v>0</v>
      </c>
    </row>
    <row r="15" spans="1:9" x14ac:dyDescent="0.25">
      <c r="A15" s="243"/>
      <c r="B15" s="2"/>
      <c r="C15" s="909"/>
      <c r="D15" s="911"/>
      <c r="E15" s="870">
        <f t="shared" si="0"/>
        <v>0</v>
      </c>
      <c r="F15" s="282">
        <f t="shared" si="1"/>
        <v>0</v>
      </c>
      <c r="G15" s="241"/>
      <c r="I15" s="265">
        <f t="shared" si="3"/>
        <v>0</v>
      </c>
    </row>
    <row r="16" spans="1:9" x14ac:dyDescent="0.25">
      <c r="A16" s="243"/>
      <c r="B16" s="2"/>
      <c r="C16" s="909"/>
      <c r="D16" s="912"/>
      <c r="E16" s="870">
        <f t="shared" si="0"/>
        <v>0</v>
      </c>
      <c r="F16" s="282">
        <f t="shared" si="1"/>
        <v>0</v>
      </c>
      <c r="G16" s="872"/>
      <c r="I16" s="47">
        <f t="shared" si="3"/>
        <v>0</v>
      </c>
    </row>
    <row r="17" spans="1:9" x14ac:dyDescent="0.25">
      <c r="A17" s="243"/>
      <c r="B17" s="2"/>
      <c r="C17" s="913"/>
      <c r="D17" s="912"/>
      <c r="E17" s="870">
        <f t="shared" si="0"/>
        <v>0</v>
      </c>
      <c r="F17" s="282">
        <f t="shared" si="1"/>
        <v>0</v>
      </c>
      <c r="G17" s="872"/>
      <c r="I17" s="47">
        <f t="shared" si="3"/>
        <v>0</v>
      </c>
    </row>
    <row r="18" spans="1:9" x14ac:dyDescent="0.25">
      <c r="A18" s="243"/>
      <c r="B18" s="2"/>
      <c r="C18" s="909"/>
      <c r="D18" s="912"/>
      <c r="E18" s="870">
        <f t="shared" si="0"/>
        <v>0</v>
      </c>
      <c r="F18" s="282">
        <f t="shared" si="1"/>
        <v>0</v>
      </c>
      <c r="G18" s="872"/>
      <c r="I18" s="47">
        <f t="shared" si="3"/>
        <v>0</v>
      </c>
    </row>
    <row r="19" spans="1:9" x14ac:dyDescent="0.25">
      <c r="B19" s="2"/>
      <c r="C19" s="909"/>
      <c r="D19" s="912"/>
      <c r="E19" s="870">
        <f t="shared" si="0"/>
        <v>0</v>
      </c>
      <c r="F19" s="282">
        <f t="shared" si="1"/>
        <v>0</v>
      </c>
      <c r="G19" s="872"/>
      <c r="I19" s="47">
        <f t="shared" si="3"/>
        <v>0</v>
      </c>
    </row>
    <row r="20" spans="1:9" x14ac:dyDescent="0.25">
      <c r="B20" s="2"/>
      <c r="C20" s="909"/>
      <c r="D20" s="912"/>
      <c r="E20" s="870">
        <f t="shared" si="0"/>
        <v>0</v>
      </c>
      <c r="F20" s="282">
        <f t="shared" si="1"/>
        <v>0</v>
      </c>
      <c r="G20" s="872"/>
      <c r="I20" s="47">
        <f t="shared" si="3"/>
        <v>0</v>
      </c>
    </row>
    <row r="21" spans="1:9" x14ac:dyDescent="0.25">
      <c r="B21" s="2"/>
      <c r="C21" s="909"/>
      <c r="D21" s="912"/>
      <c r="E21" s="870">
        <f t="shared" si="0"/>
        <v>0</v>
      </c>
      <c r="F21" s="282">
        <f t="shared" si="1"/>
        <v>0</v>
      </c>
      <c r="G21" s="872"/>
      <c r="I21" s="47">
        <f t="shared" si="3"/>
        <v>0</v>
      </c>
    </row>
    <row r="22" spans="1:9" x14ac:dyDescent="0.25">
      <c r="B22" s="2"/>
      <c r="C22" s="909"/>
      <c r="D22" s="912"/>
      <c r="E22" s="870">
        <f t="shared" si="0"/>
        <v>0</v>
      </c>
      <c r="F22" s="282">
        <f t="shared" si="1"/>
        <v>0</v>
      </c>
      <c r="G22" s="872"/>
      <c r="I22" s="47">
        <f t="shared" si="3"/>
        <v>0</v>
      </c>
    </row>
    <row r="23" spans="1:9" x14ac:dyDescent="0.25">
      <c r="B23" s="2"/>
      <c r="C23" s="909"/>
      <c r="D23" s="912"/>
      <c r="E23" s="870">
        <f t="shared" si="0"/>
        <v>0</v>
      </c>
      <c r="F23" s="282">
        <f t="shared" si="1"/>
        <v>0</v>
      </c>
      <c r="G23" s="872"/>
      <c r="I23" s="47">
        <f t="shared" si="3"/>
        <v>0</v>
      </c>
    </row>
    <row r="24" spans="1:9" x14ac:dyDescent="0.25">
      <c r="B24" s="2"/>
      <c r="C24" s="909"/>
      <c r="D24" s="912"/>
      <c r="E24" s="870">
        <f t="shared" si="0"/>
        <v>0</v>
      </c>
      <c r="F24" s="282">
        <f t="shared" si="1"/>
        <v>0</v>
      </c>
      <c r="G24" s="872"/>
      <c r="I24" s="47">
        <f t="shared" si="3"/>
        <v>0</v>
      </c>
    </row>
    <row r="25" spans="1:9" x14ac:dyDescent="0.25">
      <c r="B25" s="2"/>
      <c r="C25" s="909"/>
      <c r="D25" s="912"/>
      <c r="E25" s="870">
        <f t="shared" si="0"/>
        <v>0</v>
      </c>
      <c r="F25" s="282">
        <f t="shared" si="1"/>
        <v>0</v>
      </c>
      <c r="G25" s="872"/>
      <c r="I25" s="47">
        <f t="shared" si="3"/>
        <v>0</v>
      </c>
    </row>
    <row r="26" spans="1:9" x14ac:dyDescent="0.25">
      <c r="B26" s="109"/>
      <c r="C26" s="909"/>
      <c r="D26" s="912"/>
      <c r="E26" s="870">
        <f t="shared" si="0"/>
        <v>0</v>
      </c>
      <c r="F26" s="282">
        <f t="shared" si="1"/>
        <v>0</v>
      </c>
      <c r="G26" s="874"/>
      <c r="I26" s="47">
        <f t="shared" si="3"/>
        <v>0</v>
      </c>
    </row>
    <row r="27" spans="1:9" x14ac:dyDescent="0.25">
      <c r="B27" s="106"/>
      <c r="C27" s="15"/>
      <c r="D27" s="14"/>
      <c r="E27" s="13"/>
      <c r="F27" s="282">
        <f t="shared" si="1"/>
        <v>0</v>
      </c>
      <c r="G27" s="95"/>
      <c r="H27" s="17"/>
      <c r="I27" s="47">
        <f t="shared" si="2"/>
        <v>0</v>
      </c>
    </row>
    <row r="28" spans="1:9" x14ac:dyDescent="0.25">
      <c r="B28" s="2"/>
      <c r="C28" s="15"/>
      <c r="D28" s="14"/>
      <c r="E28" s="13"/>
      <c r="F28" s="282">
        <f t="shared" si="1"/>
        <v>0</v>
      </c>
      <c r="G28" s="95"/>
      <c r="H28" s="17"/>
      <c r="I28" s="47">
        <f t="shared" si="2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99</v>
      </c>
      <c r="C4" s="102"/>
      <c r="D4" s="137"/>
      <c r="E4" s="86"/>
      <c r="F4" s="73"/>
      <c r="G4" s="850"/>
    </row>
    <row r="5" spans="1:9" x14ac:dyDescent="0.25">
      <c r="A5" s="75"/>
      <c r="B5" s="118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70">
        <f t="shared" si="0"/>
        <v>0</v>
      </c>
      <c r="G27" s="873"/>
      <c r="H27" s="874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5" t="s">
        <v>21</v>
      </c>
      <c r="E33" s="84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7" t="s">
        <v>4</v>
      </c>
      <c r="E34" s="84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83" t="s">
        <v>113</v>
      </c>
      <c r="C4" s="102"/>
      <c r="D4" s="137"/>
      <c r="E4" s="86"/>
      <c r="F4" s="73"/>
      <c r="G4" s="925"/>
    </row>
    <row r="5" spans="1:10" x14ac:dyDescent="0.25">
      <c r="A5" s="75"/>
      <c r="B5" s="1184"/>
      <c r="C5" s="102"/>
      <c r="D5" s="137"/>
      <c r="E5" s="86"/>
      <c r="F5" s="73"/>
      <c r="G5" s="939">
        <f>F32</f>
        <v>0</v>
      </c>
      <c r="H5" s="140">
        <f>E5-G5</f>
        <v>0</v>
      </c>
    </row>
    <row r="6" spans="1:10" ht="15.75" thickBot="1" x14ac:dyDescent="0.3">
      <c r="B6" s="926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40"/>
      <c r="D9" s="105"/>
      <c r="E9" s="941"/>
      <c r="F9" s="282">
        <f t="shared" si="0"/>
        <v>0</v>
      </c>
      <c r="G9" s="942"/>
      <c r="H9" s="71"/>
      <c r="I9" s="265">
        <f>I8-D9</f>
        <v>0</v>
      </c>
    </row>
    <row r="10" spans="1:10" x14ac:dyDescent="0.25">
      <c r="A10" s="75"/>
      <c r="B10" s="2"/>
      <c r="C10" s="940"/>
      <c r="D10" s="278"/>
      <c r="E10" s="941"/>
      <c r="F10" s="282">
        <f t="shared" si="0"/>
        <v>0</v>
      </c>
      <c r="G10" s="942"/>
      <c r="H10" s="71"/>
      <c r="I10" s="265">
        <f t="shared" ref="I10:I28" si="1">I9-D10</f>
        <v>0</v>
      </c>
    </row>
    <row r="11" spans="1:10" x14ac:dyDescent="0.25">
      <c r="A11" s="55"/>
      <c r="B11" s="2"/>
      <c r="C11" s="940"/>
      <c r="D11" s="278"/>
      <c r="E11" s="941"/>
      <c r="F11" s="282">
        <f t="shared" si="0"/>
        <v>0</v>
      </c>
      <c r="G11" s="942"/>
      <c r="H11" s="71"/>
      <c r="I11" s="265">
        <f t="shared" si="1"/>
        <v>0</v>
      </c>
    </row>
    <row r="12" spans="1:10" x14ac:dyDescent="0.25">
      <c r="A12" s="75"/>
      <c r="B12" s="2"/>
      <c r="C12" s="940"/>
      <c r="D12" s="278"/>
      <c r="E12" s="941"/>
      <c r="F12" s="282">
        <f t="shared" si="0"/>
        <v>0</v>
      </c>
      <c r="G12" s="942"/>
      <c r="H12" s="269"/>
      <c r="I12" s="265">
        <f t="shared" si="1"/>
        <v>0</v>
      </c>
      <c r="J12" s="243"/>
    </row>
    <row r="13" spans="1:10" x14ac:dyDescent="0.25">
      <c r="A13" s="75"/>
      <c r="B13" s="2"/>
      <c r="C13" s="940"/>
      <c r="D13" s="278"/>
      <c r="E13" s="941"/>
      <c r="F13" s="282">
        <f t="shared" si="0"/>
        <v>0</v>
      </c>
      <c r="G13" s="942"/>
      <c r="H13" s="269"/>
      <c r="I13" s="265">
        <f t="shared" si="1"/>
        <v>0</v>
      </c>
      <c r="J13" s="243"/>
    </row>
    <row r="14" spans="1:10" x14ac:dyDescent="0.25">
      <c r="B14" s="2"/>
      <c r="C14" s="940"/>
      <c r="D14" s="278"/>
      <c r="E14" s="941"/>
      <c r="F14" s="282">
        <f t="shared" si="0"/>
        <v>0</v>
      </c>
      <c r="G14" s="942"/>
      <c r="H14" s="269"/>
      <c r="I14" s="265">
        <f t="shared" si="1"/>
        <v>0</v>
      </c>
      <c r="J14" s="243"/>
    </row>
    <row r="15" spans="1:10" x14ac:dyDescent="0.25">
      <c r="B15" s="2"/>
      <c r="C15" s="940"/>
      <c r="D15" s="278"/>
      <c r="E15" s="941"/>
      <c r="F15" s="282">
        <f t="shared" si="0"/>
        <v>0</v>
      </c>
      <c r="G15" s="942"/>
      <c r="H15" s="269"/>
      <c r="I15" s="265">
        <f t="shared" si="1"/>
        <v>0</v>
      </c>
      <c r="J15" s="243"/>
    </row>
    <row r="16" spans="1:10" x14ac:dyDescent="0.25">
      <c r="B16" s="2"/>
      <c r="C16" s="940"/>
      <c r="D16" s="105"/>
      <c r="E16" s="941"/>
      <c r="F16" s="282">
        <f t="shared" si="0"/>
        <v>0</v>
      </c>
      <c r="G16" s="942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41"/>
      <c r="F17" s="282">
        <f t="shared" si="0"/>
        <v>0</v>
      </c>
      <c r="G17" s="942"/>
      <c r="H17" s="269"/>
      <c r="I17" s="265">
        <f t="shared" si="1"/>
        <v>0</v>
      </c>
      <c r="J17" s="243"/>
    </row>
    <row r="18" spans="1:10" x14ac:dyDescent="0.25">
      <c r="B18" s="2"/>
      <c r="C18" s="940"/>
      <c r="D18" s="105"/>
      <c r="E18" s="941"/>
      <c r="F18" s="282">
        <f t="shared" si="0"/>
        <v>0</v>
      </c>
      <c r="G18" s="942"/>
      <c r="H18" s="269"/>
      <c r="I18" s="265">
        <f t="shared" si="1"/>
        <v>0</v>
      </c>
      <c r="J18" s="243"/>
    </row>
    <row r="19" spans="1:10" x14ac:dyDescent="0.25">
      <c r="B19" s="2"/>
      <c r="C19" s="940"/>
      <c r="D19" s="105"/>
      <c r="E19" s="941"/>
      <c r="F19" s="282">
        <f t="shared" si="0"/>
        <v>0</v>
      </c>
      <c r="G19" s="942"/>
      <c r="H19" s="269"/>
      <c r="I19" s="265">
        <f t="shared" si="1"/>
        <v>0</v>
      </c>
      <c r="J19" s="243"/>
    </row>
    <row r="20" spans="1:10" x14ac:dyDescent="0.25">
      <c r="B20" s="2"/>
      <c r="C20" s="940"/>
      <c r="D20" s="105"/>
      <c r="E20" s="941"/>
      <c r="F20" s="282">
        <f t="shared" si="0"/>
        <v>0</v>
      </c>
      <c r="G20" s="943"/>
      <c r="H20" s="71"/>
      <c r="I20" s="265">
        <f t="shared" si="1"/>
        <v>0</v>
      </c>
    </row>
    <row r="21" spans="1:10" x14ac:dyDescent="0.25">
      <c r="B21" s="2"/>
      <c r="C21" s="940"/>
      <c r="D21" s="105"/>
      <c r="E21" s="941"/>
      <c r="F21" s="282">
        <f t="shared" si="0"/>
        <v>0</v>
      </c>
      <c r="G21" s="943"/>
      <c r="H21" s="71"/>
      <c r="I21" s="265">
        <f t="shared" si="1"/>
        <v>0</v>
      </c>
    </row>
    <row r="22" spans="1:10" x14ac:dyDescent="0.25">
      <c r="B22" s="2"/>
      <c r="C22" s="940"/>
      <c r="D22" s="105"/>
      <c r="E22" s="941"/>
      <c r="F22" s="282">
        <f t="shared" si="0"/>
        <v>0</v>
      </c>
      <c r="G22" s="943"/>
      <c r="H22" s="71"/>
      <c r="I22" s="265">
        <f t="shared" si="1"/>
        <v>0</v>
      </c>
    </row>
    <row r="23" spans="1:10" x14ac:dyDescent="0.25">
      <c r="B23" s="2"/>
      <c r="C23" s="940"/>
      <c r="D23" s="105"/>
      <c r="E23" s="941"/>
      <c r="F23" s="282">
        <f t="shared" si="0"/>
        <v>0</v>
      </c>
      <c r="G23" s="943"/>
      <c r="H23" s="71"/>
      <c r="I23" s="265">
        <f t="shared" si="1"/>
        <v>0</v>
      </c>
    </row>
    <row r="24" spans="1:10" x14ac:dyDescent="0.25">
      <c r="B24" s="2"/>
      <c r="C24" s="940"/>
      <c r="D24" s="105"/>
      <c r="E24" s="941"/>
      <c r="F24" s="282">
        <f t="shared" si="0"/>
        <v>0</v>
      </c>
      <c r="G24" s="943"/>
      <c r="H24" s="71"/>
      <c r="I24" s="265">
        <f t="shared" si="1"/>
        <v>0</v>
      </c>
    </row>
    <row r="25" spans="1:10" x14ac:dyDescent="0.25">
      <c r="B25" s="2"/>
      <c r="C25" s="940"/>
      <c r="D25" s="105"/>
      <c r="E25" s="941"/>
      <c r="F25" s="282">
        <f t="shared" si="0"/>
        <v>0</v>
      </c>
      <c r="G25" s="943"/>
      <c r="H25" s="71"/>
      <c r="I25" s="265">
        <f t="shared" si="1"/>
        <v>0</v>
      </c>
    </row>
    <row r="26" spans="1:10" x14ac:dyDescent="0.25">
      <c r="B26" s="109"/>
      <c r="C26" s="940"/>
      <c r="D26" s="105"/>
      <c r="E26" s="941"/>
      <c r="F26" s="282">
        <f t="shared" si="0"/>
        <v>0</v>
      </c>
      <c r="G26" s="944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1" t="s">
        <v>21</v>
      </c>
      <c r="E33" s="92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3" t="s">
        <v>4</v>
      </c>
      <c r="E34" s="9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60" sqref="H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2"/>
      <c r="B4" s="1107" t="s">
        <v>83</v>
      </c>
      <c r="C4" s="325"/>
      <c r="D4" s="251"/>
      <c r="E4" s="744"/>
      <c r="F4" s="246"/>
      <c r="G4" s="162"/>
      <c r="H4" s="162"/>
    </row>
    <row r="5" spans="1:9" ht="26.25" customHeight="1" x14ac:dyDescent="0.25">
      <c r="A5" s="920"/>
      <c r="B5" s="1105"/>
      <c r="C5" s="325"/>
      <c r="D5" s="251"/>
      <c r="E5" s="744"/>
      <c r="F5" s="246"/>
      <c r="G5" s="263"/>
    </row>
    <row r="6" spans="1:9" x14ac:dyDescent="0.25">
      <c r="A6" s="917"/>
      <c r="B6" s="1105"/>
      <c r="C6" s="584"/>
      <c r="D6" s="251"/>
      <c r="E6" s="745"/>
      <c r="F6" s="73"/>
      <c r="G6" s="265">
        <f>F79</f>
        <v>0</v>
      </c>
      <c r="H6" s="7">
        <f>E6-G6+E7+E5-G5+E4</f>
        <v>0</v>
      </c>
    </row>
    <row r="7" spans="1:9" x14ac:dyDescent="0.25">
      <c r="A7" s="916"/>
      <c r="B7" s="275"/>
      <c r="C7" s="286"/>
      <c r="D7" s="277"/>
      <c r="E7" s="744"/>
      <c r="F7" s="246"/>
      <c r="G7" s="243"/>
    </row>
    <row r="8" spans="1:9" ht="15.75" thickBot="1" x14ac:dyDescent="0.3">
      <c r="A8" s="672"/>
      <c r="B8" s="275"/>
      <c r="C8" s="286"/>
      <c r="D8" s="277"/>
      <c r="E8" s="744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0</v>
      </c>
      <c r="C10" s="15"/>
      <c r="D10" s="267"/>
      <c r="E10" s="296"/>
      <c r="F10" s="267">
        <f t="shared" ref="F10:F73" si="0">D10</f>
        <v>0</v>
      </c>
      <c r="G10" s="268"/>
      <c r="H10" s="269"/>
      <c r="I10" s="278">
        <f>E6-F10+E5+E4+E7+E8</f>
        <v>0</v>
      </c>
    </row>
    <row r="11" spans="1:9" x14ac:dyDescent="0.25">
      <c r="A11" s="914"/>
      <c r="B11" s="299">
        <f>B10-C11</f>
        <v>0</v>
      </c>
      <c r="C11" s="266"/>
      <c r="D11" s="267"/>
      <c r="E11" s="296"/>
      <c r="F11" s="267">
        <f t="shared" si="0"/>
        <v>0</v>
      </c>
      <c r="G11" s="268"/>
      <c r="H11" s="269"/>
      <c r="I11" s="278">
        <f>I10-F11</f>
        <v>0</v>
      </c>
    </row>
    <row r="12" spans="1:9" x14ac:dyDescent="0.25">
      <c r="A12" s="197"/>
      <c r="B12" s="83">
        <f t="shared" ref="B12:B75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ref="I12:I75" si="2">I11-F12</f>
        <v>0</v>
      </c>
    </row>
    <row r="13" spans="1:9" x14ac:dyDescent="0.25">
      <c r="A13" s="197"/>
      <c r="B13" s="83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2"/>
        <v>0</v>
      </c>
    </row>
    <row r="14" spans="1:9" x14ac:dyDescent="0.25">
      <c r="A14" s="82" t="s">
        <v>33</v>
      </c>
      <c r="B14" s="83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2"/>
        <v>0</v>
      </c>
    </row>
    <row r="16" spans="1:9" x14ac:dyDescent="0.25">
      <c r="A16" s="73"/>
      <c r="B16" s="83">
        <f t="shared" si="1"/>
        <v>0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2"/>
        <v>0</v>
      </c>
    </row>
    <row r="17" spans="1:9" x14ac:dyDescent="0.25">
      <c r="B17" s="83">
        <f t="shared" si="1"/>
        <v>0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2"/>
        <v>0</v>
      </c>
    </row>
    <row r="18" spans="1:9" x14ac:dyDescent="0.25">
      <c r="B18" s="83">
        <f t="shared" si="1"/>
        <v>0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2"/>
        <v>0</v>
      </c>
    </row>
    <row r="22" spans="1:9" x14ac:dyDescent="0.25">
      <c r="A22" s="122"/>
      <c r="B22" s="83">
        <f t="shared" si="1"/>
        <v>0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2"/>
        <v>0</v>
      </c>
    </row>
    <row r="23" spans="1:9" x14ac:dyDescent="0.25">
      <c r="A23" s="122"/>
      <c r="B23" s="83">
        <f t="shared" si="1"/>
        <v>0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2"/>
        <v>0</v>
      </c>
    </row>
    <row r="24" spans="1:9" x14ac:dyDescent="0.25">
      <c r="A24" s="123"/>
      <c r="B24" s="83">
        <f t="shared" si="1"/>
        <v>0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2"/>
        <v>0</v>
      </c>
    </row>
    <row r="25" spans="1:9" x14ac:dyDescent="0.25">
      <c r="A25" s="122"/>
      <c r="B25" s="83">
        <f t="shared" si="1"/>
        <v>0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2"/>
        <v>0</v>
      </c>
    </row>
    <row r="26" spans="1:9" x14ac:dyDescent="0.25">
      <c r="A26" s="122"/>
      <c r="B26" s="83">
        <f t="shared" si="1"/>
        <v>0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2"/>
        <v>0</v>
      </c>
    </row>
    <row r="27" spans="1:9" x14ac:dyDescent="0.25">
      <c r="A27" s="122"/>
      <c r="B27" s="83">
        <f t="shared" si="1"/>
        <v>0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2"/>
        <v>0</v>
      </c>
    </row>
    <row r="28" spans="1:9" x14ac:dyDescent="0.25">
      <c r="A28" s="122"/>
      <c r="B28" s="83">
        <f t="shared" si="1"/>
        <v>0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2"/>
        <v>0</v>
      </c>
    </row>
    <row r="29" spans="1:9" x14ac:dyDescent="0.25">
      <c r="A29" s="122"/>
      <c r="B29" s="83">
        <f t="shared" si="1"/>
        <v>0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2"/>
        <v>0</v>
      </c>
    </row>
    <row r="30" spans="1:9" x14ac:dyDescent="0.25">
      <c r="A30" s="122"/>
      <c r="B30" s="83">
        <f t="shared" si="1"/>
        <v>0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2"/>
        <v>0</v>
      </c>
    </row>
    <row r="31" spans="1:9" x14ac:dyDescent="0.25">
      <c r="A31" s="122"/>
      <c r="B31" s="83">
        <f t="shared" si="1"/>
        <v>0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2"/>
        <v>0</v>
      </c>
    </row>
    <row r="32" spans="1:9" x14ac:dyDescent="0.25">
      <c r="A32" s="122"/>
      <c r="B32" s="83">
        <f t="shared" si="1"/>
        <v>0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0</v>
      </c>
    </row>
    <row r="33" spans="1:9" x14ac:dyDescent="0.25">
      <c r="A33" s="122"/>
      <c r="B33" s="83">
        <f t="shared" si="1"/>
        <v>0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0</v>
      </c>
    </row>
    <row r="34" spans="1:9" x14ac:dyDescent="0.25">
      <c r="A34" s="122"/>
      <c r="B34" s="83">
        <f t="shared" si="1"/>
        <v>0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0</v>
      </c>
    </row>
    <row r="35" spans="1:9" x14ac:dyDescent="0.25">
      <c r="A35" s="122"/>
      <c r="B35" s="83">
        <f t="shared" si="1"/>
        <v>0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0</v>
      </c>
    </row>
    <row r="36" spans="1:9" x14ac:dyDescent="0.25">
      <c r="A36" s="122"/>
      <c r="B36" s="83">
        <f t="shared" si="1"/>
        <v>0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0</v>
      </c>
    </row>
    <row r="37" spans="1:9" x14ac:dyDescent="0.25">
      <c r="A37" s="122" t="s">
        <v>22</v>
      </c>
      <c r="B37" s="83">
        <f t="shared" si="1"/>
        <v>0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0</v>
      </c>
    </row>
    <row r="38" spans="1:9" x14ac:dyDescent="0.25">
      <c r="A38" s="123"/>
      <c r="B38" s="83">
        <f t="shared" si="1"/>
        <v>0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0</v>
      </c>
    </row>
    <row r="49" spans="1:10" x14ac:dyDescent="0.25">
      <c r="A49" s="122"/>
      <c r="B49" s="83">
        <f t="shared" si="1"/>
        <v>0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0</v>
      </c>
    </row>
    <row r="50" spans="1:10" x14ac:dyDescent="0.25">
      <c r="A50" s="122"/>
      <c r="B50" s="83">
        <f t="shared" si="1"/>
        <v>0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0</v>
      </c>
    </row>
    <row r="51" spans="1:10" x14ac:dyDescent="0.25">
      <c r="A51" s="122"/>
      <c r="B51" s="83">
        <f t="shared" si="1"/>
        <v>0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0</v>
      </c>
    </row>
    <row r="52" spans="1:10" x14ac:dyDescent="0.25">
      <c r="A52" s="122"/>
      <c r="B52" s="83">
        <f t="shared" si="1"/>
        <v>0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0</v>
      </c>
    </row>
    <row r="53" spans="1:10" x14ac:dyDescent="0.25">
      <c r="A53" s="122"/>
      <c r="B53" s="83">
        <f t="shared" si="1"/>
        <v>0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0</v>
      </c>
    </row>
    <row r="54" spans="1:10" x14ac:dyDescent="0.25">
      <c r="A54" s="122"/>
      <c r="B54" s="83">
        <f t="shared" si="1"/>
        <v>0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0</v>
      </c>
    </row>
    <row r="55" spans="1:10" x14ac:dyDescent="0.25">
      <c r="A55" s="122"/>
      <c r="B55" s="83">
        <f t="shared" si="1"/>
        <v>0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0</v>
      </c>
      <c r="J55" s="243"/>
    </row>
    <row r="56" spans="1:10" x14ac:dyDescent="0.25">
      <c r="A56" s="122"/>
      <c r="B56" s="83">
        <f t="shared" si="1"/>
        <v>0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0</v>
      </c>
      <c r="J56" s="243"/>
    </row>
    <row r="57" spans="1:10" x14ac:dyDescent="0.25">
      <c r="A57" s="122"/>
      <c r="B57" s="83">
        <f t="shared" si="1"/>
        <v>0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0</v>
      </c>
      <c r="J57" s="243"/>
    </row>
    <row r="58" spans="1:10" x14ac:dyDescent="0.25">
      <c r="A58" s="122"/>
      <c r="B58" s="299">
        <f t="shared" si="1"/>
        <v>0</v>
      </c>
      <c r="C58" s="15"/>
      <c r="D58" s="267"/>
      <c r="E58" s="296"/>
      <c r="F58" s="267">
        <v>0</v>
      </c>
      <c r="G58" s="268"/>
      <c r="H58" s="269"/>
      <c r="I58" s="278">
        <f t="shared" si="2"/>
        <v>0</v>
      </c>
      <c r="J58" s="243"/>
    </row>
    <row r="59" spans="1:10" x14ac:dyDescent="0.25">
      <c r="A59" s="122"/>
      <c r="B59" s="299">
        <f t="shared" si="1"/>
        <v>0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0</v>
      </c>
      <c r="J59" s="243"/>
    </row>
    <row r="60" spans="1:10" x14ac:dyDescent="0.25">
      <c r="A60" s="122"/>
      <c r="B60" s="299">
        <f t="shared" si="1"/>
        <v>0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0</v>
      </c>
      <c r="J60" s="243"/>
    </row>
    <row r="61" spans="1:10" x14ac:dyDescent="0.25">
      <c r="A61" s="122"/>
      <c r="B61" s="299">
        <f t="shared" si="1"/>
        <v>0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0</v>
      </c>
      <c r="J61" s="243"/>
    </row>
    <row r="62" spans="1:10" x14ac:dyDescent="0.25">
      <c r="A62" s="122"/>
      <c r="B62" s="299">
        <f t="shared" si="1"/>
        <v>0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0</v>
      </c>
    </row>
    <row r="63" spans="1:10" x14ac:dyDescent="0.25">
      <c r="A63" s="122"/>
      <c r="B63" s="299">
        <f t="shared" si="1"/>
        <v>0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0</v>
      </c>
    </row>
    <row r="64" spans="1:10" x14ac:dyDescent="0.25">
      <c r="A64" s="122"/>
      <c r="B64" s="299">
        <f t="shared" si="1"/>
        <v>0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0</v>
      </c>
    </row>
    <row r="65" spans="1:9" x14ac:dyDescent="0.25">
      <c r="A65" s="122"/>
      <c r="B65" s="299">
        <f t="shared" si="1"/>
        <v>0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0</v>
      </c>
    </row>
    <row r="66" spans="1:9" x14ac:dyDescent="0.25">
      <c r="A66" s="122"/>
      <c r="B66" s="299">
        <f t="shared" si="1"/>
        <v>0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0</v>
      </c>
    </row>
    <row r="67" spans="1:9" x14ac:dyDescent="0.25">
      <c r="A67" s="122"/>
      <c r="B67" s="299">
        <f t="shared" si="1"/>
        <v>0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0</v>
      </c>
    </row>
    <row r="68" spans="1:9" x14ac:dyDescent="0.25">
      <c r="A68" s="122"/>
      <c r="B68" s="299">
        <f t="shared" si="1"/>
        <v>0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0</v>
      </c>
    </row>
    <row r="69" spans="1:9" x14ac:dyDescent="0.25">
      <c r="A69" s="122"/>
      <c r="B69" s="299">
        <f t="shared" si="1"/>
        <v>0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0</v>
      </c>
    </row>
    <row r="70" spans="1:9" x14ac:dyDescent="0.25">
      <c r="A70" s="122"/>
      <c r="B70" s="299">
        <f t="shared" si="1"/>
        <v>0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0</v>
      </c>
    </row>
    <row r="71" spans="1:9" x14ac:dyDescent="0.25">
      <c r="A71" s="122"/>
      <c r="B71" s="299">
        <f t="shared" si="1"/>
        <v>0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0</v>
      </c>
    </row>
    <row r="72" spans="1:9" x14ac:dyDescent="0.25">
      <c r="A72" s="122"/>
      <c r="B72" s="299">
        <f t="shared" si="1"/>
        <v>0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0</v>
      </c>
    </row>
    <row r="73" spans="1:9" x14ac:dyDescent="0.25">
      <c r="A73" s="122"/>
      <c r="B73" s="299">
        <f t="shared" si="1"/>
        <v>0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0</v>
      </c>
    </row>
    <row r="74" spans="1:9" x14ac:dyDescent="0.25">
      <c r="A74" s="122"/>
      <c r="B74" s="299">
        <f t="shared" si="1"/>
        <v>0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0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0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102" t="s">
        <v>11</v>
      </c>
      <c r="D84" s="1103"/>
      <c r="E84" s="57">
        <f>E5+E6-F79+E7</f>
        <v>0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94"/>
      <c r="B5" s="1108" t="s">
        <v>90</v>
      </c>
      <c r="C5" s="274"/>
      <c r="D5" s="251"/>
      <c r="E5" s="262"/>
      <c r="F5" s="256"/>
      <c r="G5" s="263"/>
    </row>
    <row r="6" spans="1:9" x14ac:dyDescent="0.25">
      <c r="A6" s="1094"/>
      <c r="B6" s="1108"/>
      <c r="C6" s="572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094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8"/>
      <c r="C9" s="693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9"/>
      <c r="C10" s="693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9"/>
      <c r="C11" s="693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9"/>
      <c r="C12" s="693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9"/>
      <c r="C13" s="693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9"/>
      <c r="C14" s="693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9"/>
      <c r="C15" s="693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9"/>
      <c r="C16" s="693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9"/>
      <c r="C17" s="693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9"/>
      <c r="C18" s="693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9"/>
      <c r="C19" s="693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9"/>
      <c r="C20" s="693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2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2" t="s">
        <v>11</v>
      </c>
      <c r="D40" s="110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94"/>
      <c r="B5" s="1109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094"/>
      <c r="B6" s="1109"/>
      <c r="C6" s="715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2" t="s">
        <v>11</v>
      </c>
      <c r="D40" s="11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98"/>
      <c r="B5" s="1110" t="s">
        <v>93</v>
      </c>
      <c r="C5" s="286"/>
      <c r="D5" s="251"/>
      <c r="E5" s="262"/>
      <c r="F5" s="256"/>
      <c r="G5" s="298"/>
      <c r="H5" t="s">
        <v>41</v>
      </c>
    </row>
    <row r="6" spans="1:13" ht="15.75" x14ac:dyDescent="0.25">
      <c r="A6" s="1098"/>
      <c r="B6" s="1110"/>
      <c r="C6" s="715"/>
      <c r="D6" s="264"/>
      <c r="E6" s="262"/>
      <c r="F6" s="256"/>
      <c r="G6" s="265">
        <f>F35</f>
        <v>0</v>
      </c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3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2" t="s">
        <v>11</v>
      </c>
      <c r="D40" s="11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04" t="s">
        <v>238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4" t="s">
        <v>97</v>
      </c>
      <c r="B5" s="1111" t="s">
        <v>98</v>
      </c>
      <c r="C5" s="804">
        <v>45</v>
      </c>
      <c r="D5" s="805">
        <v>44573</v>
      </c>
      <c r="E5" s="806">
        <v>1506.21</v>
      </c>
      <c r="F5" s="807">
        <v>81</v>
      </c>
      <c r="G5" s="279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6"/>
      <c r="B6" s="1112"/>
      <c r="C6" s="280"/>
      <c r="D6" s="281"/>
      <c r="E6" s="273"/>
      <c r="F6" s="246"/>
    </row>
    <row r="7" spans="1:10" ht="16.5" customHeight="1" thickTop="1" thickBot="1" x14ac:dyDescent="0.3">
      <c r="A7" s="246"/>
      <c r="B7" s="8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4"/>
      <c r="B8" s="898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9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9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9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9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9">
        <f t="shared" si="1"/>
        <v>50</v>
      </c>
      <c r="C13" s="53">
        <v>1</v>
      </c>
      <c r="D13" s="230">
        <v>17.37</v>
      </c>
      <c r="E13" s="904">
        <v>44597</v>
      </c>
      <c r="F13" s="905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9">
        <f t="shared" si="1"/>
        <v>40</v>
      </c>
      <c r="C14" s="15">
        <v>10</v>
      </c>
      <c r="D14" s="230">
        <v>181.65</v>
      </c>
      <c r="E14" s="904">
        <v>44600</v>
      </c>
      <c r="F14" s="905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9">
        <f t="shared" si="1"/>
        <v>30</v>
      </c>
      <c r="C15" s="15">
        <v>10</v>
      </c>
      <c r="D15" s="230">
        <v>188.1</v>
      </c>
      <c r="E15" s="904">
        <v>44609</v>
      </c>
      <c r="F15" s="905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9">
        <f t="shared" si="1"/>
        <v>29</v>
      </c>
      <c r="C16" s="15">
        <v>1</v>
      </c>
      <c r="D16" s="230">
        <v>17.91</v>
      </c>
      <c r="E16" s="904">
        <v>44618</v>
      </c>
      <c r="F16" s="905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9">
        <f t="shared" si="1"/>
        <v>24</v>
      </c>
      <c r="C17" s="15">
        <v>5</v>
      </c>
      <c r="D17" s="987">
        <v>92.6</v>
      </c>
      <c r="E17" s="988">
        <v>44632</v>
      </c>
      <c r="F17" s="989">
        <f t="shared" si="0"/>
        <v>92.6</v>
      </c>
      <c r="G17" s="990" t="s">
        <v>186</v>
      </c>
      <c r="H17" s="991">
        <v>47</v>
      </c>
      <c r="I17" s="272">
        <f t="shared" si="2"/>
        <v>454.84999999999991</v>
      </c>
    </row>
    <row r="18" spans="1:9" ht="15" customHeight="1" x14ac:dyDescent="0.25">
      <c r="B18" s="899">
        <f t="shared" si="1"/>
        <v>23</v>
      </c>
      <c r="C18" s="15">
        <v>1</v>
      </c>
      <c r="D18" s="987">
        <v>19.2</v>
      </c>
      <c r="E18" s="988">
        <v>44634</v>
      </c>
      <c r="F18" s="989">
        <f t="shared" si="0"/>
        <v>19.2</v>
      </c>
      <c r="G18" s="990" t="s">
        <v>189</v>
      </c>
      <c r="H18" s="991">
        <v>47</v>
      </c>
      <c r="I18" s="272">
        <f t="shared" si="2"/>
        <v>435.64999999999992</v>
      </c>
    </row>
    <row r="19" spans="1:9" ht="15" customHeight="1" x14ac:dyDescent="0.25">
      <c r="B19" s="899">
        <f t="shared" si="1"/>
        <v>15</v>
      </c>
      <c r="C19" s="15">
        <v>8</v>
      </c>
      <c r="D19" s="987">
        <v>149.22999999999999</v>
      </c>
      <c r="E19" s="988">
        <v>44641</v>
      </c>
      <c r="F19" s="989">
        <f t="shared" si="0"/>
        <v>149.22999999999999</v>
      </c>
      <c r="G19" s="990" t="s">
        <v>214</v>
      </c>
      <c r="H19" s="991">
        <v>47</v>
      </c>
      <c r="I19" s="272">
        <f t="shared" si="2"/>
        <v>286.41999999999996</v>
      </c>
    </row>
    <row r="20" spans="1:9" ht="15" customHeight="1" x14ac:dyDescent="0.25">
      <c r="B20" s="899">
        <f t="shared" si="1"/>
        <v>14</v>
      </c>
      <c r="C20" s="15">
        <v>1</v>
      </c>
      <c r="D20" s="987">
        <v>19.07</v>
      </c>
      <c r="E20" s="988">
        <v>44641</v>
      </c>
      <c r="F20" s="989">
        <f t="shared" si="0"/>
        <v>19.07</v>
      </c>
      <c r="G20" s="990" t="s">
        <v>216</v>
      </c>
      <c r="H20" s="991">
        <v>47</v>
      </c>
      <c r="I20" s="272">
        <f t="shared" si="2"/>
        <v>267.34999999999997</v>
      </c>
    </row>
    <row r="21" spans="1:9" ht="15" customHeight="1" x14ac:dyDescent="0.25">
      <c r="B21" s="899">
        <f t="shared" si="1"/>
        <v>14</v>
      </c>
      <c r="C21" s="15"/>
      <c r="D21" s="471">
        <v>0</v>
      </c>
      <c r="E21" s="950"/>
      <c r="F21" s="864">
        <f t="shared" si="0"/>
        <v>0</v>
      </c>
      <c r="G21" s="472"/>
      <c r="H21" s="539"/>
      <c r="I21" s="272">
        <f t="shared" si="2"/>
        <v>267.34999999999997</v>
      </c>
    </row>
    <row r="22" spans="1:9" ht="15" customHeight="1" x14ac:dyDescent="0.25">
      <c r="B22" s="899">
        <f t="shared" si="1"/>
        <v>14</v>
      </c>
      <c r="C22" s="15"/>
      <c r="D22" s="471">
        <v>0</v>
      </c>
      <c r="E22" s="950"/>
      <c r="F22" s="864">
        <f t="shared" si="0"/>
        <v>0</v>
      </c>
      <c r="G22" s="540"/>
      <c r="H22" s="541"/>
      <c r="I22" s="272">
        <f t="shared" si="2"/>
        <v>267.34999999999997</v>
      </c>
    </row>
    <row r="23" spans="1:9" ht="15" customHeight="1" x14ac:dyDescent="0.25">
      <c r="B23" s="899">
        <f t="shared" si="1"/>
        <v>14</v>
      </c>
      <c r="C23" s="15"/>
      <c r="D23" s="471">
        <v>0</v>
      </c>
      <c r="E23" s="950"/>
      <c r="F23" s="864">
        <f t="shared" si="0"/>
        <v>0</v>
      </c>
      <c r="G23" s="540"/>
      <c r="H23" s="541"/>
      <c r="I23" s="272">
        <f t="shared" si="2"/>
        <v>267.34999999999997</v>
      </c>
    </row>
    <row r="24" spans="1:9" ht="15" customHeight="1" x14ac:dyDescent="0.25">
      <c r="B24" s="899">
        <f t="shared" si="1"/>
        <v>14</v>
      </c>
      <c r="C24" s="15"/>
      <c r="D24" s="471">
        <v>0</v>
      </c>
      <c r="E24" s="950"/>
      <c r="F24" s="864">
        <f t="shared" si="0"/>
        <v>0</v>
      </c>
      <c r="G24" s="540"/>
      <c r="H24" s="541"/>
      <c r="I24" s="272">
        <f t="shared" si="2"/>
        <v>267.34999999999997</v>
      </c>
    </row>
    <row r="25" spans="1:9" ht="15" customHeight="1" x14ac:dyDescent="0.25">
      <c r="B25" s="899">
        <f t="shared" si="1"/>
        <v>14</v>
      </c>
      <c r="C25" s="15"/>
      <c r="D25" s="471">
        <v>0</v>
      </c>
      <c r="E25" s="950"/>
      <c r="F25" s="864">
        <f t="shared" si="0"/>
        <v>0</v>
      </c>
      <c r="G25" s="540"/>
      <c r="H25" s="541"/>
      <c r="I25" s="272">
        <f t="shared" si="2"/>
        <v>267.34999999999997</v>
      </c>
    </row>
    <row r="26" spans="1:9" ht="15" customHeight="1" x14ac:dyDescent="0.25">
      <c r="B26" s="899">
        <f t="shared" si="1"/>
        <v>14</v>
      </c>
      <c r="C26" s="15"/>
      <c r="D26" s="471">
        <v>0</v>
      </c>
      <c r="E26" s="950"/>
      <c r="F26" s="864">
        <f t="shared" si="0"/>
        <v>0</v>
      </c>
      <c r="G26" s="540"/>
      <c r="H26" s="541"/>
      <c r="I26" s="272">
        <f t="shared" si="2"/>
        <v>267.34999999999997</v>
      </c>
    </row>
    <row r="27" spans="1:9" ht="15" customHeight="1" x14ac:dyDescent="0.25">
      <c r="B27" s="899">
        <f t="shared" si="1"/>
        <v>14</v>
      </c>
      <c r="C27" s="15"/>
      <c r="D27" s="471">
        <v>0</v>
      </c>
      <c r="E27" s="950"/>
      <c r="F27" s="864">
        <f t="shared" si="0"/>
        <v>0</v>
      </c>
      <c r="G27" s="540"/>
      <c r="H27" s="541"/>
      <c r="I27" s="232">
        <f t="shared" si="2"/>
        <v>267.34999999999997</v>
      </c>
    </row>
    <row r="28" spans="1:9" ht="15" customHeight="1" x14ac:dyDescent="0.25">
      <c r="A28" s="47"/>
      <c r="B28" s="899">
        <f t="shared" si="1"/>
        <v>14</v>
      </c>
      <c r="C28" s="15"/>
      <c r="D28" s="471">
        <v>0</v>
      </c>
      <c r="E28" s="950"/>
      <c r="F28" s="864">
        <f t="shared" si="0"/>
        <v>0</v>
      </c>
      <c r="G28" s="540"/>
      <c r="H28" s="541"/>
      <c r="I28" s="232">
        <f t="shared" si="2"/>
        <v>267.34999999999997</v>
      </c>
    </row>
    <row r="29" spans="1:9" ht="15" customHeight="1" x14ac:dyDescent="0.25">
      <c r="A29" s="47"/>
      <c r="B29" s="899">
        <f t="shared" si="1"/>
        <v>14</v>
      </c>
      <c r="C29" s="15"/>
      <c r="D29" s="471">
        <v>0</v>
      </c>
      <c r="E29" s="950"/>
      <c r="F29" s="864">
        <f t="shared" si="0"/>
        <v>0</v>
      </c>
      <c r="G29" s="472"/>
      <c r="H29" s="539"/>
      <c r="I29" s="272">
        <f t="shared" si="2"/>
        <v>267.34999999999997</v>
      </c>
    </row>
    <row r="30" spans="1:9" ht="15" customHeight="1" x14ac:dyDescent="0.25">
      <c r="A30" s="47"/>
      <c r="B30" s="899">
        <f t="shared" si="1"/>
        <v>14</v>
      </c>
      <c r="C30" s="15"/>
      <c r="D30" s="471">
        <v>0</v>
      </c>
      <c r="E30" s="950"/>
      <c r="F30" s="864">
        <f t="shared" si="0"/>
        <v>0</v>
      </c>
      <c r="G30" s="472"/>
      <c r="H30" s="539"/>
      <c r="I30" s="272">
        <f t="shared" si="2"/>
        <v>267.34999999999997</v>
      </c>
    </row>
    <row r="31" spans="1:9" ht="15" customHeight="1" x14ac:dyDescent="0.25">
      <c r="A31" s="47"/>
      <c r="B31" s="899">
        <f t="shared" si="1"/>
        <v>14</v>
      </c>
      <c r="C31" s="15"/>
      <c r="D31" s="471">
        <v>0</v>
      </c>
      <c r="E31" s="950"/>
      <c r="F31" s="864">
        <f t="shared" si="0"/>
        <v>0</v>
      </c>
      <c r="G31" s="472"/>
      <c r="H31" s="539"/>
      <c r="I31" s="272">
        <f t="shared" si="2"/>
        <v>267.34999999999997</v>
      </c>
    </row>
    <row r="32" spans="1:9" ht="15" customHeight="1" x14ac:dyDescent="0.25">
      <c r="A32" s="47"/>
      <c r="B32" s="899">
        <f t="shared" si="1"/>
        <v>14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267.34999999999997</v>
      </c>
    </row>
    <row r="33" spans="1:9" ht="15" customHeight="1" x14ac:dyDescent="0.25">
      <c r="A33" s="47"/>
      <c r="B33" s="899">
        <f t="shared" si="1"/>
        <v>14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267.34999999999997</v>
      </c>
    </row>
    <row r="34" spans="1:9" ht="15" customHeight="1" x14ac:dyDescent="0.25">
      <c r="A34" s="47"/>
      <c r="B34" s="899">
        <f t="shared" si="1"/>
        <v>14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267.34999999999997</v>
      </c>
    </row>
    <row r="35" spans="1:9" ht="15.75" thickBot="1" x14ac:dyDescent="0.3">
      <c r="A35" s="121"/>
      <c r="B35" s="899">
        <f t="shared" si="1"/>
        <v>14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897"/>
      <c r="D38" s="1089" t="s">
        <v>21</v>
      </c>
      <c r="E38" s="1090"/>
      <c r="F38" s="143">
        <f>E4+E5-F36+E6</f>
        <v>267.35000000000014</v>
      </c>
    </row>
    <row r="39" spans="1:9" ht="15.75" thickBot="1" x14ac:dyDescent="0.3">
      <c r="A39" s="125"/>
      <c r="D39" s="752" t="s">
        <v>4</v>
      </c>
      <c r="E39" s="753"/>
      <c r="F39" s="49">
        <f>F4+F5-C36+F6</f>
        <v>14</v>
      </c>
    </row>
    <row r="40" spans="1:9" x14ac:dyDescent="0.25">
      <c r="B40" s="897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098"/>
      <c r="B5" s="1113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098"/>
      <c r="B6" s="1114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3"/>
      <c r="D8" s="69">
        <f t="shared" ref="D8:D39" si="0">C8*B8</f>
        <v>0</v>
      </c>
      <c r="E8" s="329"/>
      <c r="F8" s="694">
        <f t="shared" ref="F8:F15" si="1">D8</f>
        <v>0</v>
      </c>
      <c r="G8" s="268"/>
      <c r="H8" s="289"/>
      <c r="I8" s="734">
        <f>E4+E5+E6-F8</f>
        <v>0</v>
      </c>
      <c r="J8" s="692">
        <f>H8*F8</f>
        <v>0</v>
      </c>
    </row>
    <row r="9" spans="1:10" ht="15.75" x14ac:dyDescent="0.25">
      <c r="B9" s="197">
        <v>13</v>
      </c>
      <c r="C9" s="693"/>
      <c r="D9" s="69">
        <f t="shared" si="0"/>
        <v>0</v>
      </c>
      <c r="E9" s="329"/>
      <c r="F9" s="735">
        <f t="shared" si="1"/>
        <v>0</v>
      </c>
      <c r="G9" s="268"/>
      <c r="H9" s="289"/>
      <c r="I9" s="736">
        <f>I8-F9</f>
        <v>0</v>
      </c>
      <c r="J9" s="733">
        <f t="shared" ref="J9:J39" si="2">H9*F9</f>
        <v>0</v>
      </c>
    </row>
    <row r="10" spans="1:10" ht="15.75" x14ac:dyDescent="0.25">
      <c r="B10" s="197">
        <v>13</v>
      </c>
      <c r="C10" s="693"/>
      <c r="D10" s="69">
        <f t="shared" si="0"/>
        <v>0</v>
      </c>
      <c r="E10" s="329"/>
      <c r="F10" s="735">
        <f t="shared" si="1"/>
        <v>0</v>
      </c>
      <c r="G10" s="268"/>
      <c r="H10" s="289"/>
      <c r="I10" s="736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97">
        <v>13</v>
      </c>
      <c r="C11" s="693"/>
      <c r="D11" s="69">
        <f t="shared" si="0"/>
        <v>0</v>
      </c>
      <c r="E11" s="329"/>
      <c r="F11" s="735">
        <f t="shared" si="1"/>
        <v>0</v>
      </c>
      <c r="G11" s="268"/>
      <c r="H11" s="289"/>
      <c r="I11" s="736">
        <f t="shared" si="3"/>
        <v>0</v>
      </c>
      <c r="J11" s="733">
        <f t="shared" si="2"/>
        <v>0</v>
      </c>
    </row>
    <row r="12" spans="1:10" ht="15.75" x14ac:dyDescent="0.25">
      <c r="B12" s="197">
        <v>13</v>
      </c>
      <c r="C12" s="693"/>
      <c r="D12" s="69">
        <f t="shared" si="0"/>
        <v>0</v>
      </c>
      <c r="E12" s="329"/>
      <c r="F12" s="735">
        <f t="shared" si="1"/>
        <v>0</v>
      </c>
      <c r="G12" s="268"/>
      <c r="H12" s="289"/>
      <c r="I12" s="736">
        <f t="shared" si="3"/>
        <v>0</v>
      </c>
      <c r="J12" s="733">
        <f t="shared" si="2"/>
        <v>0</v>
      </c>
    </row>
    <row r="13" spans="1:10" ht="15.75" x14ac:dyDescent="0.25">
      <c r="A13" s="19"/>
      <c r="B13" s="197">
        <v>13</v>
      </c>
      <c r="C13" s="951"/>
      <c r="D13" s="69">
        <f t="shared" si="0"/>
        <v>0</v>
      </c>
      <c r="E13" s="329"/>
      <c r="F13" s="735">
        <f t="shared" si="1"/>
        <v>0</v>
      </c>
      <c r="G13" s="268"/>
      <c r="H13" s="289"/>
      <c r="I13" s="736">
        <f t="shared" si="3"/>
        <v>0</v>
      </c>
      <c r="J13" s="733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4">
        <f t="shared" si="1"/>
        <v>0</v>
      </c>
      <c r="G14" s="268"/>
      <c r="H14" s="289"/>
      <c r="I14" s="736">
        <f t="shared" si="3"/>
        <v>0</v>
      </c>
      <c r="J14" s="695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4">
        <f t="shared" si="1"/>
        <v>0</v>
      </c>
      <c r="G15" s="70"/>
      <c r="H15" s="603"/>
      <c r="I15" s="736">
        <f t="shared" si="3"/>
        <v>0</v>
      </c>
      <c r="J15" s="695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4">
        <f>D16</f>
        <v>0</v>
      </c>
      <c r="G16" s="70"/>
      <c r="H16" s="603"/>
      <c r="I16" s="736">
        <f t="shared" si="3"/>
        <v>0</v>
      </c>
      <c r="J16" s="695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4">
        <f>D17</f>
        <v>0</v>
      </c>
      <c r="G17" s="70"/>
      <c r="H17" s="603"/>
      <c r="I17" s="736">
        <f t="shared" si="3"/>
        <v>0</v>
      </c>
      <c r="J17" s="695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4">
        <f t="shared" ref="F18:F39" si="4">D18</f>
        <v>0</v>
      </c>
      <c r="G18" s="70"/>
      <c r="H18" s="860"/>
      <c r="I18" s="736">
        <f t="shared" si="3"/>
        <v>0</v>
      </c>
      <c r="J18" s="695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4">
        <f t="shared" si="4"/>
        <v>0</v>
      </c>
      <c r="G19" s="268"/>
      <c r="H19" s="861"/>
      <c r="I19" s="736">
        <f t="shared" si="3"/>
        <v>0</v>
      </c>
      <c r="J19" s="695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4">
        <f t="shared" si="4"/>
        <v>0</v>
      </c>
      <c r="G20" s="268"/>
      <c r="H20" s="861"/>
      <c r="I20" s="736">
        <f t="shared" si="3"/>
        <v>0</v>
      </c>
      <c r="J20" s="695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4">
        <f t="shared" si="4"/>
        <v>0</v>
      </c>
      <c r="G21" s="268"/>
      <c r="H21" s="861"/>
      <c r="I21" s="736">
        <f t="shared" si="3"/>
        <v>0</v>
      </c>
      <c r="J21" s="695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4">
        <f t="shared" si="4"/>
        <v>0</v>
      </c>
      <c r="G22" s="268"/>
      <c r="H22" s="861"/>
      <c r="I22" s="736">
        <f t="shared" si="3"/>
        <v>0</v>
      </c>
      <c r="J22" s="695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4">
        <f t="shared" si="4"/>
        <v>0</v>
      </c>
      <c r="G23" s="268"/>
      <c r="H23" s="906"/>
      <c r="I23" s="736">
        <f t="shared" si="3"/>
        <v>0</v>
      </c>
      <c r="J23" s="695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4">
        <f t="shared" si="4"/>
        <v>0</v>
      </c>
      <c r="G24" s="268"/>
      <c r="H24" s="906"/>
      <c r="I24" s="737">
        <f t="shared" si="3"/>
        <v>0</v>
      </c>
      <c r="J24" s="695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4">
        <f t="shared" si="4"/>
        <v>0</v>
      </c>
      <c r="G25" s="268"/>
      <c r="H25" s="906"/>
      <c r="I25" s="737">
        <f t="shared" si="3"/>
        <v>0</v>
      </c>
      <c r="J25" s="695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4">
        <f t="shared" si="4"/>
        <v>0</v>
      </c>
      <c r="G26" s="70"/>
      <c r="H26" s="907"/>
      <c r="I26" s="737">
        <f t="shared" si="3"/>
        <v>0</v>
      </c>
      <c r="J26" s="695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4">
        <f t="shared" si="4"/>
        <v>0</v>
      </c>
      <c r="G27" s="70"/>
      <c r="H27" s="907"/>
      <c r="I27" s="737">
        <f t="shared" si="3"/>
        <v>0</v>
      </c>
      <c r="J27" s="695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4">
        <f t="shared" si="4"/>
        <v>0</v>
      </c>
      <c r="G28" s="70"/>
      <c r="H28" s="907"/>
      <c r="I28" s="737">
        <f t="shared" si="3"/>
        <v>0</v>
      </c>
      <c r="J28" s="695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4">
        <f t="shared" si="4"/>
        <v>0</v>
      </c>
      <c r="G29" s="70"/>
      <c r="H29" s="907"/>
      <c r="I29" s="737">
        <f t="shared" si="3"/>
        <v>0</v>
      </c>
      <c r="J29" s="695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4">
        <f t="shared" si="4"/>
        <v>0</v>
      </c>
      <c r="G30" s="70"/>
      <c r="H30" s="907"/>
      <c r="I30" s="737">
        <f t="shared" si="3"/>
        <v>0</v>
      </c>
      <c r="J30" s="695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4">
        <f t="shared" si="4"/>
        <v>0</v>
      </c>
      <c r="G31" s="70"/>
      <c r="H31" s="907"/>
      <c r="I31" s="737">
        <f t="shared" si="3"/>
        <v>0</v>
      </c>
      <c r="J31" s="695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4">
        <f t="shared" si="4"/>
        <v>0</v>
      </c>
      <c r="G32" s="70"/>
      <c r="H32" s="907"/>
      <c r="I32" s="737">
        <f t="shared" si="3"/>
        <v>0</v>
      </c>
      <c r="J32" s="695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4">
        <f t="shared" si="4"/>
        <v>0</v>
      </c>
      <c r="G33" s="70"/>
      <c r="H33" s="907"/>
      <c r="I33" s="737">
        <f t="shared" si="3"/>
        <v>0</v>
      </c>
      <c r="J33" s="695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4">
        <f t="shared" si="4"/>
        <v>0</v>
      </c>
      <c r="G34" s="70"/>
      <c r="H34" s="907"/>
      <c r="I34" s="737">
        <f t="shared" si="3"/>
        <v>0</v>
      </c>
      <c r="J34" s="695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4">
        <f t="shared" si="4"/>
        <v>0</v>
      </c>
      <c r="G35" s="70"/>
      <c r="H35" s="907"/>
      <c r="I35" s="737">
        <f t="shared" si="3"/>
        <v>0</v>
      </c>
      <c r="J35" s="695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4">
        <f t="shared" si="4"/>
        <v>0</v>
      </c>
      <c r="G36" s="70"/>
      <c r="H36" s="603"/>
      <c r="I36" s="737">
        <f t="shared" si="3"/>
        <v>0</v>
      </c>
      <c r="J36" s="695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4">
        <f t="shared" si="4"/>
        <v>0</v>
      </c>
      <c r="G37" s="70"/>
      <c r="H37" s="603"/>
      <c r="I37" s="737">
        <f t="shared" si="3"/>
        <v>0</v>
      </c>
      <c r="J37" s="695">
        <f t="shared" si="2"/>
        <v>0</v>
      </c>
    </row>
    <row r="38" spans="1:10" ht="15.75" x14ac:dyDescent="0.25">
      <c r="A38" s="47"/>
      <c r="B38" s="197">
        <v>13</v>
      </c>
      <c r="C38" s="693"/>
      <c r="D38" s="69">
        <f t="shared" si="0"/>
        <v>0</v>
      </c>
      <c r="E38" s="329"/>
      <c r="F38" s="694">
        <f t="shared" si="4"/>
        <v>0</v>
      </c>
      <c r="G38" s="70"/>
      <c r="H38" s="603"/>
      <c r="I38" s="737">
        <f t="shared" si="3"/>
        <v>0</v>
      </c>
      <c r="J38" s="695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90"/>
      <c r="J39" s="69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9" t="s">
        <v>21</v>
      </c>
      <c r="E42" s="1090"/>
      <c r="F42" s="143">
        <f>E4+E5-F40+E6</f>
        <v>0</v>
      </c>
    </row>
    <row r="43" spans="1:10" ht="15.75" thickBot="1" x14ac:dyDescent="0.3">
      <c r="A43" s="125"/>
      <c r="D43" s="918" t="s">
        <v>4</v>
      </c>
      <c r="E43" s="91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2022-04-19T16:38:17Z</dcterms:modified>
</cp:coreProperties>
</file>