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Q33" i="38" l="1"/>
  <c r="Q32" i="38"/>
  <c r="Q31" i="38" l="1"/>
  <c r="Q30" i="38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<sst xmlns="http://schemas.openxmlformats.org/spreadsheetml/2006/main" count="3592" uniqueCount="625">
  <si>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</si>
  <si>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</si>
  <si>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</si>
  <si>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</si>
  <si>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</si>
  <si>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</si>
  <si>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</si>
  <si>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</si>
  <si>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</si>
  <si>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</si>
  <si>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</si>
  <si>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</si>
  <si>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</si>
  <si>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</si>
  <si>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</si>
  <si>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</si>
  <si>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</si>
  <si>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</si>
  <si>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</si>
  <si>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</si>
  <si>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</si>
  <si>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</si>
  <si>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</si>
  <si>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</si>
  <si>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</si>
  <si>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</si>
  <si>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</si>
  <si>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</si>
  <si>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</si>
  <si>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</si>
  <si>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</si>
  <si>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</si>
  <si>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</si>
  <si>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</si>
  <si>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</si>
  <si>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</si>
  <si>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</si>
  <si>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</si>
  <si>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</si>
  <si>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</si>
  <si>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</si>
  <si>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</si>
  <si>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</si>
  <si>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</si>
  <si>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</si>
  <si>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</si>
  <si>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</si>
  <si>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</si>
  <si>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</si>
  <si>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</si>
  <si>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</si>
  <si>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</si>
  <si>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</si>
  <si>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</si>
  <si>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</si>
  <si>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</si>
  <si>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</si>
  <si>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</si>
  <si>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</si>
  <si>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</si>
  <si>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</si>
  <si>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</si>
  <si>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</si>
  <si>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</si>
  <si>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</si>
  <si>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</si>
  <si>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</si>
  <si>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</si>
  <si>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</si>
  <si>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</si>
  <si>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</si>
  <si>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</si>
  <si>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</si>
  <si>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</si>
  <si>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</si>
  <si>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</si>
  <si>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</si>
  <si>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</si>
  <si>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</si>
  <si>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</si>
  <si>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</si>
  <si>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</si>
  <si>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</si>
  <si>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</si>
  <si>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</si>
  <si>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</si>
  <si>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</si>
  <si>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</si>
  <si>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</si>
  <si>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</si>
  <si>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</si>
  <si>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</si>
  <si>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</si>
  <si>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</si>
  <si>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</si>
  <si>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</si>
  <si>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</si>
  <si>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</si>
  <si>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</si>
  <si>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</si>
  <si>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</si>
  <si>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</si>
  <si>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</si>
  <si>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</si>
  <si>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</si>
  <si>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</si>
  <si>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</si>
  <si>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</si>
  <si>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</si>
  <si>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</si>
  <si>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</si>
  <si>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</si>
  <si>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</si>
  <si>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</si>
  <si>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</si>
  <si>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</si>
  <si>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</si>
  <si>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</si>
  <si>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</si>
  <si>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</si>
  <si>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</si>
  <si>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</si>
  <si>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</si>
  <si>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</si>
  <si>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</si>
  <si>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</si>
  <si>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</si>
  <si>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</si>
  <si>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</si>
  <si>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</si>
  <si>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</si>
  <si>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</si>
  <si>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</si>
  <si>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</si>
  <si>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</si>
  <si>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</si>
  <si>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</si>
  <si>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</si>
  <si>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</si>
  <si>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</si>
  <si>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</si>
  <si>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</si>
  <si>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</si>
  <si>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</si>
  <si>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</si>
  <si>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</si>
  <si>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</si>
  <si>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</si>
  <si>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</si>
  <si>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</si>
  <si>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</si>
  <si>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</si>
  <si>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</si>
  <si>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</si>
  <si>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</si>
  <si>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</si>
  <si>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</si>
  <si>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</si>
  <si>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</si>
  <si>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</si>
  <si>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</si>
  <si>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</si>
  <si>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</si>
  <si>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</si>
  <si>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</si>
  <si>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</si>
  <si>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</si>
  <si>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</si>
  <si>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</si>
  <si>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</si>
  <si>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</si>
  <si>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</si>
  <si>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</si>
  <si>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</si>
  <si>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</si>
  <si>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</si>
  <si>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</si>
  <si>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</si>
  <si>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</si>
  <si>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</si>
  <si>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</si>
  <si>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</si>
  <si>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</si>
  <si>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</si>
  <si>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</si>
  <si>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</si>
  <si>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</si>
  <si>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</si>
  <si>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</si>
  <si>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</si>
  <si>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</si>
  <si>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</si>
  <si>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</si>
  <si>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</si>
  <si>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</si>
  <si>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</si>
  <si>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</si>
  <si>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</si>
  <si>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</si>
  <si>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</si>
  <si>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</si>
  <si>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</si>
  <si>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</si>
  <si>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</si>
  <si>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</si>
  <si>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</si>
  <si>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</si>
  <si>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</si>
  <si>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</si>
  <si>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</si>
  <si>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</si>
  <si>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</si>
  <si>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</si>
  <si>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</si>
  <si>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</si>
  <si>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</si>
  <si>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</si>
  <si>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</si>
  <si>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</si>
  <si>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</si>
  <si>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</si>
  <si>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</si>
  <si>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</si>
  <si>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</si>
  <si>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</si>
  <si>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</si>
  <si>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</si>
  <si>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</si>
  <si>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</si>
  <si>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</si>
  <si>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</si>
  <si>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</si>
  <si>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</si>
  <si>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</si>
  <si>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</si>
  <si>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</si>
  <si>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</si>
  <si>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</si>
  <si>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</si>
  <si>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</si>
  <si>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</si>
  <si>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</si>
  <si>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</si>
  <si>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</si>
  <si>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</si>
  <si>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</si>
  <si>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</si>
  <si>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</si>
  <si>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</si>
  <si>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</si>
  <si>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</si>
  <si>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</si>
  <si>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</si>
  <si>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</si>
  <si>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</si>
  <si>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</si>
  <si>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</si>
  <si>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</si>
  <si>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</si>
  <si>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</si>
  <si>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</si>
  <si>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</si>
  <si>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</si>
  <si>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</si>
  <si>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</si>
  <si>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</si>
  <si>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</si>
  <si>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</si>
  <si>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</si>
  <si>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</si>
  <si>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</si>
  <si>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</si>
  <si>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</si>
  <si>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</si>
  <si>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</si>
  <si>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</si>
  <si>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</si>
  <si>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</si>
  <si>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</si>
  <si>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</si>
  <si>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</si>
  <si>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</si>
  <si>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</si>
  <si>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</si>
  <si>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</si>
  <si>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</si>
  <si>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</si>
  <si>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</si>
  <si>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</si>
  <si>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</si>
  <si>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</si>
  <si>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</si>
  <si>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</si>
  <si>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</si>
  <si>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</si>
  <si>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</si>
  <si>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</si>
  <si>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</si>
  <si>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</si>
  <si>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</si>
  <si>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</si>
  <si>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</si>
  <si>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</si>
  <si>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</si>
  <si>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</si>
  <si>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</si>
  <si>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</si>
  <si>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</si>
  <si>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</si>
  <si>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</si>
  <si>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</si>
  <si>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</si>
  <si>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</si>
  <si>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</si>
  <si>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</si>
  <si>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</si>
  <si>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</si>
  <si>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</si>
  <si>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</si>
  <si>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</si>
  <si>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</si>
  <si>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</si>
  <si>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</si>
  <si>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</si>
  <si>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</si>
  <si>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</si>
  <si>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</si>
  <si>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</si>
  <si>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</si>
  <si>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</si>
  <si>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</si>
  <si>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</si>
  <si>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</si>
  <si>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</si>
  <si>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</si>
  <si>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</si>
  <si>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</si>
  <si>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</si>
  <si>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</si>
  <si>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</si>
  <si>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</si>
  <si>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</si>
  <si>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</si>
  <si>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</si>
  <si>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</si>
  <si>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</si>
  <si>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</si>
  <si>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</si>
  <si>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</si>
  <si>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</si>
  <si>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</si>
  <si>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</si>
  <si>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</si>
  <si>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</si>
  <si>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</si>
  <si>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</si>
  <si>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</si>
  <si>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</si>
  <si>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</si>
  <si>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</si>
  <si>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</si>
  <si>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</si>
  <si>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</si>
  <si>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</si>
  <si>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</si>
  <si>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</si>
  <si>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</si>
  <si>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</si>
  <si>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</si>
  <si>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</si>
  <si>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</si>
  <si>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</si>
  <si>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</si>
  <si>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</si>
  <si>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</si>
  <si>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</si>
  <si>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</si>
  <si>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</si>
  <si>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</si>
  <si>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</si>
  <si>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</si>
  <si>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</si>
  <si>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</si>
  <si>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</si>
  <si>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</si>
  <si>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</si>
  <si>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</si>
  <si>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</si>
  <si>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</si>
  <si>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</si>
  <si>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</si>
  <si>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</si>
  <si>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</si>
  <si>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</si>
  <si>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</si>
  <si>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</si>
  <si>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</si>
  <si>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</si>
  <si>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</si>
  <si>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</si>
  <si>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</si>
  <si>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</si>
  <si>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</si>
  <si>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</si>
  <si>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</si>
  <si>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</si>
  <si>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</si>
  <si>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</si>
  <si>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</si>
  <si>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</si>
  <si>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</si>
  <si>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</si>
  <si>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</si>
  <si>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</si>
  <si>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</si>
  <si>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</si>
  <si>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</si>
  <si>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</si>
  <si>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</si>
  <si>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</si>
  <si>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</si>
  <si>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</si>
  <si>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</si>
  <si>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</si>
  <si>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</si>
  <si>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</si>
  <si>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</si>
  <si>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</si>
  <si>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</si>
  <si>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</si>
  <si>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</si>
  <si>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</si>
  <si>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</si>
  <si>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</si>
  <si>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</si>
  <si>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</si>
  <si>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</si>
  <si>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</si>
  <si>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</si>
  <si>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</si>
  <si>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</si>
  <si>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</si>
  <si>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</si>
  <si>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</si>
  <si>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</si>
  <si>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</si>
  <si>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</si>
  <si>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</si>
  <si>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</si>
  <si>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</si>
  <si>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</si>
  <si>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</si>
  <si>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</si>
  <si>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</si>
  <si>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</si>
  <si>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</si>
  <si>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</si>
  <si>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</si>
  <si>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</si>
  <si>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</si>
  <si>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</si>
  <si>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</si>
  <si>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</si>
  <si>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</si>
  <si>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</si>
  <si>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</si>
  <si>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</si>
  <si>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</si>
  <si>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</si>
  <si>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</si>
  <si>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</si>
  <si>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</si>
  <si>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</si>
  <si>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</si>
  <si>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</si>
  <si>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</si>
  <si>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</si>
  <si>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</si>
  <si>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</si>
  <si>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</si>
  <si>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</si>
  <si>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</si>
  <si>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</si>
  <si>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</si>
  <si>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</si>
  <si>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</si>
  <si>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</si>
  <si>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</si>
  <si>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</si>
  <si>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</si>
  <si>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</si>
  <si>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</si>
  <si>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</si>
  <si>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</si>
  <si>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</si>
  <si>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</si>
  <si>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</si>
  <si>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</si>
  <si>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</si>
  <si>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</si>
  <si>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</si>
  <si>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</si>
  <si>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</si>
  <si>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</si>
  <si>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</si>
  <si>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</si>
  <si>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</si>
  <si>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</si>
  <si>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</si>
  <si>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</si>
  <si>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</si>
  <si>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</si>
  <si>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</si>
  <si>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</si>
  <si>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</si>
  <si>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</si>
  <si>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</si>
  <si>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</si>
  <si>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</si>
  <si>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</si>
  <si>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</si>
  <si>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</si>
  <si>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</si>
  <si>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</si>
  <si>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</si>
  <si>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</si>
  <si>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</si>
  <si>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</si>
  <si>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</si>
  <si>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</si>
  <si>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</si>
  <si>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</si>
  <si>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</si>
  <si>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</si>
  <si>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</si>
  <si>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</si>
  <si>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</si>
  <si>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</si>
  <si>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</si>
  <si>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</si>
  <si>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</si>
  <si>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</si>
  <si>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</si>
  <si>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</si>
  <si>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</si>
  <si>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</si>
  <si>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</si>
  <si>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</si>
  <si>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</si>
  <si>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</si>
  <si>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</si>
  <si>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</si>
  <si>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</si>
  <si>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</si>
  <si>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</si>
  <si>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</si>
  <si>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</si>
  <si>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</si>
  <si>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</si>
  <si>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</si>
  <si>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</si>
  <si>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</si>
  <si>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</si>
  <si>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</si>
  <si>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</si>
  <si>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</si>
  <si>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</si>
  <si>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</si>
  <si>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</si>
  <si>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</si>
  <si>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</si>
  <si>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</si>
  <si>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</si>
  <si>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</si>
  <si>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</si>
  <si>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</si>
  <si>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</si>
  <si>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</si>
  <si>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</si>
  <si>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</si>
  <si>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</si>
  <si>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</si>
  <si>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</si>
  <si>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</si>
  <si>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</si>
  <si>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</si>
  <si>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</si>
  <si>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</si>
  <si>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</si>
  <si>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</si>
  <si>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</si>
  <si>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</si>
  <si>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</si>
  <si>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</si>
  <si>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</si>
  <si>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</si>
  <si>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</si>
  <si>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</si>
  <si>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</si>
  <si>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</si>
  <si>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</si>
  <si>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</si>
  <si>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</si>
  <si>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</si>
  <si>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</si>
  <si>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</si>
  <si>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</si>
  <si>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</si>
  <si>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</si>
  <si>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</si>
  <si>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</si>
  <si>
    <t>HCO-8088</t>
  </si>
  <si>
    <t>Transfer S 9-Sept-21</t>
  </si>
  <si>
    <t>Transfer S 3-Sep-21</t>
  </si>
  <si>
    <t>16679--nc-3864</t>
  </si>
  <si>
    <t>16671--nc-3863</t>
  </si>
  <si>
    <t>Transfer S 10-Sep-21</t>
  </si>
  <si>
    <t>Transfer Bnte 2-Sept-21</t>
  </si>
  <si>
    <t>Transfer Bnte 3-Sept-21</t>
  </si>
  <si>
    <t>Transfer Bnte 1-Sept-21</t>
  </si>
  <si>
    <t>Transfer B 1-Sept-21</t>
  </si>
  <si>
    <t>Transfer B 2-Sept-21</t>
  </si>
  <si>
    <t>Transfer B 6-Sept-21</t>
  </si>
  <si>
    <t>Transfer S 27-Ago-21</t>
  </si>
  <si>
    <t>Transfer B 30-Ago-21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</si>
</sst>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6" fillId="2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 vertical="center" wrapText="1"/>
    </xf>
    <xf numFmtId="166" fontId="10" fillId="2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/>
    <xf numFmtId="166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  <xf numFmtId="164" fontId="10" fillId="2" borderId="33" xfId="1" applyNumberFormat="1" applyFont="1" applyFill="1" applyBorder="1"/>
    <xf numFmtId="164" fontId="10" fillId="2" borderId="33" xfId="0" applyNumberFormat="1" applyFont="1" applyFill="1" applyBorder="1"/>
    <xf numFmtId="164" fontId="10" fillId="23" borderId="33" xfId="0" applyNumberFormat="1" applyFont="1" applyFill="1" applyBorder="1"/>
    <xf numFmtId="164" fontId="10" fillId="23" borderId="33" xfId="0" applyNumberFormat="1" applyFont="1" applyFill="1" applyBorder="1" applyAlignment="1">
      <alignment horizontal="right"/>
    </xf>
    <xf numFmtId="164" fontId="10" fillId="23" borderId="33" xfId="0" applyNumberFormat="1" applyFont="1" applyFill="1" applyBorder="1" applyAlignment="1">
      <alignment horizontal="center"/>
    </xf>
    <xf numFmtId="166" fontId="10" fillId="23" borderId="33" xfId="0" applyNumberFormat="1" applyFont="1" applyFill="1" applyBorder="1" applyAlignment="1">
      <alignment horizontal="center"/>
    </xf>
    <xf numFmtId="166" fontId="10" fillId="23" borderId="33" xfId="0" applyNumberFormat="1" applyFont="1" applyFill="1" applyBorder="1" applyAlignment="1">
      <alignment horizontal="right"/>
    </xf>
    <xf numFmtId="166" fontId="10" fillId="9" borderId="33" xfId="0" applyNumberFormat="1" applyFont="1" applyFill="1" applyBorder="1" applyAlignment="1">
      <alignment horizontal="right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99"/>
      <color rgb="FF00FF00"/>
      <color rgb="FF00FFCC"/>
      <color rgb="FFFF3399"/>
      <color rgb="FFFF66FF"/>
      <color rgb="FF33CCFF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  <c:pt idx="27">
                  <c:v>9663</c:v>
                </c:pt>
                <c:pt idx="28">
                  <c:v>11813</c:v>
                </c:pt>
                <c:pt idx="29" formatCode="_(&quot;$&quot;* #,##0.00_);_(&quot;$&quot;* \(#,##0.00\);_(&quot;$&quot;* &quot;-&quot;??_);_(@_)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  <c:pt idx="26">
                  <c:v>45226</c:v>
                </c:pt>
                <c:pt idx="27">
                  <c:v>46685</c:v>
                </c:pt>
                <c:pt idx="28">
                  <c:v>1940365</c:v>
                </c:pt>
                <c:pt idx="29">
                  <c:v>1939961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5405.6</c:v>
                </c:pt>
                <c:pt idx="1">
                  <c:v>5423</c:v>
                </c:pt>
                <c:pt idx="2">
                  <c:v>5568</c:v>
                </c:pt>
                <c:pt idx="3">
                  <c:v>5341.8</c:v>
                </c:pt>
                <c:pt idx="4">
                  <c:v>5475.2</c:v>
                </c:pt>
                <c:pt idx="5" formatCode="&quot;$&quot;#,##0.00">
                  <c:v>5568</c:v>
                </c:pt>
                <c:pt idx="6" formatCode="&quot;$&quot;#,##0.00">
                  <c:v>4651.6000000000004</c:v>
                </c:pt>
                <c:pt idx="7" formatCode="&quot;$&quot;#,##0.00">
                  <c:v>4593.6000000000004</c:v>
                </c:pt>
                <c:pt idx="8" formatCode="&quot;$&quot;#,##0.00">
                  <c:v>4524</c:v>
                </c:pt>
                <c:pt idx="9" formatCode="&quot;$&quot;#,##0.00">
                  <c:v>4727</c:v>
                </c:pt>
                <c:pt idx="10" formatCode="&quot;$&quot;#,##0.00">
                  <c:v>4506.6000000000004</c:v>
                </c:pt>
                <c:pt idx="11" formatCode="&quot;$&quot;#,##0.00">
                  <c:v>4524</c:v>
                </c:pt>
                <c:pt idx="12" formatCode="&quot;$&quot;#,##0.00">
                  <c:v>4326.8</c:v>
                </c:pt>
                <c:pt idx="13" formatCode="&quot;$&quot;#,##0.00">
                  <c:v>4309.3999999999996</c:v>
                </c:pt>
                <c:pt idx="14" formatCode="&quot;$&quot;#,##0.00">
                  <c:v>4274.6000000000004</c:v>
                </c:pt>
                <c:pt idx="15" formatCode="&quot;$&quot;#,##0.00">
                  <c:v>4292</c:v>
                </c:pt>
                <c:pt idx="16" formatCode="&quot;$&quot;#,##0.00">
                  <c:v>4292</c:v>
                </c:pt>
                <c:pt idx="17">
                  <c:v>4071.6</c:v>
                </c:pt>
                <c:pt idx="18">
                  <c:v>3886</c:v>
                </c:pt>
                <c:pt idx="19">
                  <c:v>3886</c:v>
                </c:pt>
                <c:pt idx="20">
                  <c:v>3915</c:v>
                </c:pt>
                <c:pt idx="21">
                  <c:v>3944</c:v>
                </c:pt>
                <c:pt idx="22">
                  <c:v>3886</c:v>
                </c:pt>
                <c:pt idx="23">
                  <c:v>3915</c:v>
                </c:pt>
                <c:pt idx="24">
                  <c:v>3932.4</c:v>
                </c:pt>
                <c:pt idx="25">
                  <c:v>3816.4</c:v>
                </c:pt>
                <c:pt idx="26">
                  <c:v>3926.6</c:v>
                </c:pt>
                <c:pt idx="27">
                  <c:v>4013.6</c:v>
                </c:pt>
                <c:pt idx="28">
                  <c:v>3671.4</c:v>
                </c:pt>
                <c:pt idx="29">
                  <c:v>3665.6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  <c:pt idx="26">
                  <c:v>614874.71270000003</c:v>
                </c:pt>
                <c:pt idx="27">
                  <c:v>627928.27879999997</c:v>
                </c:pt>
                <c:pt idx="28">
                  <c:v>582979.33274999994</c:v>
                </c:pt>
                <c:pt idx="29">
                  <c:v>574025.03419999999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928816.26614000008</c:v>
                </c:pt>
                <c:pt idx="2">
                  <c:v>931373.69279999996</c:v>
                </c:pt>
                <c:pt idx="3">
                  <c:v>913810.37280000013</c:v>
                </c:pt>
                <c:pt idx="4">
                  <c:v>938805.31189999986</c:v>
                </c:pt>
                <c:pt idx="5">
                  <c:v>945591.09400000004</c:v>
                </c:pt>
                <c:pt idx="6">
                  <c:v>796766.06209999998</c:v>
                </c:pt>
                <c:pt idx="7">
                  <c:v>786861.61369999999</c:v>
                </c:pt>
                <c:pt idx="8">
                  <c:v>778250.42150000005</c:v>
                </c:pt>
                <c:pt idx="9">
                  <c:v>789078.29269999987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740856.47288000002</c:v>
                </c:pt>
                <c:pt idx="13">
                  <c:v>737887.72960000008</c:v>
                </c:pt>
                <c:pt idx="14">
                  <c:v>724335</c:v>
                </c:pt>
                <c:pt idx="15">
                  <c:v>724650.3861</c:v>
                </c:pt>
                <c:pt idx="16">
                  <c:v>705310.76930000004</c:v>
                </c:pt>
                <c:pt idx="17">
                  <c:v>698114.28059999994</c:v>
                </c:pt>
                <c:pt idx="18">
                  <c:v>664057.79999999993</c:v>
                </c:pt>
                <c:pt idx="19">
                  <c:v>660789.4</c:v>
                </c:pt>
                <c:pt idx="20">
                  <c:v>665537.00455000007</c:v>
                </c:pt>
                <c:pt idx="21">
                  <c:v>668362.98974999995</c:v>
                </c:pt>
                <c:pt idx="22">
                  <c:v>665492.13524999993</c:v>
                </c:pt>
                <c:pt idx="23">
                  <c:v>664082.1375500001</c:v>
                </c:pt>
                <c:pt idx="24">
                  <c:v>672166.09439999994</c:v>
                </c:pt>
                <c:pt idx="25">
                  <c:v>653733.80800000008</c:v>
                </c:pt>
                <c:pt idx="26">
                  <c:v>659924.31270000001</c:v>
                </c:pt>
                <c:pt idx="27">
                  <c:v>671764.87879999995</c:v>
                </c:pt>
                <c:pt idx="28">
                  <c:v>628623.73274999997</c:v>
                </c:pt>
                <c:pt idx="29">
                  <c:v>618813.63419999997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49.600962829094641</c:v>
                </c:pt>
                <c:pt idx="2">
                  <c:v>49.38096088418277</c:v>
                </c:pt>
                <c:pt idx="3">
                  <c:v>48.405023979761026</c:v>
                </c:pt>
                <c:pt idx="4">
                  <c:v>49.718157558428381</c:v>
                </c:pt>
                <c:pt idx="5">
                  <c:v>49.333894127386621</c:v>
                </c:pt>
                <c:pt idx="6">
                  <c:v>42.007926032095014</c:v>
                </c:pt>
                <c:pt idx="7">
                  <c:v>42.080729947608219</c:v>
                </c:pt>
                <c:pt idx="8">
                  <c:v>42.540874830137234</c:v>
                </c:pt>
                <c:pt idx="9">
                  <c:v>41.770816514616214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38.675510311813191</c:v>
                </c:pt>
                <c:pt idx="13">
                  <c:v>38.665023288874032</c:v>
                </c:pt>
                <c:pt idx="14">
                  <c:v>38.748885730110104</c:v>
                </c:pt>
                <c:pt idx="15">
                  <c:v>38.549824562985997</c:v>
                </c:pt>
                <c:pt idx="16">
                  <c:v>37.00639686983277</c:v>
                </c:pt>
                <c:pt idx="17">
                  <c:v>36.964449018060904</c:v>
                </c:pt>
                <c:pt idx="18">
                  <c:v>35.423726541554956</c:v>
                </c:pt>
                <c:pt idx="19">
                  <c:v>35.559967372872265</c:v>
                </c:pt>
                <c:pt idx="20">
                  <c:v>36.230706328249447</c:v>
                </c:pt>
                <c:pt idx="21">
                  <c:v>35.860288955825119</c:v>
                </c:pt>
                <c:pt idx="22">
                  <c:v>35.254125933675901</c:v>
                </c:pt>
                <c:pt idx="23">
                  <c:v>34.916639537688027</c:v>
                </c:pt>
                <c:pt idx="24">
                  <c:v>34.883832038487284</c:v>
                </c:pt>
                <c:pt idx="25">
                  <c:v>35.064219825251158</c:v>
                </c:pt>
                <c:pt idx="26">
                  <c:v>34.964389058299943</c:v>
                </c:pt>
                <c:pt idx="27">
                  <c:v>35.950748849119051</c:v>
                </c:pt>
                <c:pt idx="28">
                  <c:v>34.74465126564489</c:v>
                </c:pt>
                <c:pt idx="29">
                  <c:v>34.058953496795148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I12" activePane="bottomRight" state="frozen"/>
      <selection pane="topRight" activeCell="B1" sqref="B1"/>
      <selection pane="bottomLeft" activeCell="A3" sqref="A3"/>
      <selection pane="bottomRight" activeCell="R34" sqref="R3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0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1"/>
      <c r="F1" s="54"/>
      <c r="G1" s="776"/>
      <c r="H1" s="54"/>
      <c r="I1" s="388"/>
      <c r="K1" s="1122" t="s">
        <v>26</v>
      </c>
      <c r="L1" s="733"/>
      <c r="M1" s="1124" t="s">
        <v>27</v>
      </c>
      <c r="N1" s="494"/>
      <c r="P1" s="98" t="s">
        <v>38</v>
      </c>
      <c r="Q1" s="1120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2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23"/>
      <c r="L2" s="734" t="s">
        <v>29</v>
      </c>
      <c r="M2" s="1125"/>
      <c r="N2" s="495" t="s">
        <v>29</v>
      </c>
      <c r="O2" s="651" t="s">
        <v>30</v>
      </c>
      <c r="P2" s="99" t="s">
        <v>39</v>
      </c>
      <c r="Q2" s="112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3">
        <f>PIERNA!E3</f>
        <v>0</v>
      </c>
      <c r="F3" s="812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5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2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2">
        <v>1928590</v>
      </c>
      <c r="P4" s="1100">
        <v>5405.6</v>
      </c>
      <c r="Q4" s="910">
        <f>43864.82*20.043</f>
        <v>879182.58725999994</v>
      </c>
      <c r="R4" s="91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48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2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1100">
        <v>5423</v>
      </c>
      <c r="Q5" s="1032">
        <f>43968.98*20.043</f>
        <v>881270.26614000008</v>
      </c>
      <c r="R5" s="1033" t="s">
        <v>329</v>
      </c>
      <c r="S5" s="66">
        <f>Q5+M5+K5+P5</f>
        <v>928816.26614000008</v>
      </c>
      <c r="T5" s="66">
        <f>S5/H5+0.1</f>
        <v>49.600962829094641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2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1100">
        <v>5568</v>
      </c>
      <c r="Q6" s="639">
        <f>40000*19.855+4495.12*19.94</f>
        <v>883832.69279999996</v>
      </c>
      <c r="R6" s="1034" t="s">
        <v>335</v>
      </c>
      <c r="S6" s="66">
        <f t="shared" si="0"/>
        <v>931373.69279999996</v>
      </c>
      <c r="T6" s="66">
        <f>S6/H6+0.1</f>
        <v>49.38096088418277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2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1101">
        <v>5341.8</v>
      </c>
      <c r="Q7" s="639">
        <f>43447.12*19.94</f>
        <v>866335.57280000008</v>
      </c>
      <c r="R7" s="640" t="s">
        <v>336</v>
      </c>
      <c r="S7" s="66">
        <f t="shared" si="0"/>
        <v>913810.37280000013</v>
      </c>
      <c r="T7" s="66">
        <f>S7/H7</f>
        <v>48.405023979761026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2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2">
        <v>1929533</v>
      </c>
      <c r="P8" s="1102">
        <v>5475.2</v>
      </c>
      <c r="Q8" s="1032">
        <f>44949.93*19.83</f>
        <v>891357.1118999999</v>
      </c>
      <c r="R8" s="1033" t="s">
        <v>330</v>
      </c>
      <c r="S8" s="66">
        <f t="shared" si="0"/>
        <v>938805.31189999986</v>
      </c>
      <c r="T8" s="66">
        <f t="shared" ref="T8:T41" si="4">S8/H8+0.1</f>
        <v>49.718157558428381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2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1103">
        <v>5568</v>
      </c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2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1104">
        <v>4651.6000000000004</v>
      </c>
      <c r="Q10" s="639">
        <f>37719.31*19.91</f>
        <v>750991.4621</v>
      </c>
      <c r="R10" s="640" t="s">
        <v>343</v>
      </c>
      <c r="S10" s="66">
        <f>Q10+M10+K10+P10</f>
        <v>796766.06209999998</v>
      </c>
      <c r="T10" s="66">
        <f>S10/H10+0.1</f>
        <v>42.007926032095014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2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3">
        <v>1930712</v>
      </c>
      <c r="P11" s="1105">
        <v>4593.6000000000004</v>
      </c>
      <c r="Q11" s="639">
        <f>37182.07*19.91</f>
        <v>740295.01370000001</v>
      </c>
      <c r="R11" s="640" t="s">
        <v>334</v>
      </c>
      <c r="S11" s="66">
        <f t="shared" si="0"/>
        <v>786861.61369999999</v>
      </c>
      <c r="T11" s="66">
        <f>S11/H11+0.1</f>
        <v>42.080729947608219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0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2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3">
        <v>514096</v>
      </c>
      <c r="P12" s="1103">
        <v>4524</v>
      </c>
      <c r="Q12" s="639">
        <f>36496.43*20.05</f>
        <v>731753.42150000005</v>
      </c>
      <c r="R12" s="640" t="s">
        <v>339</v>
      </c>
      <c r="S12" s="66">
        <f t="shared" si="0"/>
        <v>778250.42150000005</v>
      </c>
      <c r="T12" s="66">
        <f>S12/H12</f>
        <v>42.540874830137234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2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3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3">
        <v>515669</v>
      </c>
      <c r="P13" s="1106">
        <v>4727</v>
      </c>
      <c r="Q13" s="642">
        <f>37232.42*19.935</f>
        <v>742228.29269999987</v>
      </c>
      <c r="R13" s="640" t="s">
        <v>340</v>
      </c>
      <c r="S13" s="66">
        <f t="shared" si="0"/>
        <v>789078.29269999987</v>
      </c>
      <c r="T13" s="66">
        <f>S13/H13</f>
        <v>41.770816514616214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2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1103">
        <v>4506.6000000000004</v>
      </c>
      <c r="Q14" s="642">
        <f>36299.91*19.96</f>
        <v>724546.20360000012</v>
      </c>
      <c r="R14" s="644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2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3" t="s">
        <v>332</v>
      </c>
      <c r="K15" s="636">
        <v>9663</v>
      </c>
      <c r="L15" s="637" t="s">
        <v>351</v>
      </c>
      <c r="M15" s="636">
        <v>30160</v>
      </c>
      <c r="N15" s="645" t="s">
        <v>352</v>
      </c>
      <c r="O15" s="652">
        <v>1932326</v>
      </c>
      <c r="P15" s="1103">
        <v>4524</v>
      </c>
      <c r="Q15" s="642">
        <f>36409.71*20.06</f>
        <v>730378.78259999992</v>
      </c>
      <c r="R15" s="646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2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7" t="s">
        <v>366</v>
      </c>
      <c r="K16" s="636">
        <v>11963</v>
      </c>
      <c r="L16" s="637" t="s">
        <v>381</v>
      </c>
      <c r="M16" s="636">
        <v>30160</v>
      </c>
      <c r="N16" s="645" t="s">
        <v>374</v>
      </c>
      <c r="O16" s="641">
        <v>1933453</v>
      </c>
      <c r="P16" s="1107">
        <v>4326.8</v>
      </c>
      <c r="Q16" s="639">
        <f>34485.83*20.136</f>
        <v>694406.67287999997</v>
      </c>
      <c r="R16" s="640" t="s">
        <v>379</v>
      </c>
      <c r="S16" s="66">
        <f t="shared" si="0"/>
        <v>740856.47288000002</v>
      </c>
      <c r="T16" s="66">
        <f>S16/H16</f>
        <v>38.675510311813191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2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5" t="s">
        <v>375</v>
      </c>
      <c r="O17" s="641">
        <v>1933452</v>
      </c>
      <c r="P17" s="1107">
        <v>4309.3999999999996</v>
      </c>
      <c r="Q17" s="639">
        <f>34446.64*20.14</f>
        <v>693755.32960000006</v>
      </c>
      <c r="R17" s="644" t="s">
        <v>380</v>
      </c>
      <c r="S17" s="66">
        <f t="shared" si="0"/>
        <v>737887.72960000008</v>
      </c>
      <c r="T17" s="66">
        <f t="shared" si="4"/>
        <v>38.665023288874032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2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6" t="s">
        <v>374</v>
      </c>
      <c r="M18" s="636">
        <v>30160</v>
      </c>
      <c r="N18" s="638" t="s">
        <v>372</v>
      </c>
      <c r="O18" s="654">
        <v>5666</v>
      </c>
      <c r="P18" s="1108">
        <v>4274.6000000000004</v>
      </c>
      <c r="Q18" s="639">
        <f>33946.87*20</f>
        <v>678937.4</v>
      </c>
      <c r="R18" s="640" t="s">
        <v>372</v>
      </c>
      <c r="S18" s="66">
        <f t="shared" si="0"/>
        <v>724335</v>
      </c>
      <c r="T18" s="66">
        <f t="shared" si="4"/>
        <v>38.748885730110104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2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1109">
        <v>4292</v>
      </c>
      <c r="Q19" s="639">
        <f>33888.18*20.145</f>
        <v>682677.3861</v>
      </c>
      <c r="R19" s="647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2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1108">
        <v>4292</v>
      </c>
      <c r="Q20" s="639">
        <f>33209.23*19.91</f>
        <v>661195.76930000004</v>
      </c>
      <c r="R20" s="647" t="s">
        <v>370</v>
      </c>
      <c r="S20" s="66">
        <f t="shared" si="0"/>
        <v>705310.76930000004</v>
      </c>
      <c r="T20" s="66">
        <f>S20/H20+0.1</f>
        <v>37.00639686983277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2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1111">
        <v>4071.6</v>
      </c>
      <c r="Q21" s="639">
        <f>32818.28*19.895</f>
        <v>652919.68059999996</v>
      </c>
      <c r="R21" s="647" t="s">
        <v>371</v>
      </c>
      <c r="S21" s="66">
        <f t="shared" si="0"/>
        <v>698114.28059999994</v>
      </c>
      <c r="T21" s="66">
        <f>S21/H21</f>
        <v>36.964449018060904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6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3">
        <v>1936180</v>
      </c>
      <c r="P22" s="1110">
        <v>3886</v>
      </c>
      <c r="Q22" s="639">
        <f>31017.44*20</f>
        <v>620348.79999999993</v>
      </c>
      <c r="R22" s="647" t="s">
        <v>394</v>
      </c>
      <c r="S22" s="66">
        <f t="shared" si="0"/>
        <v>664057.79999999993</v>
      </c>
      <c r="T22" s="66">
        <f t="shared" si="4"/>
        <v>35.423726541554956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6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4">
        <v>1936181</v>
      </c>
      <c r="P23" s="1111">
        <v>3886</v>
      </c>
      <c r="Q23" s="639">
        <f>30746.52*20</f>
        <v>614930.4</v>
      </c>
      <c r="R23" s="647" t="s">
        <v>394</v>
      </c>
      <c r="S23" s="66">
        <f t="shared" si="0"/>
        <v>660789.4</v>
      </c>
      <c r="T23" s="66">
        <f t="shared" si="4"/>
        <v>35.559967372872265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6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1111">
        <v>3915</v>
      </c>
      <c r="Q24" s="639">
        <f>30595.57*20.315</f>
        <v>621549.00455000007</v>
      </c>
      <c r="R24" s="647" t="s">
        <v>396</v>
      </c>
      <c r="S24" s="66">
        <f t="shared" si="0"/>
        <v>665537.00455000007</v>
      </c>
      <c r="T24" s="66">
        <f t="shared" si="4"/>
        <v>36.230706328249447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6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7" t="s">
        <v>411</v>
      </c>
      <c r="O25" s="641">
        <v>35163</v>
      </c>
      <c r="P25" s="1110">
        <v>3944</v>
      </c>
      <c r="Q25" s="639">
        <f>30730.43*20.325</f>
        <v>624595.98974999995</v>
      </c>
      <c r="R25" s="621" t="s">
        <v>408</v>
      </c>
      <c r="S25" s="66">
        <f t="shared" si="0"/>
        <v>668362.98974999995</v>
      </c>
      <c r="T25" s="66">
        <f>S25/H25</f>
        <v>35.860288955825119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9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6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7" t="s">
        <v>409</v>
      </c>
      <c r="O26" s="641">
        <v>1937541</v>
      </c>
      <c r="P26" s="1111">
        <v>3886</v>
      </c>
      <c r="Q26" s="639">
        <f>30322.15*20.435</f>
        <v>619633.13524999993</v>
      </c>
      <c r="R26" s="647" t="s">
        <v>369</v>
      </c>
      <c r="S26" s="66">
        <f t="shared" si="0"/>
        <v>665492.13524999993</v>
      </c>
      <c r="T26" s="66">
        <f>S26/H26</f>
        <v>35.254125933675901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6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7" t="s">
        <v>409</v>
      </c>
      <c r="O27" s="641">
        <v>1937542</v>
      </c>
      <c r="P27" s="1111">
        <v>3915</v>
      </c>
      <c r="Q27" s="639">
        <f>30367.63*20.385</f>
        <v>619044.1375500001</v>
      </c>
      <c r="R27" s="647" t="s">
        <v>395</v>
      </c>
      <c r="S27" s="66">
        <f>Q27+M27+K27+P27</f>
        <v>664082.1375500001</v>
      </c>
      <c r="T27" s="66">
        <f t="shared" si="4"/>
        <v>34.916639537688027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6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7" t="s">
        <v>529</v>
      </c>
      <c r="O28" s="641">
        <v>1938643</v>
      </c>
      <c r="P28" s="1111">
        <v>3932.4</v>
      </c>
      <c r="Q28" s="639">
        <f>30913.42*20.32</f>
        <v>628160.69439999992</v>
      </c>
      <c r="R28" s="621" t="s">
        <v>530</v>
      </c>
      <c r="S28" s="66">
        <f t="shared" si="0"/>
        <v>672166.09439999994</v>
      </c>
      <c r="T28" s="66">
        <f>S28/H28</f>
        <v>34.883832038487284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6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7" t="s">
        <v>529</v>
      </c>
      <c r="O29" s="654">
        <v>1938644</v>
      </c>
      <c r="P29" s="1111">
        <v>3816.4</v>
      </c>
      <c r="Q29" s="639">
        <f>29910.65*20.32</f>
        <v>607784.40800000005</v>
      </c>
      <c r="R29" s="621" t="s">
        <v>530</v>
      </c>
      <c r="S29" s="66">
        <f t="shared" si="0"/>
        <v>653733.80800000008</v>
      </c>
      <c r="T29" s="66">
        <f>S29/H29</f>
        <v>35.064219825251158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79">
        <f>PIERNA!JN5</f>
        <v>44440</v>
      </c>
      <c r="F30" s="1080">
        <f>PIERNA!JO5</f>
        <v>18769.68</v>
      </c>
      <c r="G30" s="1081">
        <f>PIERNA!JP5</f>
        <v>20</v>
      </c>
      <c r="H30" s="1082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>
        <v>30160</v>
      </c>
      <c r="N30" s="647" t="s">
        <v>619</v>
      </c>
      <c r="O30" s="654">
        <v>45226</v>
      </c>
      <c r="P30" s="1111">
        <v>3926.6</v>
      </c>
      <c r="Q30" s="639">
        <f>30575.57*20.11</f>
        <v>614874.71270000003</v>
      </c>
      <c r="R30" s="621" t="s">
        <v>620</v>
      </c>
      <c r="S30" s="66">
        <f>Q30+M30+K30+P30</f>
        <v>659924.31270000001</v>
      </c>
      <c r="T30" s="66">
        <f t="shared" si="4"/>
        <v>34.964389058299943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16" t="str">
        <f>PIERNA!JV5</f>
        <v xml:space="preserve">I B P </v>
      </c>
      <c r="D31" s="614" t="str">
        <f>PIERNA!JW5</f>
        <v>PED. 70104032</v>
      </c>
      <c r="E31" s="1079">
        <f>PIERNA!JX5</f>
        <v>44441</v>
      </c>
      <c r="F31" s="1080">
        <f>PIERNA!JY5</f>
        <v>18644.64</v>
      </c>
      <c r="G31" s="1081">
        <f>PIERNA!JZ5</f>
        <v>20</v>
      </c>
      <c r="H31" s="1082">
        <f>PIERNA!KA5</f>
        <v>18737.82</v>
      </c>
      <c r="I31" s="107">
        <f>PIERNA!I31</f>
        <v>-93.180000000000291</v>
      </c>
      <c r="J31" s="576" t="s">
        <v>585</v>
      </c>
      <c r="K31" s="636">
        <v>9663</v>
      </c>
      <c r="L31" s="637" t="s">
        <v>619</v>
      </c>
      <c r="M31" s="636">
        <v>30160</v>
      </c>
      <c r="N31" s="647" t="s">
        <v>617</v>
      </c>
      <c r="O31" s="654">
        <v>46685</v>
      </c>
      <c r="P31" s="1112">
        <v>4013.6</v>
      </c>
      <c r="Q31" s="639">
        <f>31412.12*19.99</f>
        <v>627928.27879999997</v>
      </c>
      <c r="R31" s="621" t="s">
        <v>621</v>
      </c>
      <c r="S31" s="66">
        <f t="shared" si="0"/>
        <v>671764.87879999995</v>
      </c>
      <c r="T31" s="66">
        <f t="shared" si="4"/>
        <v>35.950748849119051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79">
        <f>PIERNA!KH5</f>
        <v>44442</v>
      </c>
      <c r="F32" s="1080">
        <f>PIERNA!KI5</f>
        <v>18053.93</v>
      </c>
      <c r="G32" s="1081">
        <f>PIERNA!KJ5</f>
        <v>20</v>
      </c>
      <c r="H32" s="1082">
        <f>PIERNA!KK5</f>
        <v>18144.900000000001</v>
      </c>
      <c r="I32" s="107">
        <f>PIERNA!I32</f>
        <v>-90.970000000001164</v>
      </c>
      <c r="J32" s="576" t="s">
        <v>586</v>
      </c>
      <c r="K32" s="636">
        <v>11813</v>
      </c>
      <c r="L32" s="637" t="s">
        <v>617</v>
      </c>
      <c r="M32" s="636">
        <v>30160</v>
      </c>
      <c r="N32" s="647" t="s">
        <v>618</v>
      </c>
      <c r="O32" s="654">
        <v>1940365</v>
      </c>
      <c r="P32" s="1112">
        <v>3671.4</v>
      </c>
      <c r="Q32" s="1032">
        <f>28682.87*20.325</f>
        <v>582979.33274999994</v>
      </c>
      <c r="R32" s="1218" t="s">
        <v>623</v>
      </c>
      <c r="S32" s="66">
        <f>Q32+M32+K32+P32</f>
        <v>628623.73274999997</v>
      </c>
      <c r="T32" s="66">
        <f t="shared" si="4"/>
        <v>34.74465126564489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79">
        <f>PIERNA!KR5</f>
        <v>44442</v>
      </c>
      <c r="F33" s="1083">
        <f>PIERNA!KS5</f>
        <v>18120.509999999998</v>
      </c>
      <c r="G33" s="1084">
        <f>PIERNA!KT5</f>
        <v>20</v>
      </c>
      <c r="H33" s="1082">
        <f>PIERNA!KU5</f>
        <v>18222.400000000001</v>
      </c>
      <c r="I33" s="107">
        <f>PIERNA!I33</f>
        <v>-101.89000000000306</v>
      </c>
      <c r="J33" s="576" t="s">
        <v>587</v>
      </c>
      <c r="K33" s="642">
        <v>10963</v>
      </c>
      <c r="L33" s="637" t="s">
        <v>617</v>
      </c>
      <c r="M33" s="636">
        <v>30160</v>
      </c>
      <c r="N33" s="647" t="s">
        <v>618</v>
      </c>
      <c r="O33" s="654">
        <v>1939961</v>
      </c>
      <c r="P33" s="1112">
        <v>3665.6</v>
      </c>
      <c r="Q33" s="1032">
        <f>28403.02*20.21</f>
        <v>574025.03419999999</v>
      </c>
      <c r="R33" s="1218" t="s">
        <v>624</v>
      </c>
      <c r="S33" s="66">
        <f>Q33+M33+K33+P33</f>
        <v>618813.63419999997</v>
      </c>
      <c r="T33" s="66">
        <f t="shared" si="4"/>
        <v>34.058953496795148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4">
        <f>PIERNA!F34</f>
        <v>0</v>
      </c>
      <c r="G34" s="935">
        <f>PIERNA!G34</f>
        <v>0</v>
      </c>
      <c r="H34" s="710">
        <f>PIERNA!H34</f>
        <v>0</v>
      </c>
      <c r="I34" s="107">
        <f>PIERNA!I34</f>
        <v>0</v>
      </c>
      <c r="J34" s="576"/>
      <c r="K34" s="636"/>
      <c r="L34" s="637"/>
      <c r="M34" s="636"/>
      <c r="N34" s="647"/>
      <c r="O34" s="711"/>
      <c r="P34" s="712"/>
      <c r="Q34" s="715"/>
      <c r="R34" s="71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4">
        <f>PIERNA!F35</f>
        <v>0</v>
      </c>
      <c r="G35" s="936">
        <f>PIERNA!G35</f>
        <v>0</v>
      </c>
      <c r="H35" s="710">
        <f>PIERNA!H35</f>
        <v>0</v>
      </c>
      <c r="I35" s="107">
        <f>PIERNA!I35</f>
        <v>0</v>
      </c>
      <c r="J35" s="576"/>
      <c r="K35" s="636"/>
      <c r="L35" s="637"/>
      <c r="M35" s="636"/>
      <c r="N35" s="647"/>
      <c r="O35" s="711"/>
      <c r="P35" s="713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4">
        <f>PIERNA!E36</f>
        <v>0</v>
      </c>
      <c r="F36" s="817">
        <f>PIERNA!F36</f>
        <v>0</v>
      </c>
      <c r="G36" s="705">
        <f>PIERNA!G36</f>
        <v>0</v>
      </c>
      <c r="H36" s="704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1"/>
      <c r="P36" s="713"/>
      <c r="Q36" s="636"/>
      <c r="R36" s="71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2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4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4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4"/>
      <c r="P41" s="693"/>
      <c r="Q41" s="889"/>
      <c r="R41" s="890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17">
        <f>PIERNA!C42</f>
        <v>0</v>
      </c>
      <c r="D42" s="188">
        <f>PIERNA!D42</f>
        <v>0</v>
      </c>
      <c r="E42" s="140">
        <f>PIERNA!E42</f>
        <v>0</v>
      </c>
      <c r="F42" s="812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4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2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4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2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2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2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2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2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2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2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2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2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2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2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8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2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2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2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2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2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7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2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2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2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2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2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2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2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2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2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2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2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2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2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2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2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2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2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2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2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2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2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2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2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2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2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2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2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2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2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2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2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2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2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2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2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2"/>
      <c r="G96" s="173"/>
      <c r="H96" s="588"/>
      <c r="I96" s="107"/>
      <c r="J96" s="538"/>
      <c r="K96" s="309"/>
      <c r="L96" s="317"/>
      <c r="M96" s="287"/>
      <c r="N96" s="562"/>
      <c r="O96" s="655"/>
      <c r="P96" s="828"/>
      <c r="Q96" s="796"/>
      <c r="R96" s="797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2"/>
      <c r="G97" s="173"/>
      <c r="H97" s="588"/>
      <c r="I97" s="107"/>
      <c r="J97" s="798"/>
      <c r="K97" s="636"/>
      <c r="L97" s="637"/>
      <c r="M97" s="636"/>
      <c r="N97" s="937"/>
      <c r="O97" s="855"/>
      <c r="P97" s="639"/>
      <c r="Q97" s="636"/>
      <c r="R97" s="714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18" t="s">
        <v>68</v>
      </c>
      <c r="C98" s="920" t="s">
        <v>312</v>
      </c>
      <c r="D98" s="920"/>
      <c r="E98" s="1024">
        <v>44412</v>
      </c>
      <c r="F98" s="920">
        <v>9219.8700000000008</v>
      </c>
      <c r="G98" s="920">
        <v>10</v>
      </c>
      <c r="H98" s="920">
        <v>9182</v>
      </c>
      <c r="I98" s="865">
        <f t="shared" ref="I98:I105" si="17">H98-F98</f>
        <v>-37.8700000000008</v>
      </c>
      <c r="J98" s="798"/>
      <c r="K98" s="633"/>
      <c r="L98" s="663"/>
      <c r="M98" s="633"/>
      <c r="N98" s="873"/>
      <c r="O98" s="1021" t="s">
        <v>367</v>
      </c>
      <c r="P98" s="1069" t="s">
        <v>368</v>
      </c>
      <c r="Q98" s="633">
        <v>422372</v>
      </c>
      <c r="R98" s="987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15" t="s">
        <v>161</v>
      </c>
      <c r="C99" s="1023" t="s">
        <v>317</v>
      </c>
      <c r="D99" s="1022"/>
      <c r="E99" s="1126">
        <v>44415</v>
      </c>
      <c r="F99" s="1023">
        <v>334.86</v>
      </c>
      <c r="G99" s="920">
        <v>27</v>
      </c>
      <c r="H99" s="920">
        <v>334.86</v>
      </c>
      <c r="I99" s="865">
        <f t="shared" si="17"/>
        <v>0</v>
      </c>
      <c r="J99" s="798"/>
      <c r="K99" s="633"/>
      <c r="L99" s="663"/>
      <c r="M99" s="633"/>
      <c r="N99" s="873"/>
      <c r="O99" s="1129" t="s">
        <v>318</v>
      </c>
      <c r="P99" s="1026"/>
      <c r="Q99" s="633">
        <v>29132.82</v>
      </c>
      <c r="R99" s="1117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19"/>
      <c r="C100" s="1023" t="s">
        <v>319</v>
      </c>
      <c r="D100" s="1022"/>
      <c r="E100" s="1127"/>
      <c r="F100" s="1023">
        <v>542.16999999999996</v>
      </c>
      <c r="G100" s="920">
        <v>44</v>
      </c>
      <c r="H100" s="920">
        <v>542.16999999999996</v>
      </c>
      <c r="I100" s="865">
        <f t="shared" si="17"/>
        <v>0</v>
      </c>
      <c r="J100" s="798"/>
      <c r="K100" s="633"/>
      <c r="L100" s="663"/>
      <c r="M100" s="633"/>
      <c r="N100" s="873"/>
      <c r="O100" s="1130"/>
      <c r="P100" s="1027"/>
      <c r="Q100" s="633">
        <v>49879.64</v>
      </c>
      <c r="R100" s="1117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19"/>
      <c r="C101" s="1023" t="s">
        <v>320</v>
      </c>
      <c r="D101" s="1022"/>
      <c r="E101" s="1127"/>
      <c r="F101" s="1030">
        <v>5.0999999999999996</v>
      </c>
      <c r="G101" s="1031">
        <v>0.1</v>
      </c>
      <c r="H101" s="1031">
        <v>5.0999999999999996</v>
      </c>
      <c r="I101" s="865">
        <f>H101-F101</f>
        <v>0</v>
      </c>
      <c r="J101" s="798"/>
      <c r="K101" s="633"/>
      <c r="L101" s="663"/>
      <c r="M101" s="633"/>
      <c r="N101" s="873"/>
      <c r="O101" s="1130"/>
      <c r="P101" s="1028"/>
      <c r="Q101" s="633">
        <v>510</v>
      </c>
      <c r="R101" s="1117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16"/>
      <c r="C102" s="1023" t="s">
        <v>300</v>
      </c>
      <c r="D102" s="1022"/>
      <c r="E102" s="1128"/>
      <c r="F102" s="1023">
        <v>5.05</v>
      </c>
      <c r="G102" s="920">
        <v>0.1</v>
      </c>
      <c r="H102" s="920">
        <v>5.05</v>
      </c>
      <c r="I102" s="865">
        <f t="shared" si="17"/>
        <v>0</v>
      </c>
      <c r="J102" s="798"/>
      <c r="K102" s="633"/>
      <c r="L102" s="663"/>
      <c r="M102" s="633"/>
      <c r="N102" s="873"/>
      <c r="O102" s="1131"/>
      <c r="P102" s="1028"/>
      <c r="Q102" s="633">
        <v>348.45</v>
      </c>
      <c r="R102" s="1118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19" t="s">
        <v>321</v>
      </c>
      <c r="C103" s="920" t="s">
        <v>45</v>
      </c>
      <c r="D103" s="920"/>
      <c r="E103" s="1025">
        <v>44417</v>
      </c>
      <c r="F103" s="920">
        <v>1003.34</v>
      </c>
      <c r="G103" s="920">
        <v>221</v>
      </c>
      <c r="H103" s="920">
        <v>1003.34</v>
      </c>
      <c r="I103" s="865">
        <f t="shared" si="17"/>
        <v>0</v>
      </c>
      <c r="J103" s="798"/>
      <c r="K103" s="633"/>
      <c r="L103" s="880"/>
      <c r="M103" s="633"/>
      <c r="N103" s="878"/>
      <c r="O103" s="1029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28.5" customHeight="1" x14ac:dyDescent="0.25">
      <c r="A104" s="101">
        <v>67</v>
      </c>
      <c r="B104" s="1099" t="s">
        <v>304</v>
      </c>
      <c r="C104" s="920" t="s">
        <v>325</v>
      </c>
      <c r="D104" s="920"/>
      <c r="E104" s="1020">
        <v>44418</v>
      </c>
      <c r="F104" s="1031">
        <v>18507</v>
      </c>
      <c r="G104" s="920">
        <v>680</v>
      </c>
      <c r="H104" s="1031">
        <v>18507</v>
      </c>
      <c r="I104" s="865">
        <f t="shared" si="17"/>
        <v>0</v>
      </c>
      <c r="J104" s="798"/>
      <c r="K104" s="633"/>
      <c r="L104" s="663"/>
      <c r="M104" s="633"/>
      <c r="N104" s="873"/>
      <c r="O104" s="893">
        <v>30030</v>
      </c>
      <c r="P104" s="633"/>
      <c r="Q104" s="633">
        <v>1086346.73</v>
      </c>
      <c r="R104" s="632" t="s">
        <v>622</v>
      </c>
      <c r="S104" s="66">
        <f t="shared" si="14"/>
        <v>1086346.73</v>
      </c>
      <c r="T104" s="192">
        <f t="shared" si="18"/>
        <v>58.699234343761816</v>
      </c>
    </row>
    <row r="105" spans="1:20" s="163" customFormat="1" ht="29.25" thickBot="1" x14ac:dyDescent="0.3">
      <c r="A105" s="101">
        <v>68</v>
      </c>
      <c r="B105" s="1018" t="s">
        <v>68</v>
      </c>
      <c r="C105" s="920" t="s">
        <v>325</v>
      </c>
      <c r="D105" s="920"/>
      <c r="E105" s="1020">
        <v>44424</v>
      </c>
      <c r="F105" s="1031">
        <v>18506.88</v>
      </c>
      <c r="G105" s="920">
        <v>680</v>
      </c>
      <c r="H105" s="1031">
        <v>18506.88</v>
      </c>
      <c r="I105" s="107">
        <f t="shared" si="17"/>
        <v>0</v>
      </c>
      <c r="J105" s="798"/>
      <c r="K105" s="633"/>
      <c r="L105" s="663"/>
      <c r="M105" s="633"/>
      <c r="N105" s="873"/>
      <c r="O105" s="1036" t="s">
        <v>524</v>
      </c>
      <c r="P105" s="1068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15" t="s">
        <v>161</v>
      </c>
      <c r="C106" s="1023" t="s">
        <v>319</v>
      </c>
      <c r="D106" s="920"/>
      <c r="E106" s="1020">
        <v>44426</v>
      </c>
      <c r="F106" s="1031">
        <v>630.23</v>
      </c>
      <c r="G106" s="920">
        <v>50</v>
      </c>
      <c r="H106" s="1031">
        <v>630.23</v>
      </c>
      <c r="I106" s="107">
        <f t="shared" ref="I106:I107" si="19">H106-F106</f>
        <v>0</v>
      </c>
      <c r="J106" s="798"/>
      <c r="K106" s="633"/>
      <c r="L106" s="663"/>
      <c r="M106" s="633"/>
      <c r="N106" s="873"/>
      <c r="O106" s="1113" t="s">
        <v>362</v>
      </c>
      <c r="P106" s="1028"/>
      <c r="Q106" s="633">
        <v>57981.16</v>
      </c>
      <c r="R106" s="1132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16"/>
      <c r="C107" s="1023" t="s">
        <v>317</v>
      </c>
      <c r="D107" s="920"/>
      <c r="E107" s="1020">
        <v>44426</v>
      </c>
      <c r="F107" s="1031">
        <v>643.5</v>
      </c>
      <c r="G107" s="920">
        <v>50</v>
      </c>
      <c r="H107" s="1031">
        <v>643.5</v>
      </c>
      <c r="I107" s="484">
        <f t="shared" si="19"/>
        <v>0</v>
      </c>
      <c r="J107" s="799"/>
      <c r="K107" s="633"/>
      <c r="L107" s="663"/>
      <c r="M107" s="633"/>
      <c r="N107" s="873"/>
      <c r="O107" s="1114"/>
      <c r="P107" s="1035"/>
      <c r="Q107" s="633">
        <v>55984.5</v>
      </c>
      <c r="R107" s="1133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19" t="s">
        <v>68</v>
      </c>
      <c r="C108" s="920" t="s">
        <v>387</v>
      </c>
      <c r="D108" s="920"/>
      <c r="E108" s="1020">
        <v>44431</v>
      </c>
      <c r="F108" s="1031">
        <v>370.83</v>
      </c>
      <c r="G108" s="920">
        <v>13</v>
      </c>
      <c r="H108" s="1031">
        <v>370.83</v>
      </c>
      <c r="I108" s="107">
        <f t="shared" ref="I108:I173" si="20">H108-F108</f>
        <v>0</v>
      </c>
      <c r="J108" s="798"/>
      <c r="K108" s="633"/>
      <c r="L108" s="663"/>
      <c r="M108" s="633"/>
      <c r="N108" s="873"/>
      <c r="O108" s="1095">
        <v>398</v>
      </c>
      <c r="P108" s="1094" t="s">
        <v>368</v>
      </c>
      <c r="Q108" s="1096">
        <v>47466.239999999998</v>
      </c>
      <c r="R108" s="1097" t="s">
        <v>613</v>
      </c>
      <c r="S108" s="66">
        <f t="shared" si="14"/>
        <v>47466.239999999998</v>
      </c>
      <c r="T108" s="192">
        <f t="shared" ref="T108:T120" si="21">S108/H108</f>
        <v>128</v>
      </c>
    </row>
    <row r="109" spans="1:20" s="163" customFormat="1" ht="28.5" x14ac:dyDescent="0.25">
      <c r="A109" s="101">
        <v>72</v>
      </c>
      <c r="B109" s="920" t="s">
        <v>321</v>
      </c>
      <c r="C109" s="920" t="s">
        <v>45</v>
      </c>
      <c r="D109" s="920"/>
      <c r="E109" s="1020">
        <v>44431</v>
      </c>
      <c r="F109" s="1031">
        <v>1003.34</v>
      </c>
      <c r="G109" s="920">
        <v>221</v>
      </c>
      <c r="H109" s="1031">
        <v>1003.34</v>
      </c>
      <c r="I109" s="107">
        <f t="shared" si="20"/>
        <v>0</v>
      </c>
      <c r="J109" s="798"/>
      <c r="K109" s="633"/>
      <c r="L109" s="663"/>
      <c r="M109" s="633"/>
      <c r="N109" s="873"/>
      <c r="O109" s="891" t="s">
        <v>388</v>
      </c>
      <c r="P109" s="892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4">
        <v>73</v>
      </c>
      <c r="B110" s="920" t="s">
        <v>156</v>
      </c>
      <c r="C110" s="920" t="s">
        <v>389</v>
      </c>
      <c r="D110" s="920"/>
      <c r="E110" s="1020">
        <v>44431</v>
      </c>
      <c r="F110" s="1031">
        <v>1828.42</v>
      </c>
      <c r="G110" s="920">
        <v>2</v>
      </c>
      <c r="H110" s="1031">
        <v>1828.42</v>
      </c>
      <c r="I110" s="107">
        <f t="shared" si="20"/>
        <v>0</v>
      </c>
      <c r="J110" s="800"/>
      <c r="K110" s="633"/>
      <c r="L110" s="663"/>
      <c r="M110" s="633"/>
      <c r="N110" s="874"/>
      <c r="O110" s="893" t="s">
        <v>526</v>
      </c>
      <c r="P110" s="892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37.5" x14ac:dyDescent="0.25">
      <c r="A111" s="101">
        <v>74</v>
      </c>
      <c r="B111" s="920" t="s">
        <v>403</v>
      </c>
      <c r="C111" s="920" t="s">
        <v>404</v>
      </c>
      <c r="D111" s="920"/>
      <c r="E111" s="1020">
        <v>44431</v>
      </c>
      <c r="F111" s="1031">
        <v>999.8</v>
      </c>
      <c r="G111" s="920">
        <v>41</v>
      </c>
      <c r="H111" s="1031">
        <v>999.8</v>
      </c>
      <c r="I111" s="107">
        <f t="shared" si="20"/>
        <v>0</v>
      </c>
      <c r="J111" s="800"/>
      <c r="K111" s="633"/>
      <c r="L111" s="663"/>
      <c r="M111" s="633"/>
      <c r="N111" s="874"/>
      <c r="O111" s="891" t="s">
        <v>615</v>
      </c>
      <c r="P111" s="938"/>
      <c r="Q111" s="1096">
        <v>58488.3</v>
      </c>
      <c r="R111" s="1098" t="s">
        <v>613</v>
      </c>
      <c r="S111" s="66">
        <f t="shared" si="14"/>
        <v>58488.3</v>
      </c>
      <c r="T111" s="66">
        <f t="shared" si="21"/>
        <v>58.500000000000007</v>
      </c>
    </row>
    <row r="112" spans="1:20" s="163" customFormat="1" ht="37.5" x14ac:dyDescent="0.25">
      <c r="A112" s="854">
        <v>75</v>
      </c>
      <c r="B112" s="920" t="s">
        <v>403</v>
      </c>
      <c r="C112" s="920" t="s">
        <v>404</v>
      </c>
      <c r="D112" s="920"/>
      <c r="E112" s="1020">
        <v>44432</v>
      </c>
      <c r="F112" s="1031">
        <v>998.09</v>
      </c>
      <c r="G112" s="920">
        <v>40</v>
      </c>
      <c r="H112" s="1031">
        <v>998.09</v>
      </c>
      <c r="I112" s="107">
        <f t="shared" si="20"/>
        <v>0</v>
      </c>
      <c r="J112" s="800"/>
      <c r="K112" s="633"/>
      <c r="L112" s="663"/>
      <c r="M112" s="633"/>
      <c r="N112" s="874"/>
      <c r="O112" s="893" t="s">
        <v>614</v>
      </c>
      <c r="P112" s="635"/>
      <c r="Q112" s="1096">
        <v>58388.27</v>
      </c>
      <c r="R112" s="1098"/>
      <c r="S112" s="66">
        <f t="shared" si="14"/>
        <v>58388.27</v>
      </c>
      <c r="T112" s="66">
        <f t="shared" si="21"/>
        <v>58.50000500956827</v>
      </c>
    </row>
    <row r="113" spans="1:20" s="163" customFormat="1" ht="28.5" x14ac:dyDescent="0.25">
      <c r="A113" s="101">
        <v>76</v>
      </c>
      <c r="B113" s="920" t="s">
        <v>403</v>
      </c>
      <c r="C113" s="920" t="s">
        <v>521</v>
      </c>
      <c r="D113" s="920"/>
      <c r="E113" s="1020">
        <v>44435</v>
      </c>
      <c r="F113" s="1031">
        <v>976.59</v>
      </c>
      <c r="G113" s="920">
        <v>43</v>
      </c>
      <c r="H113" s="1031">
        <v>976.59</v>
      </c>
      <c r="I113" s="107">
        <f t="shared" si="20"/>
        <v>0</v>
      </c>
      <c r="J113" s="800"/>
      <c r="K113" s="633"/>
      <c r="L113" s="663"/>
      <c r="M113" s="633"/>
      <c r="N113" s="874"/>
      <c r="O113" s="891">
        <v>16710</v>
      </c>
      <c r="P113" s="635"/>
      <c r="Q113" s="1096">
        <v>54689.04</v>
      </c>
      <c r="R113" s="1098" t="s">
        <v>612</v>
      </c>
      <c r="S113" s="66">
        <f t="shared" si="14"/>
        <v>54689.04</v>
      </c>
      <c r="T113" s="66">
        <f t="shared" si="21"/>
        <v>56</v>
      </c>
    </row>
    <row r="114" spans="1:20" s="163" customFormat="1" ht="28.5" x14ac:dyDescent="0.25">
      <c r="A114" s="854">
        <v>77</v>
      </c>
      <c r="B114" s="920" t="s">
        <v>68</v>
      </c>
      <c r="C114" s="920" t="s">
        <v>527</v>
      </c>
      <c r="D114" s="920"/>
      <c r="E114" s="1020">
        <v>44438</v>
      </c>
      <c r="F114" s="1031">
        <v>1021.44</v>
      </c>
      <c r="G114" s="920">
        <v>44</v>
      </c>
      <c r="H114" s="1031">
        <v>1021.44</v>
      </c>
      <c r="I114" s="107">
        <f t="shared" si="20"/>
        <v>0</v>
      </c>
      <c r="J114" s="800"/>
      <c r="K114" s="633"/>
      <c r="L114" s="663"/>
      <c r="M114" s="633"/>
      <c r="N114" s="874"/>
      <c r="O114" s="891" t="s">
        <v>611</v>
      </c>
      <c r="P114" s="1094" t="s">
        <v>368</v>
      </c>
      <c r="Q114" s="633">
        <v>112358.39999999999</v>
      </c>
      <c r="R114" s="632" t="s">
        <v>612</v>
      </c>
      <c r="S114" s="66">
        <f t="shared" si="14"/>
        <v>112358.39999999999</v>
      </c>
      <c r="T114" s="66">
        <f t="shared" si="21"/>
        <v>109.99999999999999</v>
      </c>
    </row>
    <row r="115" spans="1:20" s="163" customFormat="1" ht="28.5" x14ac:dyDescent="0.25">
      <c r="A115" s="101">
        <v>78</v>
      </c>
      <c r="B115" s="920" t="s">
        <v>161</v>
      </c>
      <c r="C115" s="920" t="s">
        <v>582</v>
      </c>
      <c r="D115" s="920"/>
      <c r="E115" s="1020">
        <v>44441</v>
      </c>
      <c r="F115" s="1031">
        <v>562.34</v>
      </c>
      <c r="G115" s="920">
        <v>30</v>
      </c>
      <c r="H115" s="1031">
        <v>562.34</v>
      </c>
      <c r="I115" s="107">
        <f t="shared" si="20"/>
        <v>0</v>
      </c>
      <c r="J115" s="800"/>
      <c r="K115" s="633"/>
      <c r="L115" s="663"/>
      <c r="M115" s="633"/>
      <c r="N115" s="874"/>
      <c r="O115" s="891" t="s">
        <v>583</v>
      </c>
      <c r="P115" s="635"/>
      <c r="Q115" s="1096">
        <v>30928.7</v>
      </c>
      <c r="R115" s="1098" t="s">
        <v>616</v>
      </c>
      <c r="S115" s="66">
        <f t="shared" si="14"/>
        <v>30928.7</v>
      </c>
      <c r="T115" s="66">
        <f t="shared" si="21"/>
        <v>55</v>
      </c>
    </row>
    <row r="116" spans="1:20" s="163" customFormat="1" ht="18.75" customHeight="1" x14ac:dyDescent="0.25">
      <c r="A116" s="854">
        <v>79</v>
      </c>
      <c r="B116" s="920"/>
      <c r="C116" s="920"/>
      <c r="D116" s="920"/>
      <c r="E116" s="1020"/>
      <c r="F116" s="1031"/>
      <c r="G116" s="920"/>
      <c r="H116" s="1031"/>
      <c r="I116" s="107">
        <f t="shared" si="20"/>
        <v>0</v>
      </c>
      <c r="J116" s="800"/>
      <c r="K116" s="633"/>
      <c r="L116" s="663"/>
      <c r="M116" s="633"/>
      <c r="N116" s="874"/>
      <c r="O116" s="891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0"/>
      <c r="C117" s="920"/>
      <c r="D117" s="920"/>
      <c r="E117" s="1020"/>
      <c r="F117" s="1031"/>
      <c r="G117" s="920"/>
      <c r="H117" s="1031"/>
      <c r="I117" s="107">
        <f t="shared" si="20"/>
        <v>0</v>
      </c>
      <c r="J117" s="800"/>
      <c r="K117" s="633"/>
      <c r="L117" s="663"/>
      <c r="M117" s="633"/>
      <c r="N117" s="874"/>
      <c r="O117" s="891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4">
        <v>81</v>
      </c>
      <c r="B118" s="920"/>
      <c r="C118" s="920"/>
      <c r="D118" s="920"/>
      <c r="E118" s="1020"/>
      <c r="F118" s="1031"/>
      <c r="G118" s="920"/>
      <c r="H118" s="1031"/>
      <c r="I118" s="107">
        <f t="shared" si="20"/>
        <v>0</v>
      </c>
      <c r="J118" s="800"/>
      <c r="K118" s="633"/>
      <c r="L118" s="663"/>
      <c r="M118" s="633"/>
      <c r="N118" s="874"/>
      <c r="O118" s="891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0"/>
      <c r="C119" s="920"/>
      <c r="D119" s="920"/>
      <c r="E119" s="1020"/>
      <c r="F119" s="1031"/>
      <c r="G119" s="920"/>
      <c r="H119" s="1031"/>
      <c r="I119" s="107">
        <f t="shared" si="20"/>
        <v>0</v>
      </c>
      <c r="J119" s="800"/>
      <c r="K119" s="633"/>
      <c r="L119" s="663"/>
      <c r="M119" s="633"/>
      <c r="N119" s="875"/>
      <c r="O119" s="891"/>
      <c r="P119" s="635"/>
      <c r="Q119" s="633"/>
      <c r="R119" s="90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4">
        <v>83</v>
      </c>
      <c r="B120" s="920"/>
      <c r="C120" s="920"/>
      <c r="D120" s="920"/>
      <c r="E120" s="1020"/>
      <c r="F120" s="1031"/>
      <c r="G120" s="920"/>
      <c r="H120" s="1031"/>
      <c r="I120" s="107">
        <f t="shared" si="20"/>
        <v>0</v>
      </c>
      <c r="J120" s="814"/>
      <c r="K120" s="633"/>
      <c r="L120" s="663"/>
      <c r="M120" s="633"/>
      <c r="N120" s="876"/>
      <c r="O120" s="893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0"/>
      <c r="C121" s="920"/>
      <c r="D121" s="920"/>
      <c r="E121" s="1020"/>
      <c r="F121" s="1031"/>
      <c r="G121" s="920"/>
      <c r="H121" s="1031"/>
      <c r="I121" s="107">
        <f t="shared" si="20"/>
        <v>0</v>
      </c>
      <c r="J121" s="814"/>
      <c r="K121" s="633"/>
      <c r="L121" s="663"/>
      <c r="M121" s="633"/>
      <c r="N121" s="877"/>
      <c r="O121" s="893"/>
      <c r="P121" s="892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4">
        <v>85</v>
      </c>
      <c r="B122" s="920"/>
      <c r="C122" s="920"/>
      <c r="D122" s="920"/>
      <c r="E122" s="1020"/>
      <c r="F122" s="1031"/>
      <c r="G122" s="920"/>
      <c r="H122" s="1031"/>
      <c r="I122" s="107">
        <f t="shared" si="20"/>
        <v>0</v>
      </c>
      <c r="J122" s="576"/>
      <c r="K122" s="633"/>
      <c r="L122" s="663"/>
      <c r="M122" s="633"/>
      <c r="N122" s="878"/>
      <c r="O122" s="891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0"/>
      <c r="C123" s="920"/>
      <c r="D123" s="920"/>
      <c r="E123" s="1020"/>
      <c r="F123" s="1031"/>
      <c r="G123" s="920"/>
      <c r="H123" s="1031"/>
      <c r="I123" s="107">
        <f t="shared" si="20"/>
        <v>0</v>
      </c>
      <c r="J123" s="798"/>
      <c r="K123" s="633"/>
      <c r="L123" s="663"/>
      <c r="M123" s="633"/>
      <c r="N123" s="873"/>
      <c r="O123" s="891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4">
        <v>87</v>
      </c>
      <c r="B124" s="920"/>
      <c r="C124" s="920"/>
      <c r="D124" s="920"/>
      <c r="E124" s="1020"/>
      <c r="F124" s="1031"/>
      <c r="G124" s="920"/>
      <c r="H124" s="1031"/>
      <c r="I124" s="107">
        <f t="shared" si="20"/>
        <v>0</v>
      </c>
      <c r="J124" s="798"/>
      <c r="K124" s="633"/>
      <c r="L124" s="663"/>
      <c r="M124" s="633"/>
      <c r="N124" s="873"/>
      <c r="O124" s="891"/>
      <c r="P124" s="633"/>
      <c r="Q124" s="633"/>
      <c r="R124" s="829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0"/>
      <c r="C125" s="920"/>
      <c r="D125" s="920"/>
      <c r="E125" s="1020"/>
      <c r="F125" s="1031"/>
      <c r="G125" s="920"/>
      <c r="H125" s="1031"/>
      <c r="I125" s="107">
        <f t="shared" si="20"/>
        <v>0</v>
      </c>
      <c r="J125" s="576"/>
      <c r="K125" s="633"/>
      <c r="L125" s="663"/>
      <c r="M125" s="633"/>
      <c r="N125" s="873"/>
      <c r="O125" s="894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4">
        <v>89</v>
      </c>
      <c r="B126" s="920"/>
      <c r="C126" s="920"/>
      <c r="D126" s="920"/>
      <c r="E126" s="1020"/>
      <c r="F126" s="1031"/>
      <c r="G126" s="920"/>
      <c r="H126" s="1031"/>
      <c r="I126" s="107">
        <f t="shared" si="20"/>
        <v>0</v>
      </c>
      <c r="J126" s="596"/>
      <c r="K126" s="633"/>
      <c r="L126" s="663"/>
      <c r="M126" s="633"/>
      <c r="N126" s="873"/>
      <c r="O126" s="894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0"/>
      <c r="C127" s="920"/>
      <c r="D127" s="920"/>
      <c r="E127" s="1020"/>
      <c r="F127" s="1031"/>
      <c r="G127" s="920"/>
      <c r="H127" s="1031"/>
      <c r="I127" s="107">
        <f t="shared" si="20"/>
        <v>0</v>
      </c>
      <c r="J127" s="596"/>
      <c r="K127" s="633"/>
      <c r="L127" s="663"/>
      <c r="M127" s="633"/>
      <c r="N127" s="873"/>
      <c r="O127" s="894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4">
        <v>91</v>
      </c>
      <c r="B128" s="920"/>
      <c r="C128" s="920"/>
      <c r="D128" s="920"/>
      <c r="E128" s="1020"/>
      <c r="F128" s="1031"/>
      <c r="G128" s="920"/>
      <c r="H128" s="1031"/>
      <c r="I128" s="297">
        <f t="shared" si="20"/>
        <v>0</v>
      </c>
      <c r="J128" s="801"/>
      <c r="K128" s="802"/>
      <c r="L128" s="637"/>
      <c r="M128" s="802"/>
      <c r="N128" s="914"/>
      <c r="O128" s="943"/>
      <c r="P128" s="856"/>
      <c r="Q128" s="802"/>
      <c r="R128" s="857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5"/>
      <c r="F129" s="616"/>
      <c r="G129" s="617"/>
      <c r="H129" s="618"/>
      <c r="I129" s="297">
        <f t="shared" si="20"/>
        <v>0</v>
      </c>
      <c r="J129" s="801"/>
      <c r="K129" s="802"/>
      <c r="L129" s="637"/>
      <c r="M129" s="802"/>
      <c r="N129" s="914"/>
      <c r="O129" s="943"/>
      <c r="P129" s="939"/>
      <c r="Q129" s="802"/>
      <c r="R129" s="857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4">
        <v>93</v>
      </c>
      <c r="B130" s="619"/>
      <c r="C130" s="620"/>
      <c r="D130" s="615"/>
      <c r="E130" s="825"/>
      <c r="F130" s="616"/>
      <c r="G130" s="617"/>
      <c r="H130" s="618"/>
      <c r="I130" s="297">
        <f t="shared" si="20"/>
        <v>0</v>
      </c>
      <c r="J130" s="801"/>
      <c r="K130" s="802"/>
      <c r="L130" s="637"/>
      <c r="M130" s="802"/>
      <c r="N130" s="914"/>
      <c r="O130" s="943"/>
      <c r="P130" s="856"/>
      <c r="Q130" s="802"/>
      <c r="R130" s="857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5"/>
      <c r="F131" s="616"/>
      <c r="G131" s="617"/>
      <c r="H131" s="618"/>
      <c r="I131" s="297">
        <f t="shared" si="20"/>
        <v>0</v>
      </c>
      <c r="J131" s="801"/>
      <c r="K131" s="802"/>
      <c r="L131" s="637"/>
      <c r="M131" s="802"/>
      <c r="N131" s="914"/>
      <c r="O131" s="944"/>
      <c r="P131" s="856"/>
      <c r="Q131" s="802"/>
      <c r="R131" s="857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4">
        <v>95</v>
      </c>
      <c r="B132" s="596"/>
      <c r="C132" s="576"/>
      <c r="D132" s="615"/>
      <c r="E132" s="825"/>
      <c r="F132" s="616"/>
      <c r="G132" s="617"/>
      <c r="H132" s="618"/>
      <c r="I132" s="297">
        <f t="shared" si="20"/>
        <v>0</v>
      </c>
      <c r="J132" s="801"/>
      <c r="K132" s="802"/>
      <c r="L132" s="637"/>
      <c r="M132" s="802"/>
      <c r="N132" s="914"/>
      <c r="O132" s="944"/>
      <c r="P132" s="856"/>
      <c r="Q132" s="802"/>
      <c r="R132" s="857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5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3"/>
      <c r="P133" s="856"/>
      <c r="Q133" s="802"/>
      <c r="R133" s="857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5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40"/>
      <c r="Q134" s="941"/>
      <c r="R134" s="94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5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6"/>
      <c r="Q135" s="802"/>
      <c r="R135" s="857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5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6"/>
      <c r="Q136" s="802"/>
      <c r="R136" s="857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5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6"/>
      <c r="Q137" s="802"/>
      <c r="R137" s="857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5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6"/>
      <c r="Q138" s="802"/>
      <c r="R138" s="857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5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6"/>
      <c r="Q139" s="802"/>
      <c r="R139" s="857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5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6"/>
      <c r="Q140" s="802"/>
      <c r="R140" s="857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5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6"/>
      <c r="Q141" s="802"/>
      <c r="R141" s="857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5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6"/>
      <c r="Q142" s="802"/>
      <c r="R142" s="857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5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6"/>
      <c r="Q143" s="802"/>
      <c r="R143" s="857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5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6"/>
      <c r="Q144" s="802"/>
      <c r="R144" s="857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5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6"/>
      <c r="Q145" s="802"/>
      <c r="R145" s="857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5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6"/>
      <c r="Q146" s="802"/>
      <c r="R146" s="857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5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6"/>
      <c r="Q147" s="802"/>
      <c r="R147" s="857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2"/>
      <c r="F148" s="726"/>
      <c r="G148" s="727"/>
      <c r="H148" s="728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6"/>
      <c r="Q148" s="802"/>
      <c r="R148" s="857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2"/>
      <c r="F149" s="726"/>
      <c r="G149" s="727"/>
      <c r="H149" s="728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6"/>
      <c r="Q149" s="802"/>
      <c r="R149" s="857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2"/>
      <c r="F150" s="726"/>
      <c r="G150" s="727"/>
      <c r="H150" s="728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6"/>
      <c r="Q150" s="802"/>
      <c r="R150" s="857"/>
      <c r="S150" s="66"/>
      <c r="T150" s="66"/>
    </row>
    <row r="151" spans="1:20" s="163" customFormat="1" x14ac:dyDescent="0.25">
      <c r="A151" s="101"/>
      <c r="B151" s="725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2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2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2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2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2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2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2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2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2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2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2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2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6"/>
      <c r="F173" s="812"/>
      <c r="G173" s="101"/>
      <c r="H173" s="588"/>
      <c r="I173" s="107">
        <f t="shared" si="20"/>
        <v>0</v>
      </c>
      <c r="J173" s="133"/>
      <c r="K173" s="175"/>
      <c r="L173" s="738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9" t="s">
        <v>31</v>
      </c>
      <c r="G174" s="73">
        <f>SUM(G5:G173)</f>
        <v>2793.2</v>
      </c>
      <c r="H174" s="590">
        <f>SUM(H3:H173)</f>
        <v>621559.23999999987</v>
      </c>
      <c r="I174" s="866">
        <f>PIERNA!I37</f>
        <v>0</v>
      </c>
      <c r="J174" s="46"/>
      <c r="K174" s="177">
        <f>SUM(K5:K173)</f>
        <v>319797</v>
      </c>
      <c r="L174" s="739"/>
      <c r="M174" s="177">
        <f>SUM(M5:M173)</f>
        <v>874640</v>
      </c>
      <c r="N174" s="499"/>
      <c r="O174" s="660"/>
      <c r="P174" s="120"/>
      <c r="Q174" s="178">
        <f>SUM(Q5:Q173)</f>
        <v>23524727.760270003</v>
      </c>
      <c r="R174" s="158"/>
      <c r="S174" s="189">
        <f>Q174+M174+K174</f>
        <v>24719164.760270003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0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3" t="s">
        <v>274</v>
      </c>
      <c r="B1" s="1143"/>
      <c r="C1" s="1143"/>
      <c r="D1" s="1143"/>
      <c r="E1" s="1143"/>
      <c r="F1" s="1143"/>
      <c r="G1" s="1143"/>
      <c r="H1" s="11">
        <v>1</v>
      </c>
    </row>
    <row r="2" spans="1:15" ht="16.5" thickBot="1" x14ac:dyDescent="0.3">
      <c r="K2" s="795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57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57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0">
        <f>E5+E6-F8+E4</f>
        <v>998.09</v>
      </c>
      <c r="J8" s="858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0">
        <f>I8-F9</f>
        <v>572.12</v>
      </c>
      <c r="J9" s="858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0">
        <f t="shared" ref="I10:I27" si="3">I9-F10</f>
        <v>546.81000000000006</v>
      </c>
      <c r="J10" s="858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0">
        <f t="shared" si="3"/>
        <v>0</v>
      </c>
      <c r="J11" s="858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1"/>
      <c r="H12" s="1042"/>
      <c r="I12" s="1073">
        <f t="shared" si="3"/>
        <v>0</v>
      </c>
      <c r="J12" s="1074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1"/>
      <c r="H13" s="1042"/>
      <c r="I13" s="1075">
        <f t="shared" si="3"/>
        <v>0</v>
      </c>
      <c r="J13" s="1074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1"/>
      <c r="H14" s="1042"/>
      <c r="I14" s="1075">
        <f t="shared" si="3"/>
        <v>0</v>
      </c>
      <c r="J14" s="1074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2">
        <f t="shared" si="3"/>
        <v>0</v>
      </c>
      <c r="J15" s="858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3">
        <f t="shared" si="3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3">
        <f t="shared" si="3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3">
        <f t="shared" si="3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3">
        <f t="shared" si="3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3">
        <f t="shared" si="3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3">
        <f t="shared" si="3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3">
        <f t="shared" si="3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3">
        <f t="shared" si="3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3">
        <f t="shared" si="3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3">
        <f t="shared" si="3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3">
        <f t="shared" si="3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4">
        <f t="shared" si="3"/>
        <v>0</v>
      </c>
      <c r="J27" s="83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5"/>
      <c r="J28" s="83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34" t="s">
        <v>21</v>
      </c>
      <c r="E31" s="1135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5"/>
    <col min="10" max="10" width="17.5703125" customWidth="1"/>
  </cols>
  <sheetData>
    <row r="1" spans="1:11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1" ht="16.5" thickBot="1" x14ac:dyDescent="0.3">
      <c r="K2" s="795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17">
        <f>E5+E6-F8+E4</f>
        <v>0</v>
      </c>
      <c r="J8" s="858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17">
        <f>I8-F9</f>
        <v>0</v>
      </c>
      <c r="J9" s="858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17">
        <f t="shared" ref="I10:I27" si="4">I9-F10</f>
        <v>0</v>
      </c>
      <c r="J10" s="858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17">
        <f t="shared" si="4"/>
        <v>0</v>
      </c>
      <c r="J11" s="858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17">
        <f t="shared" si="4"/>
        <v>0</v>
      </c>
      <c r="J12" s="858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17">
        <f t="shared" si="4"/>
        <v>0</v>
      </c>
      <c r="J13" s="858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17">
        <f t="shared" si="4"/>
        <v>0</v>
      </c>
      <c r="J14" s="858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17">
        <f t="shared" si="4"/>
        <v>0</v>
      </c>
      <c r="J15" s="858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18">
        <f t="shared" si="4"/>
        <v>0</v>
      </c>
      <c r="J16" s="83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18">
        <f t="shared" si="4"/>
        <v>0</v>
      </c>
      <c r="J17" s="83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18">
        <f t="shared" si="4"/>
        <v>0</v>
      </c>
      <c r="J18" s="83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18">
        <f t="shared" si="4"/>
        <v>0</v>
      </c>
      <c r="J19" s="83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18">
        <f t="shared" si="4"/>
        <v>0</v>
      </c>
      <c r="J20" s="83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18">
        <f t="shared" si="4"/>
        <v>0</v>
      </c>
      <c r="J21" s="83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18">
        <f t="shared" si="4"/>
        <v>0</v>
      </c>
      <c r="J22" s="83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18">
        <f t="shared" si="4"/>
        <v>0</v>
      </c>
      <c r="J23" s="83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18">
        <f t="shared" si="4"/>
        <v>0</v>
      </c>
      <c r="J24" s="83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18">
        <f t="shared" si="4"/>
        <v>0</v>
      </c>
      <c r="J25" s="83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18">
        <f t="shared" si="4"/>
        <v>0</v>
      </c>
      <c r="J26" s="83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18">
        <f t="shared" si="4"/>
        <v>0</v>
      </c>
      <c r="J27" s="83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19"/>
      <c r="J28" s="83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34" t="s">
        <v>21</v>
      </c>
      <c r="E31" s="1135"/>
      <c r="F31" s="147">
        <f>E4+E5-F29+E6</f>
        <v>0</v>
      </c>
    </row>
    <row r="32" spans="1:10" ht="16.5" thickBot="1" x14ac:dyDescent="0.3">
      <c r="A32" s="129"/>
      <c r="D32" s="912" t="s">
        <v>4</v>
      </c>
      <c r="E32" s="91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8"/>
      <c r="B1" s="1138"/>
      <c r="C1" s="1138"/>
      <c r="D1" s="1138"/>
      <c r="E1" s="1138"/>
      <c r="F1" s="1138"/>
      <c r="G1" s="1138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3"/>
      <c r="H4" s="159"/>
      <c r="I4" s="683"/>
    </row>
    <row r="5" spans="1:10" ht="18.75" customHeight="1" thickBot="1" x14ac:dyDescent="0.3">
      <c r="A5" s="850"/>
      <c r="B5" s="779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9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8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34" t="s">
        <v>21</v>
      </c>
      <c r="E32" s="1135"/>
      <c r="F32" s="147">
        <f>G5-F30</f>
        <v>0</v>
      </c>
    </row>
    <row r="33" spans="1:6" ht="15.75" thickBot="1" x14ac:dyDescent="0.3">
      <c r="A33" s="129"/>
      <c r="D33" s="851" t="s">
        <v>4</v>
      </c>
      <c r="E33" s="852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50" t="s">
        <v>277</v>
      </c>
      <c r="B1" s="1150"/>
      <c r="C1" s="1150"/>
      <c r="D1" s="1150"/>
      <c r="E1" s="1150"/>
      <c r="F1" s="1150"/>
      <c r="G1" s="115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2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8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48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48">
        <f>B9-C10</f>
        <v>8</v>
      </c>
      <c r="C10" s="263">
        <v>2</v>
      </c>
      <c r="D10" s="968">
        <v>10</v>
      </c>
      <c r="E10" s="973">
        <v>44386</v>
      </c>
      <c r="F10" s="974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48">
        <f t="shared" ref="B11:B25" si="2">B10-C11</f>
        <v>5</v>
      </c>
      <c r="C11" s="263">
        <v>3</v>
      </c>
      <c r="D11" s="968">
        <v>15</v>
      </c>
      <c r="E11" s="973">
        <v>44385</v>
      </c>
      <c r="F11" s="967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48">
        <f t="shared" si="2"/>
        <v>4</v>
      </c>
      <c r="C12" s="263">
        <v>1</v>
      </c>
      <c r="D12" s="968">
        <v>5</v>
      </c>
      <c r="E12" s="973">
        <v>44387</v>
      </c>
      <c r="F12" s="967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48">
        <f t="shared" si="2"/>
        <v>2</v>
      </c>
      <c r="C13" s="263">
        <v>2</v>
      </c>
      <c r="D13" s="470">
        <v>10</v>
      </c>
      <c r="E13" s="995">
        <v>44441</v>
      </c>
      <c r="F13" s="991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48">
        <f>B13-C14</f>
        <v>0</v>
      </c>
      <c r="C14" s="263">
        <v>2</v>
      </c>
      <c r="D14" s="470">
        <v>10</v>
      </c>
      <c r="E14" s="995">
        <v>44441</v>
      </c>
      <c r="F14" s="991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48">
        <f t="shared" ref="B15:B22" si="3">B14-C15</f>
        <v>0</v>
      </c>
      <c r="C15" s="263"/>
      <c r="D15" s="470"/>
      <c r="E15" s="995"/>
      <c r="F15" s="1085">
        <f t="shared" si="0"/>
        <v>0</v>
      </c>
      <c r="G15" s="1086"/>
      <c r="H15" s="1087"/>
      <c r="I15" s="1047">
        <f t="shared" si="1"/>
        <v>0</v>
      </c>
    </row>
    <row r="16" spans="1:9" x14ac:dyDescent="0.25">
      <c r="B16" s="748">
        <f t="shared" si="3"/>
        <v>0</v>
      </c>
      <c r="C16" s="263"/>
      <c r="D16" s="470"/>
      <c r="E16" s="995"/>
      <c r="F16" s="1085">
        <f t="shared" si="0"/>
        <v>0</v>
      </c>
      <c r="G16" s="1086"/>
      <c r="H16" s="1087"/>
      <c r="I16" s="1047">
        <f t="shared" si="1"/>
        <v>0</v>
      </c>
    </row>
    <row r="17" spans="1:9" x14ac:dyDescent="0.25">
      <c r="B17" s="748">
        <f t="shared" si="3"/>
        <v>0</v>
      </c>
      <c r="C17" s="263"/>
      <c r="D17" s="470"/>
      <c r="E17" s="995"/>
      <c r="F17" s="1085">
        <f t="shared" si="0"/>
        <v>0</v>
      </c>
      <c r="G17" s="1086"/>
      <c r="H17" s="1087"/>
      <c r="I17" s="1047">
        <f t="shared" si="1"/>
        <v>0</v>
      </c>
    </row>
    <row r="18" spans="1:9" x14ac:dyDescent="0.25">
      <c r="B18" s="748">
        <f t="shared" si="3"/>
        <v>0</v>
      </c>
      <c r="C18" s="263"/>
      <c r="D18" s="470"/>
      <c r="E18" s="995"/>
      <c r="F18" s="991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48">
        <f t="shared" si="3"/>
        <v>0</v>
      </c>
      <c r="C19" s="263"/>
      <c r="D19" s="470"/>
      <c r="E19" s="995"/>
      <c r="F19" s="991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48">
        <f t="shared" si="3"/>
        <v>0</v>
      </c>
      <c r="C20" s="263"/>
      <c r="D20" s="470"/>
      <c r="E20" s="995"/>
      <c r="F20" s="991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48">
        <f t="shared" si="3"/>
        <v>0</v>
      </c>
      <c r="C21" s="263"/>
      <c r="D21" s="744"/>
      <c r="E21" s="902"/>
      <c r="F21" s="898">
        <f t="shared" si="0"/>
        <v>0</v>
      </c>
      <c r="G21" s="745"/>
      <c r="H21" s="746"/>
      <c r="I21" s="47">
        <f t="shared" si="1"/>
        <v>0</v>
      </c>
    </row>
    <row r="22" spans="1:9" x14ac:dyDescent="0.25">
      <c r="B22" s="748">
        <f t="shared" si="3"/>
        <v>0</v>
      </c>
      <c r="C22" s="284"/>
      <c r="D22" s="744"/>
      <c r="E22" s="902"/>
      <c r="F22" s="898">
        <f t="shared" si="0"/>
        <v>0</v>
      </c>
      <c r="G22" s="745"/>
      <c r="H22" s="746"/>
      <c r="I22" s="47">
        <f t="shared" si="1"/>
        <v>0</v>
      </c>
    </row>
    <row r="23" spans="1:9" x14ac:dyDescent="0.25">
      <c r="B23" s="748">
        <f t="shared" si="2"/>
        <v>0</v>
      </c>
      <c r="C23" s="15"/>
      <c r="D23" s="764">
        <v>0</v>
      </c>
      <c r="E23" s="902"/>
      <c r="F23" s="898">
        <f t="shared" si="0"/>
        <v>0</v>
      </c>
      <c r="G23" s="745"/>
      <c r="H23" s="746"/>
      <c r="I23" s="283">
        <f t="shared" si="1"/>
        <v>0</v>
      </c>
    </row>
    <row r="24" spans="1:9" x14ac:dyDescent="0.25">
      <c r="B24" s="748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48">
        <f t="shared" si="2"/>
        <v>0</v>
      </c>
      <c r="C25" s="37"/>
      <c r="D25" s="70">
        <v>0</v>
      </c>
      <c r="E25" s="233"/>
      <c r="F25" s="803">
        <f t="shared" si="0"/>
        <v>0</v>
      </c>
      <c r="G25" s="804"/>
      <c r="H25" s="805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34" t="s">
        <v>21</v>
      </c>
      <c r="E28" s="1135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43" t="s">
        <v>278</v>
      </c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7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2" t="s">
        <v>7</v>
      </c>
      <c r="C8" s="753" t="s">
        <v>8</v>
      </c>
      <c r="D8" s="754" t="s">
        <v>17</v>
      </c>
      <c r="E8" s="755" t="s">
        <v>2</v>
      </c>
      <c r="F8" s="756" t="s">
        <v>18</v>
      </c>
      <c r="G8" s="751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7">
        <v>2</v>
      </c>
      <c r="D9" s="758">
        <v>1828.42</v>
      </c>
      <c r="E9" s="759">
        <v>44431</v>
      </c>
      <c r="F9" s="760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6"/>
      <c r="E10" s="954"/>
      <c r="F10" s="1093">
        <f>D10</f>
        <v>0</v>
      </c>
      <c r="G10" s="1041"/>
      <c r="H10" s="1042"/>
      <c r="I10" s="1038">
        <f>I9-F10</f>
        <v>0</v>
      </c>
      <c r="J10" s="1066">
        <f t="shared" ref="J10:J28" si="0">H10*F10</f>
        <v>0</v>
      </c>
    </row>
    <row r="11" spans="1:10" x14ac:dyDescent="0.25">
      <c r="B11" s="90"/>
      <c r="C11" s="475"/>
      <c r="D11" s="676"/>
      <c r="E11" s="954"/>
      <c r="F11" s="1093">
        <f t="shared" ref="F11:F29" si="1">D11</f>
        <v>0</v>
      </c>
      <c r="G11" s="1041"/>
      <c r="H11" s="1042"/>
      <c r="I11" s="1038">
        <f t="shared" ref="I11:I28" si="2">I10-F11</f>
        <v>0</v>
      </c>
      <c r="J11" s="106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54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54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54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54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54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54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54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54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1"/>
      <c r="D29" s="762">
        <f>B29*C29</f>
        <v>0</v>
      </c>
      <c r="E29" s="763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34" t="s">
        <v>21</v>
      </c>
      <c r="E32" s="1135"/>
      <c r="F32" s="147">
        <f>E5-F30+E6+E7</f>
        <v>0</v>
      </c>
    </row>
    <row r="33" spans="1:6" ht="15.75" thickBot="1" x14ac:dyDescent="0.3">
      <c r="A33" s="129"/>
      <c r="D33" s="952" t="s">
        <v>4</v>
      </c>
      <c r="E33" s="95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46"/>
    </row>
    <row r="6" spans="1:8" ht="15.75" customHeight="1" x14ac:dyDescent="0.25">
      <c r="A6" s="1141"/>
      <c r="B6" s="1158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41"/>
      <c r="B7" s="1159"/>
      <c r="C7" s="586"/>
      <c r="D7" s="336"/>
      <c r="E7" s="560"/>
      <c r="F7" s="263"/>
    </row>
    <row r="8" spans="1:8" ht="16.5" customHeight="1" thickBot="1" x14ac:dyDescent="0.3">
      <c r="A8" s="721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9"/>
      <c r="F10" s="860">
        <f>D10</f>
        <v>0</v>
      </c>
      <c r="G10" s="861"/>
      <c r="H10" s="862"/>
    </row>
    <row r="11" spans="1:8" x14ac:dyDescent="0.25">
      <c r="B11" s="563">
        <f>B10-C11</f>
        <v>0</v>
      </c>
      <c r="C11" s="15"/>
      <c r="D11" s="333">
        <v>0</v>
      </c>
      <c r="E11" s="859"/>
      <c r="F11" s="860">
        <f>D11</f>
        <v>0</v>
      </c>
      <c r="G11" s="861"/>
      <c r="H11" s="862"/>
    </row>
    <row r="12" spans="1:8" x14ac:dyDescent="0.25">
      <c r="B12" s="563">
        <f t="shared" ref="B12:B27" si="0">B11-C12</f>
        <v>0</v>
      </c>
      <c r="C12" s="15"/>
      <c r="D12" s="333">
        <v>0</v>
      </c>
      <c r="E12" s="859"/>
      <c r="F12" s="860">
        <f>D12</f>
        <v>0</v>
      </c>
      <c r="G12" s="861"/>
      <c r="H12" s="862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9"/>
      <c r="F13" s="860">
        <f>D13</f>
        <v>0</v>
      </c>
      <c r="G13" s="861"/>
      <c r="H13" s="862"/>
    </row>
    <row r="14" spans="1:8" x14ac:dyDescent="0.25">
      <c r="B14" s="563">
        <f t="shared" si="0"/>
        <v>0</v>
      </c>
      <c r="C14" s="15"/>
      <c r="D14" s="333">
        <v>0</v>
      </c>
      <c r="E14" s="859"/>
      <c r="F14" s="860">
        <f t="shared" ref="F14:F27" si="1">D14</f>
        <v>0</v>
      </c>
      <c r="G14" s="861"/>
      <c r="H14" s="862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9"/>
      <c r="F15" s="860">
        <f t="shared" si="1"/>
        <v>0</v>
      </c>
      <c r="G15" s="861"/>
      <c r="H15" s="862"/>
    </row>
    <row r="16" spans="1:8" x14ac:dyDescent="0.25">
      <c r="B16" s="563">
        <f t="shared" si="0"/>
        <v>0</v>
      </c>
      <c r="C16" s="15"/>
      <c r="D16" s="333">
        <v>0</v>
      </c>
      <c r="E16" s="859"/>
      <c r="F16" s="860">
        <f t="shared" si="1"/>
        <v>0</v>
      </c>
      <c r="G16" s="861"/>
      <c r="H16" s="862"/>
    </row>
    <row r="17" spans="1:8" x14ac:dyDescent="0.25">
      <c r="B17" s="563">
        <f t="shared" si="0"/>
        <v>0</v>
      </c>
      <c r="C17" s="15"/>
      <c r="D17" s="333">
        <v>0</v>
      </c>
      <c r="E17" s="859"/>
      <c r="F17" s="860">
        <f t="shared" si="1"/>
        <v>0</v>
      </c>
      <c r="G17" s="861"/>
      <c r="H17" s="862"/>
    </row>
    <row r="18" spans="1:8" x14ac:dyDescent="0.25">
      <c r="B18" s="563">
        <f t="shared" si="0"/>
        <v>0</v>
      </c>
      <c r="C18" s="15"/>
      <c r="D18" s="333">
        <v>0</v>
      </c>
      <c r="E18" s="859"/>
      <c r="F18" s="860">
        <f t="shared" si="1"/>
        <v>0</v>
      </c>
      <c r="G18" s="861"/>
      <c r="H18" s="862"/>
    </row>
    <row r="19" spans="1:8" x14ac:dyDescent="0.25">
      <c r="B19" s="563">
        <f t="shared" si="0"/>
        <v>0</v>
      </c>
      <c r="C19" s="15"/>
      <c r="D19" s="333">
        <v>0</v>
      </c>
      <c r="E19" s="859"/>
      <c r="F19" s="860">
        <f t="shared" si="1"/>
        <v>0</v>
      </c>
      <c r="G19" s="861"/>
      <c r="H19" s="862"/>
    </row>
    <row r="20" spans="1:8" x14ac:dyDescent="0.25">
      <c r="B20" s="563">
        <f t="shared" si="0"/>
        <v>0</v>
      </c>
      <c r="C20" s="15"/>
      <c r="D20" s="333">
        <v>0</v>
      </c>
      <c r="E20" s="859"/>
      <c r="F20" s="860">
        <f t="shared" si="1"/>
        <v>0</v>
      </c>
      <c r="G20" s="861"/>
      <c r="H20" s="862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34" t="s">
        <v>21</v>
      </c>
      <c r="E30" s="1135"/>
      <c r="F30" s="147">
        <f>E5+E6-F28+E7+E4+E8</f>
        <v>0</v>
      </c>
    </row>
    <row r="31" spans="1:8" ht="15.75" thickBot="1" x14ac:dyDescent="0.3">
      <c r="A31" s="129"/>
      <c r="D31" s="719" t="s">
        <v>4</v>
      </c>
      <c r="E31" s="720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63" t="s">
        <v>279</v>
      </c>
      <c r="B1" s="1163"/>
      <c r="C1" s="1163"/>
      <c r="D1" s="1163"/>
      <c r="E1" s="1163"/>
      <c r="F1" s="1163"/>
      <c r="G1" s="1163"/>
      <c r="H1" s="1163"/>
      <c r="I1" s="1163"/>
      <c r="J1" s="1163"/>
      <c r="K1" s="1014">
        <v>1</v>
      </c>
      <c r="M1" s="1160" t="s">
        <v>303</v>
      </c>
      <c r="N1" s="1160"/>
      <c r="O1" s="1160"/>
      <c r="P1" s="1160"/>
      <c r="Q1" s="1160"/>
      <c r="R1" s="1160"/>
      <c r="S1" s="1160"/>
      <c r="T1" s="1160"/>
      <c r="U1" s="1160"/>
      <c r="V1" s="1160"/>
      <c r="W1" s="1014">
        <v>1</v>
      </c>
      <c r="Y1" s="1160" t="s">
        <v>303</v>
      </c>
      <c r="Z1" s="1160"/>
      <c r="AA1" s="1160"/>
      <c r="AB1" s="1160"/>
      <c r="AC1" s="1160"/>
      <c r="AD1" s="1160"/>
      <c r="AE1" s="1160"/>
      <c r="AF1" s="1160"/>
      <c r="AG1" s="1160"/>
      <c r="AH1" s="1160"/>
      <c r="AI1" s="1014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61" t="s">
        <v>68</v>
      </c>
      <c r="B4" s="347"/>
      <c r="C4" s="742"/>
      <c r="D4" s="265"/>
      <c r="E4" s="291"/>
      <c r="F4" s="263"/>
      <c r="G4" s="623"/>
      <c r="H4" s="260"/>
      <c r="I4" s="260"/>
      <c r="M4" s="1164" t="s">
        <v>304</v>
      </c>
      <c r="N4" s="347"/>
      <c r="O4" s="742"/>
      <c r="P4" s="265"/>
      <c r="Q4" s="291"/>
      <c r="R4" s="263"/>
      <c r="S4" s="623"/>
      <c r="T4" s="260"/>
      <c r="U4" s="260"/>
      <c r="Y4" s="1161" t="s">
        <v>68</v>
      </c>
      <c r="Z4" s="347">
        <v>18506.88</v>
      </c>
      <c r="AA4" s="742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62"/>
      <c r="B5" s="12" t="s">
        <v>51</v>
      </c>
      <c r="C5" s="743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65"/>
      <c r="N5" s="12" t="s">
        <v>51</v>
      </c>
      <c r="O5" s="743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62"/>
      <c r="Z5" s="12" t="s">
        <v>51</v>
      </c>
      <c r="AA5" s="743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62"/>
      <c r="B6" s="169" t="s">
        <v>42</v>
      </c>
      <c r="C6" s="167"/>
      <c r="D6" s="141"/>
      <c r="E6" s="79">
        <v>190.54</v>
      </c>
      <c r="F6" s="63">
        <v>7</v>
      </c>
      <c r="M6" s="1165"/>
      <c r="N6" s="169" t="s">
        <v>42</v>
      </c>
      <c r="O6" s="167"/>
      <c r="P6" s="141"/>
      <c r="Q6" s="1052">
        <v>108.88</v>
      </c>
      <c r="R6" s="1053">
        <v>4</v>
      </c>
      <c r="Y6" s="1162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47"/>
      <c r="B7" s="169"/>
      <c r="C7" s="813"/>
      <c r="D7" s="265"/>
      <c r="E7" s="79"/>
      <c r="F7" s="63"/>
      <c r="M7" s="1006"/>
      <c r="N7" s="169"/>
      <c r="O7" s="813"/>
      <c r="P7" s="265"/>
      <c r="Q7" s="79"/>
      <c r="R7" s="63"/>
      <c r="Y7" s="1006"/>
      <c r="Z7" s="169"/>
      <c r="AA7" s="813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1" t="s">
        <v>106</v>
      </c>
      <c r="I8" s="782" t="s">
        <v>107</v>
      </c>
      <c r="J8" s="782" t="s">
        <v>108</v>
      </c>
      <c r="K8" s="783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1" t="s">
        <v>106</v>
      </c>
      <c r="U8" s="782" t="s">
        <v>107</v>
      </c>
      <c r="V8" s="782" t="s">
        <v>108</v>
      </c>
      <c r="W8" s="783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1" t="s">
        <v>106</v>
      </c>
      <c r="AG8" s="782" t="s">
        <v>107</v>
      </c>
      <c r="AH8" s="782" t="s">
        <v>108</v>
      </c>
      <c r="AI8" s="783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4">
        <f>E5-F9+E4+E6</f>
        <v>18046.860000000004</v>
      </c>
      <c r="J9" s="785">
        <f>F5-C9+F4+F6</f>
        <v>663</v>
      </c>
      <c r="K9" s="786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4">
        <f>Q5-R9+Q4+Q6</f>
        <v>17744.84</v>
      </c>
      <c r="V9" s="785">
        <f>R5-O9+R4+R6</f>
        <v>652</v>
      </c>
      <c r="W9" s="786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4">
        <f>AC5-AD9+AC4+AC6</f>
        <v>18506.88</v>
      </c>
      <c r="AH9" s="785">
        <f>AD5-AA9+AD4+AD6</f>
        <v>680</v>
      </c>
      <c r="AI9" s="786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7">
        <f>I9-F10</f>
        <v>18019.640000000003</v>
      </c>
      <c r="J10" s="788">
        <f>J9-C10</f>
        <v>662</v>
      </c>
      <c r="K10" s="789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7">
        <f>U9-R10</f>
        <v>17091.560000000001</v>
      </c>
      <c r="V10" s="788">
        <f>V9-O10</f>
        <v>628</v>
      </c>
      <c r="W10" s="789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7">
        <f>AG9-AD10</f>
        <v>18506.88</v>
      </c>
      <c r="AH10" s="788">
        <f>AH9-AA10</f>
        <v>680</v>
      </c>
      <c r="AI10" s="789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27">
        <f>I10-F11+E7</f>
        <v>17965.200000000004</v>
      </c>
      <c r="J11" s="788">
        <f t="shared" ref="J11" si="9">J10-C11</f>
        <v>660</v>
      </c>
      <c r="K11" s="789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0">
        <f>U10-R11+Q7</f>
        <v>16438.280000000002</v>
      </c>
      <c r="V11" s="788">
        <f t="shared" ref="V11" si="10">V10-O11</f>
        <v>604</v>
      </c>
      <c r="W11" s="789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7">
        <f>AG10-AD11+AC7</f>
        <v>18506.88</v>
      </c>
      <c r="AH11" s="788">
        <f t="shared" ref="AH11" si="11">AH10-AA11</f>
        <v>680</v>
      </c>
      <c r="AI11" s="789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7">
        <f>I11-F12</f>
        <v>17829.100000000006</v>
      </c>
      <c r="J12" s="788">
        <f>J11-C12</f>
        <v>655</v>
      </c>
      <c r="K12" s="789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7">
        <f>U11-R12</f>
        <v>15785.000000000002</v>
      </c>
      <c r="V12" s="788">
        <f>V11-O12</f>
        <v>580</v>
      </c>
      <c r="W12" s="789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7">
        <f>AG11-AD12</f>
        <v>18506.88</v>
      </c>
      <c r="AH12" s="788">
        <f>AH11-AA12</f>
        <v>680</v>
      </c>
      <c r="AI12" s="789">
        <f t="shared" si="8"/>
        <v>0</v>
      </c>
    </row>
    <row r="13" spans="1:35" ht="15" customHeight="1" x14ac:dyDescent="0.25">
      <c r="A13" s="741"/>
      <c r="B13" s="343">
        <v>27.22</v>
      </c>
      <c r="C13" s="15">
        <v>2</v>
      </c>
      <c r="D13" s="969">
        <f t="shared" si="0"/>
        <v>54.44</v>
      </c>
      <c r="E13" s="970">
        <v>44383</v>
      </c>
      <c r="F13" s="540">
        <f t="shared" si="1"/>
        <v>54.44</v>
      </c>
      <c r="G13" s="630" t="s">
        <v>185</v>
      </c>
      <c r="H13" s="631">
        <v>60</v>
      </c>
      <c r="I13" s="787">
        <f t="shared" ref="I13:I76" si="12">I12-F13</f>
        <v>17774.660000000007</v>
      </c>
      <c r="J13" s="788">
        <f t="shared" ref="J13:J76" si="13">J12-C13</f>
        <v>653</v>
      </c>
      <c r="K13" s="789">
        <f t="shared" si="6"/>
        <v>3266.3999999999996</v>
      </c>
      <c r="M13" s="741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7">
        <f t="shared" ref="U13:U76" si="14">U12-R13</f>
        <v>15131.720000000001</v>
      </c>
      <c r="V13" s="788">
        <f t="shared" ref="V13:V76" si="15">V12-O13</f>
        <v>556</v>
      </c>
      <c r="W13" s="789">
        <f t="shared" si="7"/>
        <v>40503.360000000001</v>
      </c>
      <c r="Y13" s="741"/>
      <c r="Z13" s="343">
        <v>27.22</v>
      </c>
      <c r="AA13" s="15"/>
      <c r="AB13" s="969">
        <f t="shared" si="4"/>
        <v>0</v>
      </c>
      <c r="AC13" s="970"/>
      <c r="AD13" s="540">
        <f t="shared" si="5"/>
        <v>0</v>
      </c>
      <c r="AE13" s="630"/>
      <c r="AF13" s="631"/>
      <c r="AG13" s="787">
        <f t="shared" ref="AG13:AG76" si="16">AG12-AD13</f>
        <v>18506.88</v>
      </c>
      <c r="AH13" s="788">
        <f t="shared" ref="AH13:AH76" si="17">AH12-AA13</f>
        <v>680</v>
      </c>
      <c r="AI13" s="789">
        <f t="shared" si="8"/>
        <v>0</v>
      </c>
    </row>
    <row r="14" spans="1:35" x14ac:dyDescent="0.25">
      <c r="A14" s="741"/>
      <c r="B14" s="343">
        <v>27.22</v>
      </c>
      <c r="C14" s="15">
        <v>6</v>
      </c>
      <c r="D14" s="969">
        <f t="shared" si="0"/>
        <v>163.32</v>
      </c>
      <c r="E14" s="970">
        <v>44384</v>
      </c>
      <c r="F14" s="540">
        <f t="shared" si="1"/>
        <v>163.32</v>
      </c>
      <c r="G14" s="630" t="s">
        <v>186</v>
      </c>
      <c r="H14" s="631">
        <v>60</v>
      </c>
      <c r="I14" s="787">
        <f t="shared" si="12"/>
        <v>17611.340000000007</v>
      </c>
      <c r="J14" s="788">
        <f t="shared" si="13"/>
        <v>647</v>
      </c>
      <c r="K14" s="789">
        <f t="shared" si="6"/>
        <v>9799.1999999999989</v>
      </c>
      <c r="M14" s="741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7">
        <f t="shared" si="14"/>
        <v>14995.62</v>
      </c>
      <c r="V14" s="788">
        <f t="shared" si="15"/>
        <v>551</v>
      </c>
      <c r="W14" s="789">
        <f t="shared" si="7"/>
        <v>8438.1999999999989</v>
      </c>
      <c r="Y14" s="741"/>
      <c r="Z14" s="343">
        <v>27.22</v>
      </c>
      <c r="AA14" s="15"/>
      <c r="AB14" s="969">
        <f t="shared" si="4"/>
        <v>0</v>
      </c>
      <c r="AC14" s="970"/>
      <c r="AD14" s="540">
        <f t="shared" si="5"/>
        <v>0</v>
      </c>
      <c r="AE14" s="630"/>
      <c r="AF14" s="631"/>
      <c r="AG14" s="787">
        <f t="shared" si="16"/>
        <v>18506.88</v>
      </c>
      <c r="AH14" s="788">
        <f t="shared" si="17"/>
        <v>680</v>
      </c>
      <c r="AI14" s="789">
        <f t="shared" si="8"/>
        <v>0</v>
      </c>
    </row>
    <row r="15" spans="1:35" x14ac:dyDescent="0.25">
      <c r="A15" s="741"/>
      <c r="B15" s="343">
        <v>27.22</v>
      </c>
      <c r="C15" s="15">
        <v>1</v>
      </c>
      <c r="D15" s="969">
        <f t="shared" si="0"/>
        <v>27.22</v>
      </c>
      <c r="E15" s="970">
        <v>44384</v>
      </c>
      <c r="F15" s="540">
        <f t="shared" si="1"/>
        <v>27.22</v>
      </c>
      <c r="G15" s="630" t="s">
        <v>187</v>
      </c>
      <c r="H15" s="631">
        <v>60</v>
      </c>
      <c r="I15" s="787">
        <f t="shared" si="12"/>
        <v>17584.120000000006</v>
      </c>
      <c r="J15" s="788">
        <f t="shared" si="13"/>
        <v>646</v>
      </c>
      <c r="K15" s="789">
        <f t="shared" si="6"/>
        <v>1633.1999999999998</v>
      </c>
      <c r="M15" s="741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7">
        <f t="shared" si="14"/>
        <v>14342.34</v>
      </c>
      <c r="V15" s="788">
        <f t="shared" si="15"/>
        <v>527</v>
      </c>
      <c r="W15" s="789">
        <f t="shared" si="7"/>
        <v>40503.360000000001</v>
      </c>
      <c r="Y15" s="741"/>
      <c r="Z15" s="343">
        <v>27.22</v>
      </c>
      <c r="AA15" s="15"/>
      <c r="AB15" s="969">
        <f t="shared" si="4"/>
        <v>0</v>
      </c>
      <c r="AC15" s="970"/>
      <c r="AD15" s="540">
        <f t="shared" si="5"/>
        <v>0</v>
      </c>
      <c r="AE15" s="630"/>
      <c r="AF15" s="631"/>
      <c r="AG15" s="787">
        <f t="shared" si="16"/>
        <v>18506.88</v>
      </c>
      <c r="AH15" s="788">
        <f t="shared" si="17"/>
        <v>680</v>
      </c>
      <c r="AI15" s="789">
        <f t="shared" si="8"/>
        <v>0</v>
      </c>
    </row>
    <row r="16" spans="1:35" x14ac:dyDescent="0.25">
      <c r="A16" s="741"/>
      <c r="B16" s="343">
        <v>27.22</v>
      </c>
      <c r="C16" s="15">
        <v>1</v>
      </c>
      <c r="D16" s="969">
        <f t="shared" si="0"/>
        <v>27.22</v>
      </c>
      <c r="E16" s="970">
        <v>44384</v>
      </c>
      <c r="F16" s="540">
        <f t="shared" si="1"/>
        <v>27.22</v>
      </c>
      <c r="G16" s="630" t="s">
        <v>188</v>
      </c>
      <c r="H16" s="631">
        <v>60</v>
      </c>
      <c r="I16" s="787">
        <f t="shared" si="12"/>
        <v>17556.900000000005</v>
      </c>
      <c r="J16" s="788">
        <f t="shared" si="13"/>
        <v>645</v>
      </c>
      <c r="K16" s="789">
        <f t="shared" si="6"/>
        <v>1633.1999999999998</v>
      </c>
      <c r="M16" s="741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7">
        <f t="shared" si="14"/>
        <v>13689.06</v>
      </c>
      <c r="V16" s="788">
        <f t="shared" si="15"/>
        <v>503</v>
      </c>
      <c r="W16" s="789">
        <f t="shared" si="7"/>
        <v>40503.360000000001</v>
      </c>
      <c r="Y16" s="741"/>
      <c r="Z16" s="343">
        <v>27.22</v>
      </c>
      <c r="AA16" s="15"/>
      <c r="AB16" s="969">
        <f t="shared" si="4"/>
        <v>0</v>
      </c>
      <c r="AC16" s="970"/>
      <c r="AD16" s="540">
        <f t="shared" si="5"/>
        <v>0</v>
      </c>
      <c r="AE16" s="630"/>
      <c r="AF16" s="631"/>
      <c r="AG16" s="787">
        <f t="shared" si="16"/>
        <v>18506.88</v>
      </c>
      <c r="AH16" s="788">
        <f t="shared" si="17"/>
        <v>680</v>
      </c>
      <c r="AI16" s="789">
        <f t="shared" si="8"/>
        <v>0</v>
      </c>
    </row>
    <row r="17" spans="1:35" x14ac:dyDescent="0.25">
      <c r="A17" s="741"/>
      <c r="B17" s="343">
        <v>27.22</v>
      </c>
      <c r="C17" s="15">
        <v>2</v>
      </c>
      <c r="D17" s="969">
        <f t="shared" si="0"/>
        <v>54.44</v>
      </c>
      <c r="E17" s="931">
        <v>44384</v>
      </c>
      <c r="F17" s="540">
        <f t="shared" si="1"/>
        <v>54.44</v>
      </c>
      <c r="G17" s="630" t="s">
        <v>189</v>
      </c>
      <c r="H17" s="631">
        <v>60</v>
      </c>
      <c r="I17" s="787">
        <f t="shared" si="12"/>
        <v>17502.460000000006</v>
      </c>
      <c r="J17" s="788">
        <f t="shared" si="13"/>
        <v>643</v>
      </c>
      <c r="K17" s="789">
        <f t="shared" si="6"/>
        <v>3266.3999999999996</v>
      </c>
      <c r="M17" s="741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7">
        <f t="shared" si="14"/>
        <v>13552.96</v>
      </c>
      <c r="V17" s="788">
        <f t="shared" si="15"/>
        <v>498</v>
      </c>
      <c r="W17" s="789">
        <f t="shared" si="7"/>
        <v>8438.1999999999989</v>
      </c>
      <c r="Y17" s="741"/>
      <c r="Z17" s="343">
        <v>27.22</v>
      </c>
      <c r="AA17" s="15"/>
      <c r="AB17" s="969">
        <f t="shared" si="4"/>
        <v>0</v>
      </c>
      <c r="AC17" s="931"/>
      <c r="AD17" s="540">
        <f t="shared" si="5"/>
        <v>0</v>
      </c>
      <c r="AE17" s="630"/>
      <c r="AF17" s="631"/>
      <c r="AG17" s="787">
        <f t="shared" si="16"/>
        <v>18506.88</v>
      </c>
      <c r="AH17" s="788">
        <f t="shared" si="17"/>
        <v>680</v>
      </c>
      <c r="AI17" s="789">
        <f t="shared" si="8"/>
        <v>0</v>
      </c>
    </row>
    <row r="18" spans="1:35" x14ac:dyDescent="0.25">
      <c r="B18" s="2">
        <v>27.22</v>
      </c>
      <c r="C18" s="15">
        <v>3</v>
      </c>
      <c r="D18" s="969">
        <f t="shared" si="0"/>
        <v>81.66</v>
      </c>
      <c r="E18" s="970">
        <v>44384</v>
      </c>
      <c r="F18" s="540">
        <f t="shared" si="1"/>
        <v>81.66</v>
      </c>
      <c r="G18" s="630" t="s">
        <v>190</v>
      </c>
      <c r="H18" s="631">
        <v>60</v>
      </c>
      <c r="I18" s="787">
        <f t="shared" si="12"/>
        <v>17420.800000000007</v>
      </c>
      <c r="J18" s="788">
        <f t="shared" si="13"/>
        <v>640</v>
      </c>
      <c r="K18" s="789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7">
        <f t="shared" si="14"/>
        <v>13498.519999999999</v>
      </c>
      <c r="V18" s="788">
        <f t="shared" si="15"/>
        <v>496</v>
      </c>
      <c r="W18" s="789">
        <f t="shared" si="7"/>
        <v>3375.2799999999997</v>
      </c>
      <c r="Z18" s="2">
        <v>27.22</v>
      </c>
      <c r="AA18" s="15"/>
      <c r="AB18" s="969">
        <f t="shared" si="4"/>
        <v>0</v>
      </c>
      <c r="AC18" s="970"/>
      <c r="AD18" s="540">
        <f t="shared" si="5"/>
        <v>0</v>
      </c>
      <c r="AE18" s="630"/>
      <c r="AF18" s="631"/>
      <c r="AG18" s="787">
        <f t="shared" si="16"/>
        <v>18506.88</v>
      </c>
      <c r="AH18" s="788">
        <f t="shared" si="17"/>
        <v>680</v>
      </c>
      <c r="AI18" s="789">
        <f t="shared" si="8"/>
        <v>0</v>
      </c>
    </row>
    <row r="19" spans="1:35" x14ac:dyDescent="0.25">
      <c r="B19" s="2">
        <v>27.22</v>
      </c>
      <c r="C19" s="15">
        <v>1</v>
      </c>
      <c r="D19" s="969">
        <f t="shared" si="0"/>
        <v>27.22</v>
      </c>
      <c r="E19" s="970">
        <v>44385</v>
      </c>
      <c r="F19" s="540">
        <f t="shared" si="1"/>
        <v>27.22</v>
      </c>
      <c r="G19" s="630" t="s">
        <v>193</v>
      </c>
      <c r="H19" s="631">
        <v>60</v>
      </c>
      <c r="I19" s="787">
        <f t="shared" si="12"/>
        <v>17393.580000000005</v>
      </c>
      <c r="J19" s="788">
        <f t="shared" si="13"/>
        <v>639</v>
      </c>
      <c r="K19" s="789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7">
        <f t="shared" si="14"/>
        <v>12845.239999999998</v>
      </c>
      <c r="V19" s="788">
        <f t="shared" si="15"/>
        <v>472</v>
      </c>
      <c r="W19" s="789">
        <f t="shared" si="7"/>
        <v>40503.360000000001</v>
      </c>
      <c r="Z19" s="2">
        <v>27.22</v>
      </c>
      <c r="AA19" s="15"/>
      <c r="AB19" s="969">
        <f t="shared" si="4"/>
        <v>0</v>
      </c>
      <c r="AC19" s="970"/>
      <c r="AD19" s="540">
        <f t="shared" si="5"/>
        <v>0</v>
      </c>
      <c r="AE19" s="630"/>
      <c r="AF19" s="631"/>
      <c r="AG19" s="787">
        <f t="shared" si="16"/>
        <v>18506.88</v>
      </c>
      <c r="AH19" s="788">
        <f t="shared" si="17"/>
        <v>680</v>
      </c>
      <c r="AI19" s="789">
        <f t="shared" si="8"/>
        <v>0</v>
      </c>
    </row>
    <row r="20" spans="1:35" x14ac:dyDescent="0.25">
      <c r="B20" s="2">
        <v>27.22</v>
      </c>
      <c r="C20" s="15">
        <v>24</v>
      </c>
      <c r="D20" s="969">
        <f t="shared" si="0"/>
        <v>653.28</v>
      </c>
      <c r="E20" s="931">
        <v>44385</v>
      </c>
      <c r="F20" s="540">
        <f t="shared" si="1"/>
        <v>653.28</v>
      </c>
      <c r="G20" s="630" t="s">
        <v>196</v>
      </c>
      <c r="H20" s="631">
        <v>60</v>
      </c>
      <c r="I20" s="787">
        <f t="shared" si="12"/>
        <v>16740.300000000007</v>
      </c>
      <c r="J20" s="788">
        <f t="shared" si="13"/>
        <v>615</v>
      </c>
      <c r="K20" s="789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7">
        <f t="shared" si="14"/>
        <v>12191.959999999997</v>
      </c>
      <c r="V20" s="788">
        <f t="shared" si="15"/>
        <v>448</v>
      </c>
      <c r="W20" s="789">
        <f t="shared" si="7"/>
        <v>40503.360000000001</v>
      </c>
      <c r="Z20" s="2">
        <v>27.22</v>
      </c>
      <c r="AA20" s="15"/>
      <c r="AB20" s="969">
        <f t="shared" si="4"/>
        <v>0</v>
      </c>
      <c r="AC20" s="931"/>
      <c r="AD20" s="540">
        <f t="shared" si="5"/>
        <v>0</v>
      </c>
      <c r="AE20" s="630"/>
      <c r="AF20" s="631"/>
      <c r="AG20" s="787">
        <f t="shared" si="16"/>
        <v>18506.88</v>
      </c>
      <c r="AH20" s="788">
        <f t="shared" si="17"/>
        <v>680</v>
      </c>
      <c r="AI20" s="789">
        <f t="shared" si="8"/>
        <v>0</v>
      </c>
    </row>
    <row r="21" spans="1:35" x14ac:dyDescent="0.25">
      <c r="B21" s="2">
        <v>27.22</v>
      </c>
      <c r="C21" s="15">
        <v>5</v>
      </c>
      <c r="D21" s="969">
        <f t="shared" si="0"/>
        <v>136.1</v>
      </c>
      <c r="E21" s="931">
        <v>44385</v>
      </c>
      <c r="F21" s="540">
        <f t="shared" si="1"/>
        <v>136.1</v>
      </c>
      <c r="G21" s="630" t="s">
        <v>192</v>
      </c>
      <c r="H21" s="631">
        <v>60</v>
      </c>
      <c r="I21" s="787">
        <f t="shared" si="12"/>
        <v>16604.200000000008</v>
      </c>
      <c r="J21" s="788">
        <f t="shared" si="13"/>
        <v>610</v>
      </c>
      <c r="K21" s="789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7">
        <f t="shared" si="14"/>
        <v>11538.679999999997</v>
      </c>
      <c r="V21" s="788">
        <f t="shared" si="15"/>
        <v>424</v>
      </c>
      <c r="W21" s="789">
        <f t="shared" si="7"/>
        <v>40503.360000000001</v>
      </c>
      <c r="Z21" s="2">
        <v>27.22</v>
      </c>
      <c r="AA21" s="15"/>
      <c r="AB21" s="969">
        <f t="shared" si="4"/>
        <v>0</v>
      </c>
      <c r="AC21" s="931"/>
      <c r="AD21" s="540">
        <f t="shared" si="5"/>
        <v>0</v>
      </c>
      <c r="AE21" s="630"/>
      <c r="AF21" s="631"/>
      <c r="AG21" s="787">
        <f t="shared" si="16"/>
        <v>18506.88</v>
      </c>
      <c r="AH21" s="788">
        <f t="shared" si="17"/>
        <v>680</v>
      </c>
      <c r="AI21" s="789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69">
        <f t="shared" si="0"/>
        <v>789.38</v>
      </c>
      <c r="E22" s="931">
        <v>44385</v>
      </c>
      <c r="F22" s="540">
        <f t="shared" si="1"/>
        <v>789.38</v>
      </c>
      <c r="G22" s="630" t="s">
        <v>197</v>
      </c>
      <c r="H22" s="631">
        <v>60</v>
      </c>
      <c r="I22" s="787">
        <f t="shared" si="12"/>
        <v>15814.820000000009</v>
      </c>
      <c r="J22" s="788">
        <f t="shared" si="13"/>
        <v>581</v>
      </c>
      <c r="K22" s="789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7">
        <f t="shared" si="14"/>
        <v>11266.479999999996</v>
      </c>
      <c r="V22" s="788">
        <f t="shared" si="15"/>
        <v>414</v>
      </c>
      <c r="W22" s="789">
        <f t="shared" si="7"/>
        <v>16876.399999999998</v>
      </c>
      <c r="Y22" t="s">
        <v>22</v>
      </c>
      <c r="Z22" s="2">
        <v>27.22</v>
      </c>
      <c r="AA22" s="15"/>
      <c r="AB22" s="969">
        <f t="shared" si="4"/>
        <v>0</v>
      </c>
      <c r="AC22" s="931"/>
      <c r="AD22" s="540">
        <f t="shared" si="5"/>
        <v>0</v>
      </c>
      <c r="AE22" s="630"/>
      <c r="AF22" s="631"/>
      <c r="AG22" s="787">
        <f t="shared" si="16"/>
        <v>18506.88</v>
      </c>
      <c r="AH22" s="788">
        <f t="shared" si="17"/>
        <v>680</v>
      </c>
      <c r="AI22" s="789">
        <f t="shared" si="8"/>
        <v>0</v>
      </c>
    </row>
    <row r="23" spans="1:35" x14ac:dyDescent="0.25">
      <c r="B23" s="2">
        <v>27.22</v>
      </c>
      <c r="C23" s="15">
        <v>29</v>
      </c>
      <c r="D23" s="969">
        <f t="shared" si="0"/>
        <v>789.38</v>
      </c>
      <c r="E23" s="970">
        <v>44385</v>
      </c>
      <c r="F23" s="540">
        <f t="shared" si="1"/>
        <v>789.38</v>
      </c>
      <c r="G23" s="630" t="s">
        <v>197</v>
      </c>
      <c r="H23" s="631">
        <v>60</v>
      </c>
      <c r="I23" s="787">
        <f t="shared" si="12"/>
        <v>15025.44000000001</v>
      </c>
      <c r="J23" s="788">
        <f t="shared" si="13"/>
        <v>552</v>
      </c>
      <c r="K23" s="789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7">
        <f t="shared" si="14"/>
        <v>11184.819999999996</v>
      </c>
      <c r="V23" s="788">
        <f t="shared" si="15"/>
        <v>411</v>
      </c>
      <c r="W23" s="789">
        <f t="shared" si="7"/>
        <v>5062.92</v>
      </c>
      <c r="Z23" s="2">
        <v>27.22</v>
      </c>
      <c r="AA23" s="15"/>
      <c r="AB23" s="969">
        <f t="shared" si="4"/>
        <v>0</v>
      </c>
      <c r="AC23" s="970"/>
      <c r="AD23" s="540">
        <f t="shared" si="5"/>
        <v>0</v>
      </c>
      <c r="AE23" s="630"/>
      <c r="AF23" s="631"/>
      <c r="AG23" s="787">
        <f t="shared" si="16"/>
        <v>18506.88</v>
      </c>
      <c r="AH23" s="788">
        <f t="shared" si="17"/>
        <v>680</v>
      </c>
      <c r="AI23" s="789">
        <f t="shared" si="8"/>
        <v>0</v>
      </c>
    </row>
    <row r="24" spans="1:35" x14ac:dyDescent="0.25">
      <c r="B24" s="2">
        <v>27.22</v>
      </c>
      <c r="C24" s="15">
        <v>3</v>
      </c>
      <c r="D24" s="969">
        <f t="shared" si="0"/>
        <v>81.66</v>
      </c>
      <c r="E24" s="931">
        <v>44386</v>
      </c>
      <c r="F24" s="540">
        <f t="shared" si="1"/>
        <v>81.66</v>
      </c>
      <c r="G24" s="630" t="s">
        <v>198</v>
      </c>
      <c r="H24" s="631">
        <v>60</v>
      </c>
      <c r="I24" s="787">
        <f t="shared" si="12"/>
        <v>14943.78000000001</v>
      </c>
      <c r="J24" s="788">
        <f t="shared" si="13"/>
        <v>549</v>
      </c>
      <c r="K24" s="789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7">
        <f t="shared" si="14"/>
        <v>10531.539999999995</v>
      </c>
      <c r="V24" s="788">
        <f t="shared" si="15"/>
        <v>387</v>
      </c>
      <c r="W24" s="789">
        <f t="shared" si="7"/>
        <v>40503.360000000001</v>
      </c>
      <c r="Z24" s="2">
        <v>27.22</v>
      </c>
      <c r="AA24" s="15"/>
      <c r="AB24" s="969">
        <f t="shared" si="4"/>
        <v>0</v>
      </c>
      <c r="AC24" s="931"/>
      <c r="AD24" s="540">
        <f t="shared" si="5"/>
        <v>0</v>
      </c>
      <c r="AE24" s="630"/>
      <c r="AF24" s="631"/>
      <c r="AG24" s="787">
        <f t="shared" si="16"/>
        <v>18506.88</v>
      </c>
      <c r="AH24" s="788">
        <f t="shared" si="17"/>
        <v>680</v>
      </c>
      <c r="AI24" s="789">
        <f t="shared" si="8"/>
        <v>0</v>
      </c>
    </row>
    <row r="25" spans="1:35" x14ac:dyDescent="0.25">
      <c r="B25" s="2">
        <v>27.22</v>
      </c>
      <c r="C25" s="15">
        <v>32</v>
      </c>
      <c r="D25" s="969">
        <f t="shared" si="0"/>
        <v>871.04</v>
      </c>
      <c r="E25" s="970">
        <v>44386</v>
      </c>
      <c r="F25" s="540">
        <f t="shared" si="1"/>
        <v>871.04</v>
      </c>
      <c r="G25" s="630" t="s">
        <v>203</v>
      </c>
      <c r="H25" s="631">
        <v>60</v>
      </c>
      <c r="I25" s="787">
        <f t="shared" si="12"/>
        <v>14072.740000000009</v>
      </c>
      <c r="J25" s="788">
        <f t="shared" si="13"/>
        <v>517</v>
      </c>
      <c r="K25" s="789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7">
        <f t="shared" si="14"/>
        <v>10477.099999999995</v>
      </c>
      <c r="V25" s="788">
        <f t="shared" si="15"/>
        <v>385</v>
      </c>
      <c r="W25" s="789">
        <f t="shared" si="7"/>
        <v>3375.2799999999997</v>
      </c>
      <c r="Z25" s="2">
        <v>27.22</v>
      </c>
      <c r="AA25" s="15"/>
      <c r="AB25" s="969">
        <f t="shared" si="4"/>
        <v>0</v>
      </c>
      <c r="AC25" s="970"/>
      <c r="AD25" s="540">
        <f t="shared" si="5"/>
        <v>0</v>
      </c>
      <c r="AE25" s="630"/>
      <c r="AF25" s="631"/>
      <c r="AG25" s="787">
        <f t="shared" si="16"/>
        <v>18506.88</v>
      </c>
      <c r="AH25" s="788">
        <f t="shared" si="17"/>
        <v>680</v>
      </c>
      <c r="AI25" s="789">
        <f t="shared" si="8"/>
        <v>0</v>
      </c>
    </row>
    <row r="26" spans="1:35" x14ac:dyDescent="0.25">
      <c r="B26" s="2">
        <v>27.22</v>
      </c>
      <c r="C26" s="15">
        <v>4</v>
      </c>
      <c r="D26" s="969">
        <f t="shared" si="0"/>
        <v>108.88</v>
      </c>
      <c r="E26" s="970">
        <v>44387</v>
      </c>
      <c r="F26" s="540">
        <f t="shared" si="1"/>
        <v>108.88</v>
      </c>
      <c r="G26" s="630" t="s">
        <v>204</v>
      </c>
      <c r="H26" s="631">
        <v>60</v>
      </c>
      <c r="I26" s="787">
        <f t="shared" si="12"/>
        <v>13963.86000000001</v>
      </c>
      <c r="J26" s="788">
        <f t="shared" si="13"/>
        <v>513</v>
      </c>
      <c r="K26" s="789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7">
        <f t="shared" si="14"/>
        <v>10449.879999999996</v>
      </c>
      <c r="V26" s="788">
        <f t="shared" si="15"/>
        <v>384</v>
      </c>
      <c r="W26" s="789">
        <f t="shared" si="7"/>
        <v>1687.6399999999999</v>
      </c>
      <c r="Z26" s="2">
        <v>27.22</v>
      </c>
      <c r="AA26" s="15"/>
      <c r="AB26" s="969">
        <f t="shared" si="4"/>
        <v>0</v>
      </c>
      <c r="AC26" s="970"/>
      <c r="AD26" s="540">
        <f t="shared" si="5"/>
        <v>0</v>
      </c>
      <c r="AE26" s="630"/>
      <c r="AF26" s="631"/>
      <c r="AG26" s="787">
        <f t="shared" si="16"/>
        <v>18506.88</v>
      </c>
      <c r="AH26" s="788">
        <f t="shared" si="17"/>
        <v>680</v>
      </c>
      <c r="AI26" s="789">
        <f t="shared" si="8"/>
        <v>0</v>
      </c>
    </row>
    <row r="27" spans="1:35" x14ac:dyDescent="0.25">
      <c r="B27" s="2">
        <v>27.22</v>
      </c>
      <c r="C27" s="15">
        <v>23</v>
      </c>
      <c r="D27" s="969">
        <f t="shared" si="0"/>
        <v>626.05999999999995</v>
      </c>
      <c r="E27" s="970">
        <v>44389</v>
      </c>
      <c r="F27" s="540">
        <f t="shared" si="1"/>
        <v>626.05999999999995</v>
      </c>
      <c r="G27" s="630" t="s">
        <v>206</v>
      </c>
      <c r="H27" s="631">
        <v>60</v>
      </c>
      <c r="I27" s="787">
        <f t="shared" si="12"/>
        <v>13337.80000000001</v>
      </c>
      <c r="J27" s="788">
        <f t="shared" si="13"/>
        <v>490</v>
      </c>
      <c r="K27" s="789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7">
        <f t="shared" si="14"/>
        <v>9796.5999999999949</v>
      </c>
      <c r="V27" s="788">
        <f t="shared" si="15"/>
        <v>360</v>
      </c>
      <c r="W27" s="789">
        <f t="shared" si="7"/>
        <v>40503.360000000001</v>
      </c>
      <c r="Z27" s="2">
        <v>27.22</v>
      </c>
      <c r="AA27" s="15"/>
      <c r="AB27" s="969">
        <f t="shared" si="4"/>
        <v>0</v>
      </c>
      <c r="AC27" s="970"/>
      <c r="AD27" s="540">
        <f t="shared" si="5"/>
        <v>0</v>
      </c>
      <c r="AE27" s="630"/>
      <c r="AF27" s="631"/>
      <c r="AG27" s="787">
        <f t="shared" si="16"/>
        <v>18506.88</v>
      </c>
      <c r="AH27" s="788">
        <f t="shared" si="17"/>
        <v>680</v>
      </c>
      <c r="AI27" s="789">
        <f t="shared" si="8"/>
        <v>0</v>
      </c>
    </row>
    <row r="28" spans="1:35" x14ac:dyDescent="0.25">
      <c r="B28" s="2">
        <v>27.22</v>
      </c>
      <c r="C28" s="15">
        <v>1</v>
      </c>
      <c r="D28" s="969">
        <f t="shared" si="0"/>
        <v>27.22</v>
      </c>
      <c r="E28" s="970">
        <v>44389</v>
      </c>
      <c r="F28" s="540">
        <f t="shared" si="1"/>
        <v>27.22</v>
      </c>
      <c r="G28" s="630" t="s">
        <v>207</v>
      </c>
      <c r="H28" s="631">
        <v>60</v>
      </c>
      <c r="I28" s="787">
        <f t="shared" si="12"/>
        <v>13310.580000000011</v>
      </c>
      <c r="J28" s="788">
        <f t="shared" si="13"/>
        <v>489</v>
      </c>
      <c r="K28" s="789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7">
        <f t="shared" si="14"/>
        <v>9606.059999999994</v>
      </c>
      <c r="V28" s="788">
        <f t="shared" si="15"/>
        <v>353</v>
      </c>
      <c r="W28" s="789">
        <f t="shared" si="7"/>
        <v>11813.48</v>
      </c>
      <c r="Z28" s="2">
        <v>27.22</v>
      </c>
      <c r="AA28" s="15"/>
      <c r="AB28" s="969">
        <f t="shared" si="4"/>
        <v>0</v>
      </c>
      <c r="AC28" s="970"/>
      <c r="AD28" s="540">
        <f t="shared" si="5"/>
        <v>0</v>
      </c>
      <c r="AE28" s="630"/>
      <c r="AF28" s="631"/>
      <c r="AG28" s="787">
        <f t="shared" si="16"/>
        <v>18506.88</v>
      </c>
      <c r="AH28" s="788">
        <f t="shared" si="17"/>
        <v>680</v>
      </c>
      <c r="AI28" s="789">
        <f t="shared" si="8"/>
        <v>0</v>
      </c>
    </row>
    <row r="29" spans="1:35" x14ac:dyDescent="0.25">
      <c r="B29" s="2">
        <v>27.22</v>
      </c>
      <c r="C29" s="15">
        <v>28</v>
      </c>
      <c r="D29" s="969">
        <f t="shared" si="0"/>
        <v>762.16</v>
      </c>
      <c r="E29" s="970">
        <v>44389</v>
      </c>
      <c r="F29" s="540">
        <f t="shared" si="1"/>
        <v>762.16</v>
      </c>
      <c r="G29" s="541" t="s">
        <v>208</v>
      </c>
      <c r="H29" s="629">
        <v>60</v>
      </c>
      <c r="I29" s="790">
        <f t="shared" si="12"/>
        <v>12548.420000000011</v>
      </c>
      <c r="J29" s="791">
        <f t="shared" si="13"/>
        <v>461</v>
      </c>
      <c r="K29" s="789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0">
        <f t="shared" si="14"/>
        <v>8952.7799999999934</v>
      </c>
      <c r="V29" s="791">
        <f t="shared" si="15"/>
        <v>329</v>
      </c>
      <c r="W29" s="789">
        <f t="shared" si="7"/>
        <v>40503.360000000001</v>
      </c>
      <c r="Z29" s="2">
        <v>27.22</v>
      </c>
      <c r="AA29" s="15"/>
      <c r="AB29" s="969">
        <f t="shared" si="4"/>
        <v>0</v>
      </c>
      <c r="AC29" s="970"/>
      <c r="AD29" s="540">
        <f t="shared" si="5"/>
        <v>0</v>
      </c>
      <c r="AE29" s="541"/>
      <c r="AF29" s="629"/>
      <c r="AG29" s="790">
        <f t="shared" si="16"/>
        <v>18506.88</v>
      </c>
      <c r="AH29" s="791">
        <f t="shared" si="17"/>
        <v>680</v>
      </c>
      <c r="AI29" s="789">
        <f t="shared" si="8"/>
        <v>0</v>
      </c>
    </row>
    <row r="30" spans="1:35" x14ac:dyDescent="0.25">
      <c r="B30" s="2">
        <v>27.22</v>
      </c>
      <c r="C30" s="15">
        <v>1</v>
      </c>
      <c r="D30" s="969">
        <f t="shared" si="0"/>
        <v>27.22</v>
      </c>
      <c r="E30" s="970">
        <v>44389</v>
      </c>
      <c r="F30" s="540">
        <f t="shared" si="1"/>
        <v>27.22</v>
      </c>
      <c r="G30" s="541" t="s">
        <v>209</v>
      </c>
      <c r="H30" s="629">
        <v>60</v>
      </c>
      <c r="I30" s="790">
        <f t="shared" si="12"/>
        <v>12521.200000000012</v>
      </c>
      <c r="J30" s="791">
        <f t="shared" si="13"/>
        <v>460</v>
      </c>
      <c r="K30" s="789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0">
        <f t="shared" si="14"/>
        <v>8871.1199999999935</v>
      </c>
      <c r="V30" s="791">
        <f t="shared" si="15"/>
        <v>326</v>
      </c>
      <c r="W30" s="789">
        <f t="shared" si="7"/>
        <v>5062.92</v>
      </c>
      <c r="Z30" s="2">
        <v>27.22</v>
      </c>
      <c r="AA30" s="15"/>
      <c r="AB30" s="969">
        <f t="shared" si="4"/>
        <v>0</v>
      </c>
      <c r="AC30" s="970"/>
      <c r="AD30" s="540">
        <f t="shared" si="5"/>
        <v>0</v>
      </c>
      <c r="AE30" s="541"/>
      <c r="AF30" s="629"/>
      <c r="AG30" s="790">
        <f t="shared" si="16"/>
        <v>18506.88</v>
      </c>
      <c r="AH30" s="791">
        <f t="shared" si="17"/>
        <v>680</v>
      </c>
      <c r="AI30" s="789">
        <f t="shared" si="8"/>
        <v>0</v>
      </c>
    </row>
    <row r="31" spans="1:35" x14ac:dyDescent="0.25">
      <c r="B31" s="2">
        <v>27.22</v>
      </c>
      <c r="C31" s="15">
        <v>6</v>
      </c>
      <c r="D31" s="969">
        <f t="shared" si="0"/>
        <v>163.32</v>
      </c>
      <c r="E31" s="970">
        <v>44389</v>
      </c>
      <c r="F31" s="540">
        <f t="shared" si="1"/>
        <v>163.32</v>
      </c>
      <c r="G31" s="541" t="s">
        <v>210</v>
      </c>
      <c r="H31" s="629">
        <v>60</v>
      </c>
      <c r="I31" s="790">
        <f t="shared" si="12"/>
        <v>12357.880000000012</v>
      </c>
      <c r="J31" s="791">
        <f t="shared" si="13"/>
        <v>454</v>
      </c>
      <c r="K31" s="789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0">
        <f t="shared" si="14"/>
        <v>8843.8999999999942</v>
      </c>
      <c r="V31" s="791">
        <f t="shared" si="15"/>
        <v>325</v>
      </c>
      <c r="W31" s="789">
        <f t="shared" si="7"/>
        <v>1687.6399999999999</v>
      </c>
      <c r="Z31" s="2">
        <v>27.22</v>
      </c>
      <c r="AA31" s="15"/>
      <c r="AB31" s="969">
        <f t="shared" si="4"/>
        <v>0</v>
      </c>
      <c r="AC31" s="970"/>
      <c r="AD31" s="540">
        <f t="shared" si="5"/>
        <v>0</v>
      </c>
      <c r="AE31" s="541"/>
      <c r="AF31" s="629"/>
      <c r="AG31" s="790">
        <f t="shared" si="16"/>
        <v>18506.88</v>
      </c>
      <c r="AH31" s="791">
        <f t="shared" si="17"/>
        <v>680</v>
      </c>
      <c r="AI31" s="789">
        <f t="shared" si="8"/>
        <v>0</v>
      </c>
    </row>
    <row r="32" spans="1:35" x14ac:dyDescent="0.25">
      <c r="B32" s="2">
        <v>27.22</v>
      </c>
      <c r="C32" s="15">
        <v>1</v>
      </c>
      <c r="D32" s="969">
        <f t="shared" si="0"/>
        <v>27.22</v>
      </c>
      <c r="E32" s="970">
        <v>44390</v>
      </c>
      <c r="F32" s="540">
        <f t="shared" si="1"/>
        <v>27.22</v>
      </c>
      <c r="G32" s="541" t="s">
        <v>211</v>
      </c>
      <c r="H32" s="629">
        <v>60</v>
      </c>
      <c r="I32" s="790">
        <f t="shared" si="12"/>
        <v>12330.660000000013</v>
      </c>
      <c r="J32" s="791">
        <f t="shared" si="13"/>
        <v>453</v>
      </c>
      <c r="K32" s="789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0">
        <f t="shared" si="14"/>
        <v>8816.6799999999948</v>
      </c>
      <c r="V32" s="791">
        <f t="shared" si="15"/>
        <v>324</v>
      </c>
      <c r="W32" s="789">
        <f t="shared" si="7"/>
        <v>1687.6399999999999</v>
      </c>
      <c r="Z32" s="2">
        <v>27.22</v>
      </c>
      <c r="AA32" s="15"/>
      <c r="AB32" s="969">
        <f t="shared" si="4"/>
        <v>0</v>
      </c>
      <c r="AC32" s="970"/>
      <c r="AD32" s="540">
        <f t="shared" si="5"/>
        <v>0</v>
      </c>
      <c r="AE32" s="541"/>
      <c r="AF32" s="629"/>
      <c r="AG32" s="790">
        <f t="shared" si="16"/>
        <v>18506.88</v>
      </c>
      <c r="AH32" s="791">
        <f t="shared" si="17"/>
        <v>680</v>
      </c>
      <c r="AI32" s="789">
        <f t="shared" si="8"/>
        <v>0</v>
      </c>
    </row>
    <row r="33" spans="2:35" x14ac:dyDescent="0.25">
      <c r="B33" s="2">
        <v>27.22</v>
      </c>
      <c r="C33" s="15">
        <v>1</v>
      </c>
      <c r="D33" s="969">
        <f t="shared" si="0"/>
        <v>27.22</v>
      </c>
      <c r="E33" s="970">
        <v>44390</v>
      </c>
      <c r="F33" s="540">
        <f t="shared" si="1"/>
        <v>27.22</v>
      </c>
      <c r="G33" s="541" t="s">
        <v>212</v>
      </c>
      <c r="H33" s="629">
        <v>60</v>
      </c>
      <c r="I33" s="790">
        <f t="shared" si="12"/>
        <v>12303.440000000013</v>
      </c>
      <c r="J33" s="791">
        <f t="shared" si="13"/>
        <v>452</v>
      </c>
      <c r="K33" s="789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0">
        <f t="shared" si="14"/>
        <v>8789.4599999999955</v>
      </c>
      <c r="V33" s="791">
        <f t="shared" si="15"/>
        <v>323</v>
      </c>
      <c r="W33" s="789">
        <f t="shared" si="7"/>
        <v>1687.6399999999999</v>
      </c>
      <c r="Z33" s="2">
        <v>27.22</v>
      </c>
      <c r="AA33" s="15"/>
      <c r="AB33" s="969">
        <f t="shared" si="4"/>
        <v>0</v>
      </c>
      <c r="AC33" s="970"/>
      <c r="AD33" s="540">
        <f t="shared" si="5"/>
        <v>0</v>
      </c>
      <c r="AE33" s="541"/>
      <c r="AF33" s="629"/>
      <c r="AG33" s="790">
        <f t="shared" si="16"/>
        <v>18506.88</v>
      </c>
      <c r="AH33" s="791">
        <f t="shared" si="17"/>
        <v>680</v>
      </c>
      <c r="AI33" s="789">
        <f t="shared" si="8"/>
        <v>0</v>
      </c>
    </row>
    <row r="34" spans="2:35" x14ac:dyDescent="0.25">
      <c r="B34" s="2">
        <v>27.22</v>
      </c>
      <c r="C34" s="15">
        <v>20</v>
      </c>
      <c r="D34" s="969">
        <f t="shared" si="0"/>
        <v>544.4</v>
      </c>
      <c r="E34" s="970">
        <v>44391</v>
      </c>
      <c r="F34" s="540">
        <f t="shared" si="1"/>
        <v>544.4</v>
      </c>
      <c r="G34" s="630" t="s">
        <v>214</v>
      </c>
      <c r="H34" s="631">
        <v>60</v>
      </c>
      <c r="I34" s="787">
        <f t="shared" si="12"/>
        <v>11759.040000000014</v>
      </c>
      <c r="J34" s="788">
        <f t="shared" si="13"/>
        <v>432</v>
      </c>
      <c r="K34" s="789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7">
        <f t="shared" si="14"/>
        <v>8762.2399999999961</v>
      </c>
      <c r="V34" s="788">
        <f t="shared" si="15"/>
        <v>322</v>
      </c>
      <c r="W34" s="789">
        <f t="shared" si="7"/>
        <v>1687.6399999999999</v>
      </c>
      <c r="Z34" s="2">
        <v>27.22</v>
      </c>
      <c r="AA34" s="15"/>
      <c r="AB34" s="969">
        <f t="shared" si="4"/>
        <v>0</v>
      </c>
      <c r="AC34" s="970"/>
      <c r="AD34" s="540">
        <f t="shared" si="5"/>
        <v>0</v>
      </c>
      <c r="AE34" s="630"/>
      <c r="AF34" s="631"/>
      <c r="AG34" s="787">
        <f t="shared" si="16"/>
        <v>18506.88</v>
      </c>
      <c r="AH34" s="788">
        <f t="shared" si="17"/>
        <v>680</v>
      </c>
      <c r="AI34" s="789">
        <f t="shared" si="8"/>
        <v>0</v>
      </c>
    </row>
    <row r="35" spans="2:35" x14ac:dyDescent="0.25">
      <c r="B35" s="2">
        <v>27.22</v>
      </c>
      <c r="C35" s="15">
        <v>2</v>
      </c>
      <c r="D35" s="969">
        <f t="shared" si="0"/>
        <v>54.44</v>
      </c>
      <c r="E35" s="970">
        <v>44391</v>
      </c>
      <c r="F35" s="540">
        <f t="shared" si="1"/>
        <v>54.44</v>
      </c>
      <c r="G35" s="630" t="s">
        <v>215</v>
      </c>
      <c r="H35" s="631">
        <v>60</v>
      </c>
      <c r="I35" s="787">
        <f t="shared" si="12"/>
        <v>11704.600000000013</v>
      </c>
      <c r="J35" s="788">
        <f t="shared" si="13"/>
        <v>430</v>
      </c>
      <c r="K35" s="789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7">
        <f t="shared" si="14"/>
        <v>8735.0199999999968</v>
      </c>
      <c r="V35" s="788">
        <f t="shared" si="15"/>
        <v>321</v>
      </c>
      <c r="W35" s="789">
        <f t="shared" si="7"/>
        <v>1687.6399999999999</v>
      </c>
      <c r="Z35" s="2">
        <v>27.22</v>
      </c>
      <c r="AA35" s="15"/>
      <c r="AB35" s="969">
        <f t="shared" si="4"/>
        <v>0</v>
      </c>
      <c r="AC35" s="970"/>
      <c r="AD35" s="540">
        <f t="shared" si="5"/>
        <v>0</v>
      </c>
      <c r="AE35" s="630"/>
      <c r="AF35" s="631"/>
      <c r="AG35" s="787">
        <f t="shared" si="16"/>
        <v>18506.88</v>
      </c>
      <c r="AH35" s="788">
        <f t="shared" si="17"/>
        <v>680</v>
      </c>
      <c r="AI35" s="789">
        <f t="shared" si="8"/>
        <v>0</v>
      </c>
    </row>
    <row r="36" spans="2:35" x14ac:dyDescent="0.25">
      <c r="B36" s="2">
        <v>27.22</v>
      </c>
      <c r="C36" s="15">
        <v>1</v>
      </c>
      <c r="D36" s="969">
        <f t="shared" si="0"/>
        <v>27.22</v>
      </c>
      <c r="E36" s="970">
        <v>44391</v>
      </c>
      <c r="F36" s="540">
        <f t="shared" si="1"/>
        <v>27.22</v>
      </c>
      <c r="G36" s="630" t="s">
        <v>216</v>
      </c>
      <c r="H36" s="631">
        <v>60</v>
      </c>
      <c r="I36" s="787">
        <f t="shared" si="12"/>
        <v>11677.380000000014</v>
      </c>
      <c r="J36" s="788">
        <f t="shared" si="13"/>
        <v>429</v>
      </c>
      <c r="K36" s="789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7">
        <f t="shared" si="14"/>
        <v>8707.7999999999975</v>
      </c>
      <c r="V36" s="788">
        <f t="shared" si="15"/>
        <v>320</v>
      </c>
      <c r="W36" s="789">
        <f t="shared" si="7"/>
        <v>1687.6399999999999</v>
      </c>
      <c r="Z36" s="2">
        <v>27.22</v>
      </c>
      <c r="AA36" s="15"/>
      <c r="AB36" s="969">
        <f t="shared" si="4"/>
        <v>0</v>
      </c>
      <c r="AC36" s="970"/>
      <c r="AD36" s="540">
        <f t="shared" si="5"/>
        <v>0</v>
      </c>
      <c r="AE36" s="630"/>
      <c r="AF36" s="631"/>
      <c r="AG36" s="787">
        <f t="shared" si="16"/>
        <v>18506.88</v>
      </c>
      <c r="AH36" s="788">
        <f t="shared" si="17"/>
        <v>680</v>
      </c>
      <c r="AI36" s="789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7">
        <f t="shared" si="12"/>
        <v>11595.720000000014</v>
      </c>
      <c r="J37" s="788">
        <f t="shared" si="13"/>
        <v>426</v>
      </c>
      <c r="K37" s="789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7">
        <f t="shared" si="14"/>
        <v>8054.5199999999977</v>
      </c>
      <c r="V37" s="788">
        <f t="shared" si="15"/>
        <v>296</v>
      </c>
      <c r="W37" s="789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7">
        <f t="shared" si="16"/>
        <v>18506.88</v>
      </c>
      <c r="AH37" s="788">
        <f t="shared" si="17"/>
        <v>680</v>
      </c>
      <c r="AI37" s="789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7">
        <f t="shared" si="12"/>
        <v>11568.500000000015</v>
      </c>
      <c r="J38" s="788">
        <f t="shared" si="13"/>
        <v>425</v>
      </c>
      <c r="K38" s="789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7">
        <f t="shared" si="14"/>
        <v>7401.239999999998</v>
      </c>
      <c r="V38" s="788">
        <f t="shared" si="15"/>
        <v>272</v>
      </c>
      <c r="W38" s="789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7">
        <f t="shared" si="16"/>
        <v>18506.88</v>
      </c>
      <c r="AH38" s="788">
        <f t="shared" si="17"/>
        <v>680</v>
      </c>
      <c r="AI38" s="789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7">
        <f t="shared" si="12"/>
        <v>11541.280000000015</v>
      </c>
      <c r="J39" s="788">
        <f t="shared" si="13"/>
        <v>424</v>
      </c>
      <c r="K39" s="789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7">
        <f t="shared" si="14"/>
        <v>6747.9599999999982</v>
      </c>
      <c r="V39" s="788">
        <f t="shared" si="15"/>
        <v>248</v>
      </c>
      <c r="W39" s="789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7">
        <f t="shared" si="16"/>
        <v>18506.88</v>
      </c>
      <c r="AH39" s="788">
        <f t="shared" si="17"/>
        <v>680</v>
      </c>
      <c r="AI39" s="789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7">
        <f t="shared" si="12"/>
        <v>10996.880000000016</v>
      </c>
      <c r="J40" s="788">
        <f t="shared" si="13"/>
        <v>404</v>
      </c>
      <c r="K40" s="789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7">
        <f t="shared" si="14"/>
        <v>6747.9599999999982</v>
      </c>
      <c r="V40" s="788">
        <f t="shared" si="15"/>
        <v>248</v>
      </c>
      <c r="W40" s="789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7">
        <f t="shared" si="16"/>
        <v>18506.88</v>
      </c>
      <c r="AH40" s="788">
        <f t="shared" si="17"/>
        <v>680</v>
      </c>
      <c r="AI40" s="789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7">
        <f t="shared" si="12"/>
        <v>10180.280000000015</v>
      </c>
      <c r="J41" s="788">
        <f t="shared" si="13"/>
        <v>374</v>
      </c>
      <c r="K41" s="789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7">
        <f t="shared" si="14"/>
        <v>6747.9599999999982</v>
      </c>
      <c r="V41" s="788">
        <f t="shared" si="15"/>
        <v>248</v>
      </c>
      <c r="W41" s="789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7">
        <f t="shared" si="16"/>
        <v>18506.88</v>
      </c>
      <c r="AH41" s="788">
        <f t="shared" si="17"/>
        <v>680</v>
      </c>
      <c r="AI41" s="789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7">
        <f t="shared" si="12"/>
        <v>10071.400000000016</v>
      </c>
      <c r="J42" s="788">
        <f t="shared" si="13"/>
        <v>370</v>
      </c>
      <c r="K42" s="789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7">
        <f t="shared" si="14"/>
        <v>6747.9599999999982</v>
      </c>
      <c r="V42" s="788">
        <f t="shared" si="15"/>
        <v>248</v>
      </c>
      <c r="W42" s="789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7">
        <f t="shared" si="16"/>
        <v>18506.88</v>
      </c>
      <c r="AH42" s="788">
        <f t="shared" si="17"/>
        <v>680</v>
      </c>
      <c r="AI42" s="789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7">
        <f t="shared" si="12"/>
        <v>9962.5200000000168</v>
      </c>
      <c r="J43" s="788">
        <f t="shared" si="13"/>
        <v>366</v>
      </c>
      <c r="K43" s="789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7">
        <f t="shared" si="14"/>
        <v>6747.9599999999982</v>
      </c>
      <c r="V43" s="788">
        <f t="shared" si="15"/>
        <v>248</v>
      </c>
      <c r="W43" s="789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7">
        <f t="shared" si="16"/>
        <v>18506.88</v>
      </c>
      <c r="AH43" s="788">
        <f t="shared" si="17"/>
        <v>680</v>
      </c>
      <c r="AI43" s="789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7">
        <f t="shared" si="12"/>
        <v>9826.4200000000164</v>
      </c>
      <c r="J44" s="788">
        <f t="shared" si="13"/>
        <v>361</v>
      </c>
      <c r="K44" s="789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7">
        <f t="shared" si="14"/>
        <v>6747.9599999999982</v>
      </c>
      <c r="V44" s="788">
        <f t="shared" si="15"/>
        <v>248</v>
      </c>
      <c r="W44" s="789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7">
        <f t="shared" si="16"/>
        <v>18506.88</v>
      </c>
      <c r="AH44" s="788">
        <f t="shared" si="17"/>
        <v>680</v>
      </c>
      <c r="AI44" s="789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7">
        <f t="shared" si="12"/>
        <v>9799.2000000000171</v>
      </c>
      <c r="J45" s="788">
        <f t="shared" si="13"/>
        <v>360</v>
      </c>
      <c r="K45" s="789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7">
        <f t="shared" si="14"/>
        <v>6747.9599999999982</v>
      </c>
      <c r="V45" s="788">
        <f t="shared" si="15"/>
        <v>248</v>
      </c>
      <c r="W45" s="789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7">
        <f t="shared" si="16"/>
        <v>18506.88</v>
      </c>
      <c r="AH45" s="788">
        <f t="shared" si="17"/>
        <v>680</v>
      </c>
      <c r="AI45" s="789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7">
        <f t="shared" si="12"/>
        <v>8928.160000000018</v>
      </c>
      <c r="J46" s="788">
        <f t="shared" si="13"/>
        <v>328</v>
      </c>
      <c r="K46" s="789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7">
        <f t="shared" si="14"/>
        <v>6747.9599999999982</v>
      </c>
      <c r="V46" s="788">
        <f t="shared" si="15"/>
        <v>248</v>
      </c>
      <c r="W46" s="789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7">
        <f t="shared" si="16"/>
        <v>18506.88</v>
      </c>
      <c r="AH46" s="788">
        <f t="shared" si="17"/>
        <v>680</v>
      </c>
      <c r="AI46" s="789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7">
        <f t="shared" si="12"/>
        <v>8873.7200000000175</v>
      </c>
      <c r="J47" s="788">
        <f t="shared" si="13"/>
        <v>326</v>
      </c>
      <c r="K47" s="789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7">
        <f t="shared" si="14"/>
        <v>6747.9599999999982</v>
      </c>
      <c r="V47" s="788">
        <f t="shared" si="15"/>
        <v>248</v>
      </c>
      <c r="W47" s="789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7">
        <f t="shared" si="16"/>
        <v>18506.88</v>
      </c>
      <c r="AH47" s="788">
        <f t="shared" si="17"/>
        <v>680</v>
      </c>
      <c r="AI47" s="789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7">
        <f t="shared" si="12"/>
        <v>8846.5000000000182</v>
      </c>
      <c r="J48" s="788">
        <f t="shared" si="13"/>
        <v>325</v>
      </c>
      <c r="K48" s="789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7">
        <f t="shared" si="14"/>
        <v>6747.9599999999982</v>
      </c>
      <c r="V48" s="788">
        <f t="shared" si="15"/>
        <v>248</v>
      </c>
      <c r="W48" s="789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7">
        <f t="shared" si="16"/>
        <v>18506.88</v>
      </c>
      <c r="AH48" s="788">
        <f t="shared" si="17"/>
        <v>680</v>
      </c>
      <c r="AI48" s="789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7">
        <f t="shared" si="12"/>
        <v>8819.2800000000188</v>
      </c>
      <c r="J49" s="788">
        <f t="shared" si="13"/>
        <v>324</v>
      </c>
      <c r="K49" s="789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7">
        <f t="shared" si="14"/>
        <v>6747.9599999999982</v>
      </c>
      <c r="V49" s="788">
        <f t="shared" si="15"/>
        <v>248</v>
      </c>
      <c r="W49" s="789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7">
        <f t="shared" si="16"/>
        <v>18506.88</v>
      </c>
      <c r="AH49" s="788">
        <f t="shared" si="17"/>
        <v>680</v>
      </c>
      <c r="AI49" s="789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7">
        <f t="shared" si="12"/>
        <v>8274.8800000000192</v>
      </c>
      <c r="J50" s="788">
        <f t="shared" si="13"/>
        <v>304</v>
      </c>
      <c r="K50" s="789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7">
        <f t="shared" si="14"/>
        <v>6747.9599999999982</v>
      </c>
      <c r="V50" s="788">
        <f t="shared" si="15"/>
        <v>248</v>
      </c>
      <c r="W50" s="789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7">
        <f t="shared" si="16"/>
        <v>18506.88</v>
      </c>
      <c r="AH50" s="788">
        <f t="shared" si="17"/>
        <v>680</v>
      </c>
      <c r="AI50" s="789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7">
        <f t="shared" si="12"/>
        <v>8274.8800000000192</v>
      </c>
      <c r="J51" s="788">
        <f t="shared" si="13"/>
        <v>304</v>
      </c>
      <c r="K51" s="789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7">
        <f t="shared" si="14"/>
        <v>6747.9599999999982</v>
      </c>
      <c r="V51" s="788">
        <f t="shared" si="15"/>
        <v>248</v>
      </c>
      <c r="W51" s="789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7">
        <f t="shared" si="16"/>
        <v>18506.88</v>
      </c>
      <c r="AH51" s="788">
        <f t="shared" si="17"/>
        <v>680</v>
      </c>
      <c r="AI51" s="789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7">
        <f t="shared" si="12"/>
        <v>7784.9200000000192</v>
      </c>
      <c r="J52" s="788">
        <f t="shared" si="13"/>
        <v>286</v>
      </c>
      <c r="K52" s="789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7">
        <f t="shared" si="14"/>
        <v>6747.9599999999982</v>
      </c>
      <c r="V52" s="788">
        <f t="shared" si="15"/>
        <v>248</v>
      </c>
      <c r="W52" s="789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7">
        <f t="shared" si="16"/>
        <v>18506.88</v>
      </c>
      <c r="AH52" s="788">
        <f t="shared" si="17"/>
        <v>680</v>
      </c>
      <c r="AI52" s="789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7">
        <f t="shared" si="12"/>
        <v>7703.2600000000193</v>
      </c>
      <c r="J53" s="788">
        <f t="shared" si="13"/>
        <v>283</v>
      </c>
      <c r="K53" s="789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7">
        <f t="shared" si="14"/>
        <v>6747.9599999999982</v>
      </c>
      <c r="V53" s="788">
        <f t="shared" si="15"/>
        <v>248</v>
      </c>
      <c r="W53" s="789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7">
        <f t="shared" si="16"/>
        <v>18506.88</v>
      </c>
      <c r="AH53" s="788">
        <f t="shared" si="17"/>
        <v>680</v>
      </c>
      <c r="AI53" s="789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7">
        <f t="shared" si="12"/>
        <v>7621.6000000000195</v>
      </c>
      <c r="J54" s="788">
        <f t="shared" si="13"/>
        <v>280</v>
      </c>
      <c r="K54" s="789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7">
        <f t="shared" si="14"/>
        <v>6747.9599999999982</v>
      </c>
      <c r="V54" s="788">
        <f t="shared" si="15"/>
        <v>248</v>
      </c>
      <c r="W54" s="789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7">
        <f t="shared" si="16"/>
        <v>18506.88</v>
      </c>
      <c r="AH54" s="788">
        <f t="shared" si="17"/>
        <v>680</v>
      </c>
      <c r="AI54" s="789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7">
        <f t="shared" si="12"/>
        <v>7431.0600000000195</v>
      </c>
      <c r="J55" s="788">
        <f t="shared" si="13"/>
        <v>273</v>
      </c>
      <c r="K55" s="789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7">
        <f t="shared" si="14"/>
        <v>6747.9599999999982</v>
      </c>
      <c r="V55" s="788">
        <f t="shared" si="15"/>
        <v>248</v>
      </c>
      <c r="W55" s="789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7">
        <f t="shared" si="16"/>
        <v>18506.88</v>
      </c>
      <c r="AH55" s="788">
        <f t="shared" si="17"/>
        <v>680</v>
      </c>
      <c r="AI55" s="789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7">
        <f t="shared" si="12"/>
        <v>7403.8400000000192</v>
      </c>
      <c r="J56" s="788">
        <f t="shared" si="13"/>
        <v>272</v>
      </c>
      <c r="K56" s="789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7">
        <f t="shared" si="14"/>
        <v>6747.9599999999982</v>
      </c>
      <c r="V56" s="788">
        <f t="shared" si="15"/>
        <v>248</v>
      </c>
      <c r="W56" s="789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7">
        <f t="shared" si="16"/>
        <v>18506.88</v>
      </c>
      <c r="AH56" s="788">
        <f t="shared" si="17"/>
        <v>680</v>
      </c>
      <c r="AI56" s="789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7">
        <f t="shared" si="12"/>
        <v>7376.620000000019</v>
      </c>
      <c r="J57" s="788">
        <f t="shared" si="13"/>
        <v>271</v>
      </c>
      <c r="K57" s="789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7">
        <f t="shared" si="14"/>
        <v>6747.9599999999982</v>
      </c>
      <c r="V57" s="788">
        <f t="shared" si="15"/>
        <v>248</v>
      </c>
      <c r="W57" s="789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7">
        <f t="shared" si="16"/>
        <v>18506.88</v>
      </c>
      <c r="AH57" s="788">
        <f t="shared" si="17"/>
        <v>680</v>
      </c>
      <c r="AI57" s="789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7">
        <f t="shared" si="12"/>
        <v>6505.580000000019</v>
      </c>
      <c r="J58" s="788">
        <f t="shared" si="13"/>
        <v>239</v>
      </c>
      <c r="K58" s="789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7">
        <f t="shared" si="14"/>
        <v>6747.9599999999982</v>
      </c>
      <c r="V58" s="788">
        <f t="shared" si="15"/>
        <v>248</v>
      </c>
      <c r="W58" s="789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7">
        <f t="shared" si="16"/>
        <v>18506.88</v>
      </c>
      <c r="AH58" s="788">
        <f t="shared" si="17"/>
        <v>680</v>
      </c>
      <c r="AI58" s="789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7">
        <f t="shared" si="12"/>
        <v>6478.3600000000188</v>
      </c>
      <c r="J59" s="788">
        <f t="shared" si="13"/>
        <v>238</v>
      </c>
      <c r="K59" s="789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7">
        <f t="shared" si="14"/>
        <v>6747.9599999999982</v>
      </c>
      <c r="V59" s="788">
        <f t="shared" si="15"/>
        <v>248</v>
      </c>
      <c r="W59" s="789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7">
        <f t="shared" si="16"/>
        <v>18506.88</v>
      </c>
      <c r="AH59" s="788">
        <f t="shared" si="17"/>
        <v>680</v>
      </c>
      <c r="AI59" s="789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7">
        <f t="shared" si="12"/>
        <v>6451.1400000000185</v>
      </c>
      <c r="J60" s="788">
        <f t="shared" si="13"/>
        <v>237</v>
      </c>
      <c r="K60" s="789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7">
        <f t="shared" si="14"/>
        <v>6747.9599999999982</v>
      </c>
      <c r="V60" s="788">
        <f t="shared" si="15"/>
        <v>248</v>
      </c>
      <c r="W60" s="789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7">
        <f t="shared" si="16"/>
        <v>18506.88</v>
      </c>
      <c r="AH60" s="788">
        <f t="shared" si="17"/>
        <v>680</v>
      </c>
      <c r="AI60" s="789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7">
        <f t="shared" si="12"/>
        <v>6423.9200000000183</v>
      </c>
      <c r="J61" s="788">
        <f t="shared" si="13"/>
        <v>236</v>
      </c>
      <c r="K61" s="789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7">
        <f t="shared" si="14"/>
        <v>6747.9599999999982</v>
      </c>
      <c r="V61" s="788">
        <f t="shared" si="15"/>
        <v>248</v>
      </c>
      <c r="W61" s="789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7">
        <f t="shared" si="16"/>
        <v>18506.88</v>
      </c>
      <c r="AH61" s="788">
        <f t="shared" si="17"/>
        <v>680</v>
      </c>
      <c r="AI61" s="789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7">
        <f t="shared" si="12"/>
        <v>6342.2600000000184</v>
      </c>
      <c r="J62" s="788">
        <f t="shared" si="13"/>
        <v>233</v>
      </c>
      <c r="K62" s="789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7">
        <f t="shared" si="14"/>
        <v>6747.9599999999982</v>
      </c>
      <c r="V62" s="788">
        <f t="shared" si="15"/>
        <v>248</v>
      </c>
      <c r="W62" s="789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7">
        <f t="shared" si="16"/>
        <v>18506.88</v>
      </c>
      <c r="AH62" s="788">
        <f t="shared" si="17"/>
        <v>680</v>
      </c>
      <c r="AI62" s="789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7">
        <f t="shared" si="12"/>
        <v>5797.8600000000188</v>
      </c>
      <c r="J63" s="788">
        <f t="shared" si="13"/>
        <v>213</v>
      </c>
      <c r="K63" s="789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7">
        <f t="shared" si="14"/>
        <v>6747.9599999999982</v>
      </c>
      <c r="V63" s="788">
        <f t="shared" si="15"/>
        <v>248</v>
      </c>
      <c r="W63" s="789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7">
        <f t="shared" si="16"/>
        <v>18506.88</v>
      </c>
      <c r="AH63" s="788">
        <f t="shared" si="17"/>
        <v>680</v>
      </c>
      <c r="AI63" s="789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7">
        <f t="shared" si="12"/>
        <v>4899.6000000000186</v>
      </c>
      <c r="J64" s="788">
        <f t="shared" si="13"/>
        <v>180</v>
      </c>
      <c r="K64" s="789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7">
        <f t="shared" si="14"/>
        <v>6747.9599999999982</v>
      </c>
      <c r="V64" s="788">
        <f t="shared" si="15"/>
        <v>248</v>
      </c>
      <c r="W64" s="789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7">
        <f t="shared" si="16"/>
        <v>18506.88</v>
      </c>
      <c r="AH64" s="788">
        <f t="shared" si="17"/>
        <v>680</v>
      </c>
      <c r="AI64" s="789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7">
        <f t="shared" si="12"/>
        <v>4001.3400000000183</v>
      </c>
      <c r="J65" s="788">
        <f t="shared" si="13"/>
        <v>147</v>
      </c>
      <c r="K65" s="789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7">
        <f t="shared" si="14"/>
        <v>6747.9599999999982</v>
      </c>
      <c r="V65" s="788">
        <f t="shared" si="15"/>
        <v>248</v>
      </c>
      <c r="W65" s="789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7">
        <f t="shared" si="16"/>
        <v>18506.88</v>
      </c>
      <c r="AH65" s="788">
        <f t="shared" si="17"/>
        <v>680</v>
      </c>
      <c r="AI65" s="789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7">
        <f t="shared" si="12"/>
        <v>3593.0400000000182</v>
      </c>
      <c r="J66" s="788">
        <f t="shared" si="13"/>
        <v>132</v>
      </c>
      <c r="K66" s="789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7">
        <f t="shared" si="14"/>
        <v>6747.9599999999982</v>
      </c>
      <c r="V66" s="788">
        <f t="shared" si="15"/>
        <v>248</v>
      </c>
      <c r="W66" s="789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7">
        <f t="shared" si="16"/>
        <v>18506.88</v>
      </c>
      <c r="AH66" s="788">
        <f t="shared" si="17"/>
        <v>680</v>
      </c>
      <c r="AI66" s="789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7">
        <f t="shared" si="12"/>
        <v>2722.0000000000182</v>
      </c>
      <c r="J67" s="788">
        <f t="shared" si="13"/>
        <v>100</v>
      </c>
      <c r="K67" s="789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7">
        <f t="shared" si="14"/>
        <v>6747.9599999999982</v>
      </c>
      <c r="V67" s="788">
        <f t="shared" si="15"/>
        <v>248</v>
      </c>
      <c r="W67" s="789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7">
        <f t="shared" si="16"/>
        <v>18506.88</v>
      </c>
      <c r="AH67" s="788">
        <f t="shared" si="17"/>
        <v>680</v>
      </c>
      <c r="AI67" s="789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7">
        <f t="shared" si="12"/>
        <v>1850.9600000000182</v>
      </c>
      <c r="J68" s="788">
        <f t="shared" si="13"/>
        <v>68</v>
      </c>
      <c r="K68" s="789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7">
        <f t="shared" si="14"/>
        <v>6747.9599999999982</v>
      </c>
      <c r="V68" s="788">
        <f t="shared" si="15"/>
        <v>248</v>
      </c>
      <c r="W68" s="789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7">
        <f t="shared" si="16"/>
        <v>18506.88</v>
      </c>
      <c r="AH68" s="788">
        <f t="shared" si="17"/>
        <v>680</v>
      </c>
      <c r="AI68" s="789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7">
        <f t="shared" si="12"/>
        <v>979.92000000001826</v>
      </c>
      <c r="J69" s="788">
        <f t="shared" si="13"/>
        <v>36</v>
      </c>
      <c r="K69" s="789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7">
        <f t="shared" si="14"/>
        <v>6747.9599999999982</v>
      </c>
      <c r="V69" s="788">
        <f t="shared" si="15"/>
        <v>248</v>
      </c>
      <c r="W69" s="789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7">
        <f t="shared" si="16"/>
        <v>18506.88</v>
      </c>
      <c r="AH69" s="788">
        <f t="shared" si="17"/>
        <v>680</v>
      </c>
      <c r="AI69" s="789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7">
        <f t="shared" si="12"/>
        <v>108.8800000000183</v>
      </c>
      <c r="J70" s="788">
        <f t="shared" si="13"/>
        <v>4</v>
      </c>
      <c r="K70" s="789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7">
        <f t="shared" si="14"/>
        <v>6747.9599999999982</v>
      </c>
      <c r="V70" s="788">
        <f t="shared" si="15"/>
        <v>248</v>
      </c>
      <c r="W70" s="789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7">
        <f t="shared" si="16"/>
        <v>18506.88</v>
      </c>
      <c r="AH70" s="788">
        <f t="shared" si="17"/>
        <v>680</v>
      </c>
      <c r="AI70" s="789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5"/>
      <c r="H71" s="976"/>
      <c r="I71" s="977">
        <f t="shared" si="12"/>
        <v>108.8800000000183</v>
      </c>
      <c r="J71" s="978">
        <f t="shared" si="13"/>
        <v>4</v>
      </c>
      <c r="K71" s="789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5"/>
      <c r="T71" s="976"/>
      <c r="U71" s="977">
        <f t="shared" si="14"/>
        <v>6747.9599999999982</v>
      </c>
      <c r="V71" s="978">
        <f t="shared" si="15"/>
        <v>248</v>
      </c>
      <c r="W71" s="789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5"/>
      <c r="AF71" s="976"/>
      <c r="AG71" s="977">
        <f t="shared" si="16"/>
        <v>18506.88</v>
      </c>
      <c r="AH71" s="978">
        <f t="shared" si="17"/>
        <v>680</v>
      </c>
      <c r="AI71" s="789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7"/>
      <c r="H72" s="848"/>
      <c r="I72" s="977">
        <f t="shared" si="12"/>
        <v>108.8800000000183</v>
      </c>
      <c r="J72" s="978">
        <f t="shared" si="13"/>
        <v>4</v>
      </c>
      <c r="K72" s="789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47"/>
      <c r="T72" s="848"/>
      <c r="U72" s="977">
        <f t="shared" si="14"/>
        <v>6747.9599999999982</v>
      </c>
      <c r="V72" s="978">
        <f t="shared" si="15"/>
        <v>248</v>
      </c>
      <c r="W72" s="789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47"/>
      <c r="AF72" s="848"/>
      <c r="AG72" s="977">
        <f t="shared" si="16"/>
        <v>18506.88</v>
      </c>
      <c r="AH72" s="978">
        <f t="shared" si="17"/>
        <v>680</v>
      </c>
      <c r="AI72" s="789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47"/>
      <c r="H73" s="848"/>
      <c r="I73" s="977">
        <f t="shared" si="12"/>
        <v>108.8800000000183</v>
      </c>
      <c r="J73" s="978">
        <f t="shared" si="13"/>
        <v>4</v>
      </c>
      <c r="K73" s="789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47"/>
      <c r="T73" s="848"/>
      <c r="U73" s="977">
        <f t="shared" si="14"/>
        <v>6747.9599999999982</v>
      </c>
      <c r="V73" s="978">
        <f t="shared" si="15"/>
        <v>248</v>
      </c>
      <c r="W73" s="789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47"/>
      <c r="AF73" s="848"/>
      <c r="AG73" s="977">
        <f t="shared" si="16"/>
        <v>18506.88</v>
      </c>
      <c r="AH73" s="978">
        <f t="shared" si="17"/>
        <v>680</v>
      </c>
      <c r="AI73" s="789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47"/>
      <c r="H74" s="848"/>
      <c r="I74" s="977">
        <f t="shared" si="12"/>
        <v>108.8800000000183</v>
      </c>
      <c r="J74" s="978">
        <f t="shared" si="13"/>
        <v>4</v>
      </c>
      <c r="K74" s="789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47"/>
      <c r="T74" s="848"/>
      <c r="U74" s="977">
        <f t="shared" si="14"/>
        <v>6747.9599999999982</v>
      </c>
      <c r="V74" s="978">
        <f t="shared" si="15"/>
        <v>248</v>
      </c>
      <c r="W74" s="789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47"/>
      <c r="AF74" s="848"/>
      <c r="AG74" s="977">
        <f t="shared" si="16"/>
        <v>18506.88</v>
      </c>
      <c r="AH74" s="978">
        <f t="shared" si="17"/>
        <v>680</v>
      </c>
      <c r="AI74" s="789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7">
        <f t="shared" si="12"/>
        <v>108.8800000000183</v>
      </c>
      <c r="J75" s="788">
        <f t="shared" si="13"/>
        <v>4</v>
      </c>
      <c r="K75" s="789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7">
        <f t="shared" si="14"/>
        <v>6747.9599999999982</v>
      </c>
      <c r="V75" s="788">
        <f t="shared" si="15"/>
        <v>248</v>
      </c>
      <c r="W75" s="789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7">
        <f t="shared" si="16"/>
        <v>18506.88</v>
      </c>
      <c r="AH75" s="788">
        <f t="shared" si="17"/>
        <v>680</v>
      </c>
      <c r="AI75" s="789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7">
        <f t="shared" si="12"/>
        <v>108.8800000000183</v>
      </c>
      <c r="J76" s="788">
        <f t="shared" si="13"/>
        <v>4</v>
      </c>
      <c r="K76" s="789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7">
        <f t="shared" si="14"/>
        <v>6747.9599999999982</v>
      </c>
      <c r="V76" s="788">
        <f t="shared" si="15"/>
        <v>248</v>
      </c>
      <c r="W76" s="789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7">
        <f t="shared" si="16"/>
        <v>18506.88</v>
      </c>
      <c r="AH76" s="788">
        <f t="shared" si="17"/>
        <v>680</v>
      </c>
      <c r="AI76" s="789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7">
        <f t="shared" ref="I77:I91" si="27">I76-F77</f>
        <v>108.8800000000183</v>
      </c>
      <c r="J77" s="788">
        <f t="shared" ref="J77:J91" si="28">J76-C77</f>
        <v>4</v>
      </c>
      <c r="K77" s="789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7">
        <f t="shared" ref="U77:U91" si="29">U76-R77</f>
        <v>6747.9599999999982</v>
      </c>
      <c r="V77" s="788">
        <f t="shared" ref="V77:V91" si="30">V76-O77</f>
        <v>248</v>
      </c>
      <c r="W77" s="789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7">
        <f t="shared" ref="AG77:AG91" si="31">AG76-AD77</f>
        <v>18506.88</v>
      </c>
      <c r="AH77" s="788">
        <f t="shared" ref="AH77:AH91" si="32">AH76-AA77</f>
        <v>680</v>
      </c>
      <c r="AI77" s="789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7">
        <f t="shared" si="27"/>
        <v>108.8800000000183</v>
      </c>
      <c r="J78" s="788">
        <f t="shared" si="28"/>
        <v>4</v>
      </c>
      <c r="K78" s="789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7">
        <f t="shared" si="29"/>
        <v>6747.9599999999982</v>
      </c>
      <c r="V78" s="788">
        <f t="shared" si="30"/>
        <v>248</v>
      </c>
      <c r="W78" s="789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7">
        <f t="shared" si="31"/>
        <v>18506.88</v>
      </c>
      <c r="AH78" s="788">
        <f t="shared" si="32"/>
        <v>680</v>
      </c>
      <c r="AI78" s="789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7">
        <f t="shared" si="27"/>
        <v>108.8800000000183</v>
      </c>
      <c r="J79" s="788">
        <f t="shared" si="28"/>
        <v>4</v>
      </c>
      <c r="K79" s="789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7">
        <f t="shared" si="29"/>
        <v>6747.9599999999982</v>
      </c>
      <c r="V79" s="788">
        <f t="shared" si="30"/>
        <v>248</v>
      </c>
      <c r="W79" s="789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7">
        <f t="shared" si="31"/>
        <v>18506.88</v>
      </c>
      <c r="AH79" s="788">
        <f t="shared" si="32"/>
        <v>680</v>
      </c>
      <c r="AI79" s="789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7">
        <f t="shared" si="27"/>
        <v>108.8800000000183</v>
      </c>
      <c r="J80" s="788">
        <f t="shared" si="28"/>
        <v>4</v>
      </c>
      <c r="K80" s="789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7">
        <f t="shared" si="29"/>
        <v>6747.9599999999982</v>
      </c>
      <c r="V80" s="788">
        <f t="shared" si="30"/>
        <v>248</v>
      </c>
      <c r="W80" s="789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7">
        <f t="shared" si="31"/>
        <v>18506.88</v>
      </c>
      <c r="AH80" s="788">
        <f t="shared" si="32"/>
        <v>680</v>
      </c>
      <c r="AI80" s="789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7">
        <f t="shared" si="27"/>
        <v>108.8800000000183</v>
      </c>
      <c r="J81" s="788">
        <f t="shared" si="28"/>
        <v>4</v>
      </c>
      <c r="K81" s="789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7">
        <f t="shared" si="29"/>
        <v>6747.9599999999982</v>
      </c>
      <c r="V81" s="788">
        <f t="shared" si="30"/>
        <v>248</v>
      </c>
      <c r="W81" s="789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7">
        <f t="shared" si="31"/>
        <v>18506.88</v>
      </c>
      <c r="AH81" s="788">
        <f t="shared" si="32"/>
        <v>680</v>
      </c>
      <c r="AI81" s="789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7">
        <f t="shared" si="27"/>
        <v>108.8800000000183</v>
      </c>
      <c r="J82" s="788">
        <f t="shared" si="28"/>
        <v>4</v>
      </c>
      <c r="K82" s="789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7">
        <f t="shared" si="29"/>
        <v>6747.9599999999982</v>
      </c>
      <c r="V82" s="788">
        <f t="shared" si="30"/>
        <v>248</v>
      </c>
      <c r="W82" s="789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7">
        <f t="shared" si="31"/>
        <v>18506.88</v>
      </c>
      <c r="AH82" s="788">
        <f t="shared" si="32"/>
        <v>680</v>
      </c>
      <c r="AI82" s="789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7">
        <f t="shared" si="27"/>
        <v>108.8800000000183</v>
      </c>
      <c r="J83" s="788">
        <f t="shared" si="28"/>
        <v>4</v>
      </c>
      <c r="K83" s="789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7">
        <f t="shared" si="29"/>
        <v>6747.9599999999982</v>
      </c>
      <c r="V83" s="788">
        <f t="shared" si="30"/>
        <v>248</v>
      </c>
      <c r="W83" s="789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7">
        <f t="shared" si="31"/>
        <v>18506.88</v>
      </c>
      <c r="AH83" s="788">
        <f t="shared" si="32"/>
        <v>680</v>
      </c>
      <c r="AI83" s="789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7">
        <f t="shared" si="27"/>
        <v>108.8800000000183</v>
      </c>
      <c r="J84" s="788">
        <f t="shared" si="28"/>
        <v>4</v>
      </c>
      <c r="K84" s="789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7">
        <f t="shared" si="29"/>
        <v>6747.9599999999982</v>
      </c>
      <c r="V84" s="788">
        <f t="shared" si="30"/>
        <v>248</v>
      </c>
      <c r="W84" s="789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7">
        <f t="shared" si="31"/>
        <v>18506.88</v>
      </c>
      <c r="AH84" s="788">
        <f t="shared" si="32"/>
        <v>680</v>
      </c>
      <c r="AI84" s="789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7">
        <f t="shared" si="27"/>
        <v>108.8800000000183</v>
      </c>
      <c r="J85" s="788">
        <f t="shared" si="28"/>
        <v>4</v>
      </c>
      <c r="K85" s="789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7">
        <f t="shared" si="29"/>
        <v>6747.9599999999982</v>
      </c>
      <c r="V85" s="788">
        <f t="shared" si="30"/>
        <v>248</v>
      </c>
      <c r="W85" s="789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7">
        <f t="shared" si="31"/>
        <v>18506.88</v>
      </c>
      <c r="AH85" s="788">
        <f t="shared" si="32"/>
        <v>680</v>
      </c>
      <c r="AI85" s="789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7">
        <f t="shared" si="27"/>
        <v>108.8800000000183</v>
      </c>
      <c r="J86" s="788">
        <f t="shared" si="28"/>
        <v>4</v>
      </c>
      <c r="K86" s="789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7">
        <f t="shared" si="29"/>
        <v>6747.9599999999982</v>
      </c>
      <c r="V86" s="788">
        <f t="shared" si="30"/>
        <v>248</v>
      </c>
      <c r="W86" s="789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7">
        <f t="shared" si="31"/>
        <v>18506.88</v>
      </c>
      <c r="AH86" s="788">
        <f t="shared" si="32"/>
        <v>680</v>
      </c>
      <c r="AI86" s="789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7">
        <f t="shared" si="27"/>
        <v>108.8800000000183</v>
      </c>
      <c r="J87" s="788">
        <f t="shared" si="28"/>
        <v>4</v>
      </c>
      <c r="K87" s="789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7">
        <f t="shared" si="29"/>
        <v>6747.9599999999982</v>
      </c>
      <c r="V87" s="788">
        <f t="shared" si="30"/>
        <v>248</v>
      </c>
      <c r="W87" s="789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7">
        <f t="shared" si="31"/>
        <v>18506.88</v>
      </c>
      <c r="AH87" s="788">
        <f t="shared" si="32"/>
        <v>680</v>
      </c>
      <c r="AI87" s="789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7">
        <f t="shared" si="27"/>
        <v>108.8800000000183</v>
      </c>
      <c r="J88" s="788">
        <f t="shared" si="28"/>
        <v>4</v>
      </c>
      <c r="K88" s="789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7">
        <f t="shared" si="29"/>
        <v>6747.9599999999982</v>
      </c>
      <c r="V88" s="788">
        <f t="shared" si="30"/>
        <v>248</v>
      </c>
      <c r="W88" s="789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7">
        <f t="shared" si="31"/>
        <v>18506.88</v>
      </c>
      <c r="AH88" s="788">
        <f t="shared" si="32"/>
        <v>680</v>
      </c>
      <c r="AI88" s="789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7">
        <f t="shared" si="27"/>
        <v>108.8800000000183</v>
      </c>
      <c r="J89" s="788">
        <f t="shared" si="28"/>
        <v>4</v>
      </c>
      <c r="K89" s="789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7">
        <f t="shared" si="29"/>
        <v>6747.9599999999982</v>
      </c>
      <c r="V89" s="788">
        <f t="shared" si="30"/>
        <v>248</v>
      </c>
      <c r="W89" s="789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7">
        <f t="shared" si="31"/>
        <v>18506.88</v>
      </c>
      <c r="AH89" s="788">
        <f t="shared" si="32"/>
        <v>680</v>
      </c>
      <c r="AI89" s="789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7">
        <f t="shared" si="27"/>
        <v>108.8800000000183</v>
      </c>
      <c r="J90" s="788">
        <f t="shared" si="28"/>
        <v>4</v>
      </c>
      <c r="K90" s="789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7">
        <f t="shared" si="29"/>
        <v>6747.9599999999982</v>
      </c>
      <c r="V90" s="788">
        <f t="shared" si="30"/>
        <v>248</v>
      </c>
      <c r="W90" s="789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7">
        <f t="shared" si="31"/>
        <v>18506.88</v>
      </c>
      <c r="AH90" s="788">
        <f t="shared" si="32"/>
        <v>680</v>
      </c>
      <c r="AI90" s="789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7">
        <f t="shared" si="27"/>
        <v>108.8800000000183</v>
      </c>
      <c r="J91" s="788">
        <f t="shared" si="28"/>
        <v>4</v>
      </c>
      <c r="K91" s="789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7">
        <f t="shared" si="29"/>
        <v>6747.9599999999982</v>
      </c>
      <c r="V91" s="788">
        <f t="shared" si="30"/>
        <v>248</v>
      </c>
      <c r="W91" s="789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7">
        <f t="shared" si="31"/>
        <v>18506.88</v>
      </c>
      <c r="AH91" s="788">
        <f t="shared" si="32"/>
        <v>680</v>
      </c>
      <c r="AI91" s="789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2">
        <f>I60-F92</f>
        <v>6451.1400000000185</v>
      </c>
      <c r="J92" s="793">
        <f>J60-C92</f>
        <v>237</v>
      </c>
      <c r="K92" s="794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2">
        <f>U60-R92</f>
        <v>6747.9599999999982</v>
      </c>
      <c r="V92" s="793">
        <f>V60-O92</f>
        <v>248</v>
      </c>
      <c r="W92" s="794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2">
        <f>AG60-AD92</f>
        <v>18506.88</v>
      </c>
      <c r="AH92" s="793">
        <f>AH60-AA92</f>
        <v>680</v>
      </c>
      <c r="AI92" s="794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45" t="s">
        <v>11</v>
      </c>
      <c r="D99" s="1146"/>
      <c r="E99" s="58">
        <f>E4+E5+E6-F94</f>
        <v>108.88000000000466</v>
      </c>
      <c r="G99" s="47"/>
      <c r="H99" s="92"/>
      <c r="O99" s="1145" t="s">
        <v>11</v>
      </c>
      <c r="P99" s="1146"/>
      <c r="Q99" s="58">
        <f>Q4+Q5+Q6-R94</f>
        <v>6747.9600000000028</v>
      </c>
      <c r="S99" s="47"/>
      <c r="T99" s="92"/>
      <c r="AA99" s="1145" t="s">
        <v>11</v>
      </c>
      <c r="AB99" s="1146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50" t="s">
        <v>275</v>
      </c>
      <c r="B1" s="1150"/>
      <c r="C1" s="1150"/>
      <c r="D1" s="1150"/>
      <c r="E1" s="1150"/>
      <c r="F1" s="1150"/>
      <c r="G1" s="11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6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6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96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96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96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45" t="s">
        <v>11</v>
      </c>
      <c r="D60" s="1146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3" t="s">
        <v>274</v>
      </c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66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66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37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37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37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45" t="s">
        <v>11</v>
      </c>
      <c r="D60" s="1146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50" t="s">
        <v>280</v>
      </c>
      <c r="B1" s="1150"/>
      <c r="C1" s="1150"/>
      <c r="D1" s="1150"/>
      <c r="E1" s="1150"/>
      <c r="F1" s="1150"/>
      <c r="G1" s="115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67" t="s">
        <v>110</v>
      </c>
      <c r="B5" s="116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68"/>
      <c r="B6" s="117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6">
        <f t="shared" ref="F8:F71" si="1">D8</f>
        <v>300</v>
      </c>
      <c r="G8" s="847" t="s">
        <v>111</v>
      </c>
      <c r="H8" s="848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3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3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3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3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3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4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0">
        <f t="shared" si="5"/>
        <v>75</v>
      </c>
      <c r="E25" s="901">
        <v>44319</v>
      </c>
      <c r="F25" s="764">
        <f t="shared" si="1"/>
        <v>75</v>
      </c>
      <c r="G25" s="745" t="s">
        <v>138</v>
      </c>
      <c r="H25" s="746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0">
        <f t="shared" si="5"/>
        <v>75</v>
      </c>
      <c r="E26" s="901">
        <v>44323</v>
      </c>
      <c r="F26" s="764">
        <f t="shared" si="1"/>
        <v>75</v>
      </c>
      <c r="G26" s="745" t="s">
        <v>139</v>
      </c>
      <c r="H26" s="746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0">
        <f t="shared" si="5"/>
        <v>150</v>
      </c>
      <c r="E27" s="901">
        <v>44324</v>
      </c>
      <c r="F27" s="764">
        <f t="shared" si="1"/>
        <v>150</v>
      </c>
      <c r="G27" s="745" t="s">
        <v>140</v>
      </c>
      <c r="H27" s="746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0">
        <f t="shared" si="5"/>
        <v>15</v>
      </c>
      <c r="E28" s="897">
        <v>44328</v>
      </c>
      <c r="F28" s="764">
        <f t="shared" si="1"/>
        <v>15</v>
      </c>
      <c r="G28" s="745" t="s">
        <v>145</v>
      </c>
      <c r="H28" s="746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0">
        <f t="shared" si="5"/>
        <v>15</v>
      </c>
      <c r="E29" s="897">
        <v>44330</v>
      </c>
      <c r="F29" s="764">
        <f t="shared" si="1"/>
        <v>15</v>
      </c>
      <c r="G29" s="745" t="s">
        <v>147</v>
      </c>
      <c r="H29" s="746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0">
        <f t="shared" si="5"/>
        <v>30</v>
      </c>
      <c r="E30" s="897">
        <v>44331</v>
      </c>
      <c r="F30" s="764">
        <f t="shared" si="1"/>
        <v>30</v>
      </c>
      <c r="G30" s="745" t="s">
        <v>148</v>
      </c>
      <c r="H30" s="746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0">
        <f t="shared" si="5"/>
        <v>15</v>
      </c>
      <c r="E31" s="897">
        <v>44337</v>
      </c>
      <c r="F31" s="764">
        <f t="shared" si="1"/>
        <v>15</v>
      </c>
      <c r="G31" s="745" t="s">
        <v>149</v>
      </c>
      <c r="H31" s="746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0">
        <f t="shared" si="5"/>
        <v>90</v>
      </c>
      <c r="E32" s="902">
        <v>44338</v>
      </c>
      <c r="F32" s="744">
        <f t="shared" si="1"/>
        <v>90</v>
      </c>
      <c r="G32" s="745" t="s">
        <v>150</v>
      </c>
      <c r="H32" s="746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0">
        <f t="shared" si="5"/>
        <v>150</v>
      </c>
      <c r="E33" s="899">
        <v>44344</v>
      </c>
      <c r="F33" s="764">
        <f t="shared" si="1"/>
        <v>150</v>
      </c>
      <c r="G33" s="745" t="s">
        <v>152</v>
      </c>
      <c r="H33" s="746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0">
        <f t="shared" si="5"/>
        <v>30</v>
      </c>
      <c r="E34" s="899">
        <v>44345</v>
      </c>
      <c r="F34" s="764">
        <f t="shared" si="1"/>
        <v>30</v>
      </c>
      <c r="G34" s="745" t="s">
        <v>153</v>
      </c>
      <c r="H34" s="746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0">
        <f t="shared" si="5"/>
        <v>30</v>
      </c>
      <c r="E35" s="899">
        <v>44348</v>
      </c>
      <c r="F35" s="764">
        <f t="shared" si="1"/>
        <v>30</v>
      </c>
      <c r="G35" s="745" t="s">
        <v>155</v>
      </c>
      <c r="H35" s="746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3">
        <f t="shared" ref="D36:D79" si="7">C36*B36</f>
        <v>15</v>
      </c>
      <c r="E36" s="899">
        <v>44350</v>
      </c>
      <c r="F36" s="764">
        <f t="shared" si="1"/>
        <v>15</v>
      </c>
      <c r="G36" s="745" t="s">
        <v>157</v>
      </c>
      <c r="H36" s="746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3">
        <f t="shared" si="7"/>
        <v>15</v>
      </c>
      <c r="E37" s="899">
        <v>44352</v>
      </c>
      <c r="F37" s="764">
        <f t="shared" si="1"/>
        <v>15</v>
      </c>
      <c r="G37" s="745" t="s">
        <v>159</v>
      </c>
      <c r="H37" s="746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0">
        <f t="shared" si="7"/>
        <v>150</v>
      </c>
      <c r="E38" s="93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0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0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0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0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1">
        <f t="shared" si="7"/>
        <v>150</v>
      </c>
      <c r="E46" s="958">
        <v>44384</v>
      </c>
      <c r="F46" s="957">
        <f t="shared" si="1"/>
        <v>150</v>
      </c>
      <c r="G46" s="959" t="s">
        <v>191</v>
      </c>
      <c r="H46" s="960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1">
        <f t="shared" ref="D47:D64" si="8">C47*B47</f>
        <v>15</v>
      </c>
      <c r="E47" s="958">
        <v>44385</v>
      </c>
      <c r="F47" s="957">
        <f t="shared" ref="F47:F64" si="9">D47</f>
        <v>15</v>
      </c>
      <c r="G47" s="959" t="s">
        <v>194</v>
      </c>
      <c r="H47" s="960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1">
        <f t="shared" si="8"/>
        <v>30</v>
      </c>
      <c r="E48" s="958">
        <v>44386</v>
      </c>
      <c r="F48" s="957">
        <f t="shared" si="9"/>
        <v>30</v>
      </c>
      <c r="G48" s="959" t="s">
        <v>198</v>
      </c>
      <c r="H48" s="960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1">
        <f t="shared" si="8"/>
        <v>15</v>
      </c>
      <c r="E49" s="958">
        <v>44385</v>
      </c>
      <c r="F49" s="957">
        <f t="shared" si="9"/>
        <v>15</v>
      </c>
      <c r="G49" s="959" t="s">
        <v>200</v>
      </c>
      <c r="H49" s="960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1">
        <f t="shared" si="8"/>
        <v>150</v>
      </c>
      <c r="E50" s="958">
        <v>44390</v>
      </c>
      <c r="F50" s="957">
        <f t="shared" si="9"/>
        <v>150</v>
      </c>
      <c r="G50" s="959" t="s">
        <v>213</v>
      </c>
      <c r="H50" s="960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1">
        <f t="shared" si="8"/>
        <v>15</v>
      </c>
      <c r="E51" s="958">
        <v>44394</v>
      </c>
      <c r="F51" s="957">
        <f t="shared" si="9"/>
        <v>15</v>
      </c>
      <c r="G51" s="959" t="s">
        <v>230</v>
      </c>
      <c r="H51" s="960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1">
        <f t="shared" si="8"/>
        <v>30</v>
      </c>
      <c r="E52" s="958">
        <v>44396</v>
      </c>
      <c r="F52" s="957">
        <f t="shared" si="9"/>
        <v>30</v>
      </c>
      <c r="G52" s="959" t="s">
        <v>238</v>
      </c>
      <c r="H52" s="960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1">
        <f t="shared" si="8"/>
        <v>75</v>
      </c>
      <c r="E53" s="958">
        <v>44398</v>
      </c>
      <c r="F53" s="957">
        <f t="shared" si="9"/>
        <v>75</v>
      </c>
      <c r="G53" s="959" t="s">
        <v>250</v>
      </c>
      <c r="H53" s="960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1">
        <f t="shared" si="8"/>
        <v>300</v>
      </c>
      <c r="E54" s="958">
        <v>44400</v>
      </c>
      <c r="F54" s="957">
        <f t="shared" si="9"/>
        <v>300</v>
      </c>
      <c r="G54" s="959" t="s">
        <v>246</v>
      </c>
      <c r="H54" s="960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1">
        <f t="shared" si="8"/>
        <v>75</v>
      </c>
      <c r="E55" s="958">
        <v>44407</v>
      </c>
      <c r="F55" s="957">
        <f t="shared" si="9"/>
        <v>75</v>
      </c>
      <c r="G55" s="959" t="s">
        <v>268</v>
      </c>
      <c r="H55" s="960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997">
        <f t="shared" si="8"/>
        <v>15</v>
      </c>
      <c r="E56" s="998">
        <v>44415</v>
      </c>
      <c r="F56" s="999">
        <f t="shared" si="9"/>
        <v>15</v>
      </c>
      <c r="G56" s="1000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997">
        <f t="shared" si="8"/>
        <v>30</v>
      </c>
      <c r="E57" s="998">
        <v>44418</v>
      </c>
      <c r="F57" s="999">
        <f t="shared" si="9"/>
        <v>30</v>
      </c>
      <c r="G57" s="1000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997">
        <f t="shared" si="8"/>
        <v>120</v>
      </c>
      <c r="E58" s="998">
        <v>44420</v>
      </c>
      <c r="F58" s="999">
        <f t="shared" si="9"/>
        <v>120</v>
      </c>
      <c r="G58" s="1000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997">
        <f t="shared" si="8"/>
        <v>15</v>
      </c>
      <c r="E59" s="998">
        <v>44422</v>
      </c>
      <c r="F59" s="999">
        <f t="shared" si="9"/>
        <v>15</v>
      </c>
      <c r="G59" s="1000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55" t="s">
        <v>467</v>
      </c>
      <c r="B60" s="84">
        <v>15</v>
      </c>
      <c r="C60" s="1056">
        <v>1</v>
      </c>
      <c r="D60" s="997">
        <f t="shared" si="8"/>
        <v>15</v>
      </c>
      <c r="E60" s="998">
        <v>44439</v>
      </c>
      <c r="F60" s="999">
        <f t="shared" si="9"/>
        <v>15</v>
      </c>
      <c r="G60" s="1054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997">
        <f t="shared" si="8"/>
        <v>15</v>
      </c>
      <c r="E61" s="998">
        <v>44427</v>
      </c>
      <c r="F61" s="999">
        <f t="shared" si="9"/>
        <v>15</v>
      </c>
      <c r="G61" s="1000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997">
        <f t="shared" si="8"/>
        <v>15</v>
      </c>
      <c r="E62" s="998">
        <v>44428</v>
      </c>
      <c r="F62" s="999">
        <f t="shared" si="9"/>
        <v>15</v>
      </c>
      <c r="G62" s="1000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997">
        <f t="shared" si="8"/>
        <v>15</v>
      </c>
      <c r="E63" s="998">
        <v>44431</v>
      </c>
      <c r="F63" s="999">
        <f t="shared" si="9"/>
        <v>15</v>
      </c>
      <c r="G63" s="1000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997">
        <f t="shared" si="8"/>
        <v>90</v>
      </c>
      <c r="E64" s="998">
        <v>44431</v>
      </c>
      <c r="F64" s="999">
        <f t="shared" si="9"/>
        <v>90</v>
      </c>
      <c r="G64" s="1000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997">
        <f t="shared" si="7"/>
        <v>15</v>
      </c>
      <c r="E65" s="998">
        <v>44433</v>
      </c>
      <c r="F65" s="999">
        <f t="shared" si="1"/>
        <v>15</v>
      </c>
      <c r="G65" s="1000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997">
        <f t="shared" si="7"/>
        <v>15</v>
      </c>
      <c r="E66" s="998">
        <v>44434</v>
      </c>
      <c r="F66" s="999">
        <f t="shared" si="1"/>
        <v>15</v>
      </c>
      <c r="G66" s="1000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997">
        <f t="shared" si="7"/>
        <v>60</v>
      </c>
      <c r="E67" s="998">
        <v>44436</v>
      </c>
      <c r="F67" s="999">
        <f t="shared" si="1"/>
        <v>60</v>
      </c>
      <c r="G67" s="1000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997">
        <f t="shared" si="7"/>
        <v>15</v>
      </c>
      <c r="E68" s="998">
        <v>44438</v>
      </c>
      <c r="F68" s="999">
        <f t="shared" si="1"/>
        <v>15</v>
      </c>
      <c r="G68" s="1000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997">
        <f t="shared" si="7"/>
        <v>15</v>
      </c>
      <c r="E69" s="998">
        <v>44440</v>
      </c>
      <c r="F69" s="999">
        <f t="shared" si="1"/>
        <v>15</v>
      </c>
      <c r="G69" s="1000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997">
        <f t="shared" si="7"/>
        <v>30</v>
      </c>
      <c r="E70" s="998">
        <v>44441</v>
      </c>
      <c r="F70" s="999">
        <f t="shared" si="1"/>
        <v>30</v>
      </c>
      <c r="G70" s="1000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997">
        <f t="shared" si="7"/>
        <v>15</v>
      </c>
      <c r="E71" s="998">
        <v>44442</v>
      </c>
      <c r="F71" s="999">
        <f t="shared" si="1"/>
        <v>15</v>
      </c>
      <c r="G71" s="1000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997">
        <f t="shared" si="7"/>
        <v>75</v>
      </c>
      <c r="E72" s="998">
        <v>44442</v>
      </c>
      <c r="F72" s="999">
        <f t="shared" ref="F72:F79" si="13">D72</f>
        <v>75</v>
      </c>
      <c r="G72" s="1000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997">
        <f t="shared" si="7"/>
        <v>60</v>
      </c>
      <c r="E73" s="998">
        <v>44443</v>
      </c>
      <c r="F73" s="999">
        <f t="shared" si="13"/>
        <v>60</v>
      </c>
      <c r="G73" s="1000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997">
        <f t="shared" si="7"/>
        <v>60</v>
      </c>
      <c r="E74" s="998">
        <v>44443</v>
      </c>
      <c r="F74" s="999">
        <f t="shared" si="13"/>
        <v>60</v>
      </c>
      <c r="G74" s="1000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997">
        <f t="shared" si="7"/>
        <v>0</v>
      </c>
      <c r="E75" s="998"/>
      <c r="F75" s="999">
        <f t="shared" si="13"/>
        <v>0</v>
      </c>
      <c r="G75" s="1000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997">
        <f t="shared" si="7"/>
        <v>0</v>
      </c>
      <c r="E76" s="998"/>
      <c r="F76" s="999">
        <f t="shared" si="13"/>
        <v>0</v>
      </c>
      <c r="G76" s="1000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997">
        <f t="shared" si="7"/>
        <v>0</v>
      </c>
      <c r="E77" s="998"/>
      <c r="F77" s="999">
        <f t="shared" si="13"/>
        <v>0</v>
      </c>
      <c r="G77" s="1000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997">
        <f t="shared" si="7"/>
        <v>0</v>
      </c>
      <c r="E78" s="998"/>
      <c r="F78" s="999">
        <f t="shared" si="13"/>
        <v>0</v>
      </c>
      <c r="G78" s="1000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997">
        <f t="shared" si="7"/>
        <v>0</v>
      </c>
      <c r="E79" s="998"/>
      <c r="F79" s="999">
        <f t="shared" si="13"/>
        <v>0</v>
      </c>
      <c r="G79" s="1000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1">
        <f>C80*B33</f>
        <v>0</v>
      </c>
      <c r="E80" s="1002"/>
      <c r="F80" s="1003">
        <f t="shared" ref="F80" si="15">D80</f>
        <v>0</v>
      </c>
      <c r="G80" s="1004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71" t="s">
        <v>11</v>
      </c>
      <c r="D84" s="1172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42" t="s">
        <v>272</v>
      </c>
      <c r="L1" s="1142"/>
      <c r="M1" s="1142"/>
      <c r="N1" s="1142"/>
      <c r="O1" s="1142"/>
      <c r="P1" s="1142"/>
      <c r="Q1" s="1142"/>
      <c r="R1" s="389">
        <f>I1+1</f>
        <v>1</v>
      </c>
      <c r="S1" s="389"/>
      <c r="U1" s="1138" t="str">
        <f>K1</f>
        <v>ENTRADAS DEL MES DE AGOSTO 2021</v>
      </c>
      <c r="V1" s="1138"/>
      <c r="W1" s="1138"/>
      <c r="X1" s="1138"/>
      <c r="Y1" s="1138"/>
      <c r="Z1" s="1138"/>
      <c r="AA1" s="1138"/>
      <c r="AB1" s="389">
        <f>R1+1</f>
        <v>2</v>
      </c>
      <c r="AC1" s="678"/>
      <c r="AE1" s="1138" t="str">
        <f>U1</f>
        <v>ENTRADAS DEL MES DE AGOSTO 2021</v>
      </c>
      <c r="AF1" s="1138"/>
      <c r="AG1" s="1138"/>
      <c r="AH1" s="1138"/>
      <c r="AI1" s="1138"/>
      <c r="AJ1" s="1138"/>
      <c r="AK1" s="1138"/>
      <c r="AL1" s="389">
        <f>AB1+1</f>
        <v>3</v>
      </c>
      <c r="AM1" s="389"/>
      <c r="AO1" s="1138" t="str">
        <f>AE1</f>
        <v>ENTRADAS DEL MES DE AGOSTO 2021</v>
      </c>
      <c r="AP1" s="1138"/>
      <c r="AQ1" s="1138"/>
      <c r="AR1" s="1138"/>
      <c r="AS1" s="1138"/>
      <c r="AT1" s="1138"/>
      <c r="AU1" s="1138"/>
      <c r="AV1" s="389">
        <f>AL1+1</f>
        <v>4</v>
      </c>
      <c r="AW1" s="678"/>
      <c r="AY1" s="1138" t="str">
        <f>AO1</f>
        <v>ENTRADAS DEL MES DE AGOSTO 2021</v>
      </c>
      <c r="AZ1" s="1138"/>
      <c r="BA1" s="1138"/>
      <c r="BB1" s="1138"/>
      <c r="BC1" s="1138"/>
      <c r="BD1" s="1138"/>
      <c r="BE1" s="1138"/>
      <c r="BF1" s="389">
        <f>AV1+1</f>
        <v>5</v>
      </c>
      <c r="BG1" s="729"/>
      <c r="BI1" s="1138" t="str">
        <f>AY1</f>
        <v>ENTRADAS DEL MES DE AGOSTO 2021</v>
      </c>
      <c r="BJ1" s="1138"/>
      <c r="BK1" s="1138"/>
      <c r="BL1" s="1138"/>
      <c r="BM1" s="1138"/>
      <c r="BN1" s="1138"/>
      <c r="BO1" s="1138"/>
      <c r="BP1" s="389">
        <f>BF1+1</f>
        <v>6</v>
      </c>
      <c r="BQ1" s="678"/>
      <c r="BS1" s="1138" t="str">
        <f>BI1</f>
        <v>ENTRADAS DEL MES DE AGOSTO 2021</v>
      </c>
      <c r="BT1" s="1138"/>
      <c r="BU1" s="1138"/>
      <c r="BV1" s="1138"/>
      <c r="BW1" s="1138"/>
      <c r="BX1" s="1138"/>
      <c r="BY1" s="1138"/>
      <c r="BZ1" s="389">
        <f>BP1+1</f>
        <v>7</v>
      </c>
      <c r="CC1" s="1138" t="str">
        <f>BS1</f>
        <v>ENTRADAS DEL MES DE AGOSTO 2021</v>
      </c>
      <c r="CD1" s="1138"/>
      <c r="CE1" s="1138"/>
      <c r="CF1" s="1138"/>
      <c r="CG1" s="1138"/>
      <c r="CH1" s="1138"/>
      <c r="CI1" s="1138"/>
      <c r="CJ1" s="389">
        <f>BZ1+1</f>
        <v>8</v>
      </c>
      <c r="CM1" s="1138" t="str">
        <f>CC1</f>
        <v>ENTRADAS DEL MES DE AGOSTO 2021</v>
      </c>
      <c r="CN1" s="1138"/>
      <c r="CO1" s="1138"/>
      <c r="CP1" s="1138"/>
      <c r="CQ1" s="1138"/>
      <c r="CR1" s="1138"/>
      <c r="CS1" s="1138"/>
      <c r="CT1" s="389">
        <f>CJ1+1</f>
        <v>9</v>
      </c>
      <c r="CU1" s="678"/>
      <c r="CW1" s="1138" t="str">
        <f>CM1</f>
        <v>ENTRADAS DEL MES DE AGOSTO 2021</v>
      </c>
      <c r="CX1" s="1138"/>
      <c r="CY1" s="1138"/>
      <c r="CZ1" s="1138"/>
      <c r="DA1" s="1138"/>
      <c r="DB1" s="1138"/>
      <c r="DC1" s="1138"/>
      <c r="DD1" s="389">
        <f>CT1+1</f>
        <v>10</v>
      </c>
      <c r="DE1" s="678"/>
      <c r="DG1" s="1138" t="str">
        <f>CW1</f>
        <v>ENTRADAS DEL MES DE AGOSTO 2021</v>
      </c>
      <c r="DH1" s="1138"/>
      <c r="DI1" s="1138"/>
      <c r="DJ1" s="1138"/>
      <c r="DK1" s="1138"/>
      <c r="DL1" s="1138"/>
      <c r="DM1" s="1138"/>
      <c r="DN1" s="389">
        <f>DD1+1</f>
        <v>11</v>
      </c>
      <c r="DO1" s="678"/>
      <c r="DQ1" s="1138" t="str">
        <f>DG1</f>
        <v>ENTRADAS DEL MES DE AGOSTO 2021</v>
      </c>
      <c r="DR1" s="1138"/>
      <c r="DS1" s="1138"/>
      <c r="DT1" s="1138"/>
      <c r="DU1" s="1138"/>
      <c r="DV1" s="1138"/>
      <c r="DW1" s="1138"/>
      <c r="DX1" s="389">
        <f>DN1+1</f>
        <v>12</v>
      </c>
      <c r="EA1" s="1138" t="str">
        <f>DQ1</f>
        <v>ENTRADAS DEL MES DE AGOSTO 2021</v>
      </c>
      <c r="EB1" s="1138"/>
      <c r="EC1" s="1138"/>
      <c r="ED1" s="1138"/>
      <c r="EE1" s="1138"/>
      <c r="EF1" s="1138"/>
      <c r="EG1" s="1138"/>
      <c r="EH1" s="389">
        <f>DX1+1</f>
        <v>13</v>
      </c>
      <c r="EI1" s="678"/>
      <c r="EK1" s="1138" t="str">
        <f>EA1</f>
        <v>ENTRADAS DEL MES DE AGOSTO 2021</v>
      </c>
      <c r="EL1" s="1138"/>
      <c r="EM1" s="1138"/>
      <c r="EN1" s="1138"/>
      <c r="EO1" s="1138"/>
      <c r="EP1" s="1138"/>
      <c r="EQ1" s="1138"/>
      <c r="ER1" s="389">
        <f>EH1+1</f>
        <v>14</v>
      </c>
      <c r="ES1" s="678"/>
      <c r="EU1" s="1138" t="str">
        <f>EK1</f>
        <v>ENTRADAS DEL MES DE AGOSTO 2021</v>
      </c>
      <c r="EV1" s="1138"/>
      <c r="EW1" s="1138"/>
      <c r="EX1" s="1138"/>
      <c r="EY1" s="1138"/>
      <c r="EZ1" s="1138"/>
      <c r="FA1" s="1138"/>
      <c r="FB1" s="389">
        <f>ER1+1</f>
        <v>15</v>
      </c>
      <c r="FC1" s="678"/>
      <c r="FE1" s="1138" t="str">
        <f>EU1</f>
        <v>ENTRADAS DEL MES DE AGOSTO 2021</v>
      </c>
      <c r="FF1" s="1138"/>
      <c r="FG1" s="1138"/>
      <c r="FH1" s="1138"/>
      <c r="FI1" s="1138"/>
      <c r="FJ1" s="1138"/>
      <c r="FK1" s="1138"/>
      <c r="FL1" s="389">
        <f>FB1+1</f>
        <v>16</v>
      </c>
      <c r="FM1" s="678"/>
      <c r="FO1" s="1138" t="str">
        <f>FE1</f>
        <v>ENTRADAS DEL MES DE AGOSTO 2021</v>
      </c>
      <c r="FP1" s="1138"/>
      <c r="FQ1" s="1138"/>
      <c r="FR1" s="1138"/>
      <c r="FS1" s="1138"/>
      <c r="FT1" s="1138"/>
      <c r="FU1" s="1138"/>
      <c r="FV1" s="389">
        <f>FL1+1</f>
        <v>17</v>
      </c>
      <c r="FW1" s="678"/>
      <c r="FY1" s="1138" t="str">
        <f>FO1</f>
        <v>ENTRADAS DEL MES DE AGOSTO 2021</v>
      </c>
      <c r="FZ1" s="1138"/>
      <c r="GA1" s="1138"/>
      <c r="GB1" s="1138"/>
      <c r="GC1" s="1138"/>
      <c r="GD1" s="1138"/>
      <c r="GE1" s="1138"/>
      <c r="GF1" s="389">
        <f>FV1+1</f>
        <v>18</v>
      </c>
      <c r="GG1" s="678"/>
      <c r="GH1" s="76" t="s">
        <v>37</v>
      </c>
      <c r="GI1" s="1138" t="str">
        <f>FY1</f>
        <v>ENTRADAS DEL MES DE AGOSTO 2021</v>
      </c>
      <c r="GJ1" s="1138"/>
      <c r="GK1" s="1138"/>
      <c r="GL1" s="1138"/>
      <c r="GM1" s="1138"/>
      <c r="GN1" s="1138"/>
      <c r="GO1" s="1138"/>
      <c r="GP1" s="389">
        <f>GF1+1</f>
        <v>19</v>
      </c>
      <c r="GQ1" s="678"/>
      <c r="GS1" s="1138" t="str">
        <f>GI1</f>
        <v>ENTRADAS DEL MES DE AGOSTO 2021</v>
      </c>
      <c r="GT1" s="1138"/>
      <c r="GU1" s="1138"/>
      <c r="GV1" s="1138"/>
      <c r="GW1" s="1138"/>
      <c r="GX1" s="1138"/>
      <c r="GY1" s="1138"/>
      <c r="GZ1" s="389">
        <f>GP1+1</f>
        <v>20</v>
      </c>
      <c r="HA1" s="678"/>
      <c r="HC1" s="1138" t="str">
        <f>GS1</f>
        <v>ENTRADAS DEL MES DE AGOSTO 2021</v>
      </c>
      <c r="HD1" s="1138"/>
      <c r="HE1" s="1138"/>
      <c r="HF1" s="1138"/>
      <c r="HG1" s="1138"/>
      <c r="HH1" s="1138"/>
      <c r="HI1" s="1138"/>
      <c r="HJ1" s="389">
        <f>GZ1+1</f>
        <v>21</v>
      </c>
      <c r="HK1" s="678"/>
      <c r="HM1" s="1138" t="str">
        <f>HC1</f>
        <v>ENTRADAS DEL MES DE AGOSTO 2021</v>
      </c>
      <c r="HN1" s="1138"/>
      <c r="HO1" s="1138"/>
      <c r="HP1" s="1138"/>
      <c r="HQ1" s="1138"/>
      <c r="HR1" s="1138"/>
      <c r="HS1" s="1138"/>
      <c r="HT1" s="389">
        <f>HJ1+1</f>
        <v>22</v>
      </c>
      <c r="HU1" s="678"/>
      <c r="HW1" s="1138" t="str">
        <f>HM1</f>
        <v>ENTRADAS DEL MES DE AGOSTO 2021</v>
      </c>
      <c r="HX1" s="1138"/>
      <c r="HY1" s="1138"/>
      <c r="HZ1" s="1138"/>
      <c r="IA1" s="1138"/>
      <c r="IB1" s="1138"/>
      <c r="IC1" s="1138"/>
      <c r="ID1" s="389">
        <f>HT1+1</f>
        <v>23</v>
      </c>
      <c r="IE1" s="678"/>
      <c r="IG1" s="1138" t="str">
        <f>HW1</f>
        <v>ENTRADAS DEL MES DE AGOSTO 2021</v>
      </c>
      <c r="IH1" s="1138"/>
      <c r="II1" s="1138"/>
      <c r="IJ1" s="1138"/>
      <c r="IK1" s="1138"/>
      <c r="IL1" s="1138"/>
      <c r="IM1" s="1138"/>
      <c r="IN1" s="389">
        <f>ID1+1</f>
        <v>24</v>
      </c>
      <c r="IO1" s="678"/>
      <c r="IQ1" s="1138" t="str">
        <f>IG1</f>
        <v>ENTRADAS DEL MES DE AGOSTO 2021</v>
      </c>
      <c r="IR1" s="1138"/>
      <c r="IS1" s="1138"/>
      <c r="IT1" s="1138"/>
      <c r="IU1" s="1138"/>
      <c r="IV1" s="1138"/>
      <c r="IW1" s="1138"/>
      <c r="IX1" s="389">
        <f>IN1+1</f>
        <v>25</v>
      </c>
      <c r="IY1" s="678"/>
      <c r="JA1" s="1138" t="str">
        <f>IQ1</f>
        <v>ENTRADAS DEL MES DE AGOSTO 2021</v>
      </c>
      <c r="JB1" s="1138"/>
      <c r="JC1" s="1138"/>
      <c r="JD1" s="1138"/>
      <c r="JE1" s="1138"/>
      <c r="JF1" s="1138"/>
      <c r="JG1" s="1138"/>
      <c r="JH1" s="389">
        <f>IX1+1</f>
        <v>26</v>
      </c>
      <c r="JI1" s="678"/>
      <c r="JK1" s="1139" t="str">
        <f>JA1</f>
        <v>ENTRADAS DEL MES DE AGOSTO 2021</v>
      </c>
      <c r="JL1" s="1139"/>
      <c r="JM1" s="1139"/>
      <c r="JN1" s="1139"/>
      <c r="JO1" s="1139"/>
      <c r="JP1" s="1139"/>
      <c r="JQ1" s="1139"/>
      <c r="JR1" s="389">
        <f>JH1+1</f>
        <v>27</v>
      </c>
      <c r="JS1" s="678"/>
      <c r="JU1" s="1138" t="str">
        <f>JK1</f>
        <v>ENTRADAS DEL MES DE AGOSTO 2021</v>
      </c>
      <c r="JV1" s="1138"/>
      <c r="JW1" s="1138"/>
      <c r="JX1" s="1138"/>
      <c r="JY1" s="1138"/>
      <c r="JZ1" s="1138"/>
      <c r="KA1" s="1138"/>
      <c r="KB1" s="389">
        <f>JR1+1</f>
        <v>28</v>
      </c>
      <c r="KC1" s="678"/>
      <c r="KE1" s="1138" t="str">
        <f>JU1</f>
        <v>ENTRADAS DEL MES DE AGOSTO 2021</v>
      </c>
      <c r="KF1" s="1138"/>
      <c r="KG1" s="1138"/>
      <c r="KH1" s="1138"/>
      <c r="KI1" s="1138"/>
      <c r="KJ1" s="1138"/>
      <c r="KK1" s="1138"/>
      <c r="KL1" s="389">
        <f>KB1+1</f>
        <v>29</v>
      </c>
      <c r="KM1" s="678"/>
      <c r="KO1" s="1138" t="str">
        <f>KE1</f>
        <v>ENTRADAS DEL MES DE AGOSTO 2021</v>
      </c>
      <c r="KP1" s="1138"/>
      <c r="KQ1" s="1138"/>
      <c r="KR1" s="1138"/>
      <c r="KS1" s="1138"/>
      <c r="KT1" s="1138"/>
      <c r="KU1" s="1138"/>
      <c r="KV1" s="389">
        <f>KL1+1</f>
        <v>30</v>
      </c>
      <c r="KW1" s="678"/>
      <c r="KY1" s="1138" t="str">
        <f>KO1</f>
        <v>ENTRADAS DEL MES DE AGOSTO 2021</v>
      </c>
      <c r="KZ1" s="1138"/>
      <c r="LA1" s="1138"/>
      <c r="LB1" s="1138"/>
      <c r="LC1" s="1138"/>
      <c r="LD1" s="1138"/>
      <c r="LE1" s="1138"/>
      <c r="LF1" s="389">
        <f>KV1+1</f>
        <v>31</v>
      </c>
      <c r="LG1" s="678"/>
      <c r="LI1" s="1138" t="str">
        <f>KY1</f>
        <v>ENTRADAS DEL MES DE AGOSTO 2021</v>
      </c>
      <c r="LJ1" s="1138"/>
      <c r="LK1" s="1138"/>
      <c r="LL1" s="1138"/>
      <c r="LM1" s="1138"/>
      <c r="LN1" s="1138"/>
      <c r="LO1" s="1138"/>
      <c r="LP1" s="389">
        <f>LF1+1</f>
        <v>32</v>
      </c>
      <c r="LQ1" s="678"/>
      <c r="LS1" s="1138" t="str">
        <f>LI1</f>
        <v>ENTRADAS DEL MES DE AGOSTO 2021</v>
      </c>
      <c r="LT1" s="1138"/>
      <c r="LU1" s="1138"/>
      <c r="LV1" s="1138"/>
      <c r="LW1" s="1138"/>
      <c r="LX1" s="1138"/>
      <c r="LY1" s="1138"/>
      <c r="LZ1" s="389">
        <f>LP1+1</f>
        <v>33</v>
      </c>
      <c r="MB1" s="1138" t="str">
        <f>LS1</f>
        <v>ENTRADAS DEL MES DE AGOSTO 2021</v>
      </c>
      <c r="MC1" s="1138"/>
      <c r="MD1" s="1138"/>
      <c r="ME1" s="1138"/>
      <c r="MF1" s="1138"/>
      <c r="MG1" s="1138"/>
      <c r="MH1" s="1138"/>
      <c r="MI1" s="389">
        <f>LZ1+1</f>
        <v>34</v>
      </c>
      <c r="MJ1" s="389"/>
      <c r="ML1" s="1138" t="str">
        <f>MB1</f>
        <v>ENTRADAS DEL MES DE AGOSTO 2021</v>
      </c>
      <c r="MM1" s="1138"/>
      <c r="MN1" s="1138"/>
      <c r="MO1" s="1138"/>
      <c r="MP1" s="1138"/>
      <c r="MQ1" s="1138"/>
      <c r="MR1" s="1138"/>
      <c r="MS1" s="389">
        <f>MI1+1</f>
        <v>35</v>
      </c>
      <c r="MT1" s="389"/>
      <c r="MV1" s="1138" t="str">
        <f>ML1</f>
        <v>ENTRADAS DEL MES DE AGOSTO 2021</v>
      </c>
      <c r="MW1" s="1138"/>
      <c r="MX1" s="1138"/>
      <c r="MY1" s="1138"/>
      <c r="MZ1" s="1138"/>
      <c r="NA1" s="1138"/>
      <c r="NB1" s="1138"/>
      <c r="NC1" s="389">
        <f>MS1+1</f>
        <v>36</v>
      </c>
      <c r="ND1" s="389"/>
      <c r="NF1" s="1138" t="str">
        <f>MV1</f>
        <v>ENTRADAS DEL MES DE AGOSTO 2021</v>
      </c>
      <c r="NG1" s="1138"/>
      <c r="NH1" s="1138"/>
      <c r="NI1" s="1138"/>
      <c r="NJ1" s="1138"/>
      <c r="NK1" s="1138"/>
      <c r="NL1" s="1138"/>
      <c r="NM1" s="389">
        <f>NC1+1</f>
        <v>37</v>
      </c>
      <c r="NN1" s="389"/>
      <c r="NP1" s="1138" t="str">
        <f>NF1</f>
        <v>ENTRADAS DEL MES DE AGOSTO 2021</v>
      </c>
      <c r="NQ1" s="1138"/>
      <c r="NR1" s="1138"/>
      <c r="NS1" s="1138"/>
      <c r="NT1" s="1138"/>
      <c r="NU1" s="1138"/>
      <c r="NV1" s="1138"/>
      <c r="NW1" s="389">
        <f>NM1+1</f>
        <v>38</v>
      </c>
      <c r="NX1" s="389"/>
      <c r="NZ1" s="1138" t="str">
        <f>NP1</f>
        <v>ENTRADAS DEL MES DE AGOSTO 2021</v>
      </c>
      <c r="OA1" s="1138"/>
      <c r="OB1" s="1138"/>
      <c r="OC1" s="1138"/>
      <c r="OD1" s="1138"/>
      <c r="OE1" s="1138"/>
      <c r="OF1" s="1138"/>
      <c r="OG1" s="389">
        <f>NW1+1</f>
        <v>39</v>
      </c>
      <c r="OH1" s="389"/>
      <c r="OJ1" s="1138" t="str">
        <f>NZ1</f>
        <v>ENTRADAS DEL MES DE AGOSTO 2021</v>
      </c>
      <c r="OK1" s="1138"/>
      <c r="OL1" s="1138"/>
      <c r="OM1" s="1138"/>
      <c r="ON1" s="1138"/>
      <c r="OO1" s="1138"/>
      <c r="OP1" s="1138"/>
      <c r="OQ1" s="389">
        <f>OG1+1</f>
        <v>40</v>
      </c>
      <c r="OR1" s="389"/>
      <c r="OT1" s="1138" t="str">
        <f>OJ1</f>
        <v>ENTRADAS DEL MES DE AGOSTO 2021</v>
      </c>
      <c r="OU1" s="1138"/>
      <c r="OV1" s="1138"/>
      <c r="OW1" s="1138"/>
      <c r="OX1" s="1138"/>
      <c r="OY1" s="1138"/>
      <c r="OZ1" s="1138"/>
      <c r="PA1" s="389">
        <f>OQ1+1</f>
        <v>41</v>
      </c>
      <c r="PB1" s="389"/>
      <c r="PD1" s="1138" t="str">
        <f>OT1</f>
        <v>ENTRADAS DEL MES DE AGOSTO 2021</v>
      </c>
      <c r="PE1" s="1138"/>
      <c r="PF1" s="1138"/>
      <c r="PG1" s="1138"/>
      <c r="PH1" s="1138"/>
      <c r="PI1" s="1138"/>
      <c r="PJ1" s="1138"/>
      <c r="PK1" s="389">
        <f>PA1+1</f>
        <v>42</v>
      </c>
      <c r="PL1" s="389"/>
      <c r="PN1" s="1138" t="str">
        <f>PD1</f>
        <v>ENTRADAS DEL MES DE AGOSTO 2021</v>
      </c>
      <c r="PO1" s="1138"/>
      <c r="PP1" s="1138"/>
      <c r="PQ1" s="1138"/>
      <c r="PR1" s="1138"/>
      <c r="PS1" s="1138"/>
      <c r="PT1" s="1138"/>
      <c r="PU1" s="389">
        <f>PK1+1</f>
        <v>43</v>
      </c>
      <c r="PW1" s="1138" t="str">
        <f>PN1</f>
        <v>ENTRADAS DEL MES DE AGOSTO 2021</v>
      </c>
      <c r="PX1" s="1138"/>
      <c r="PY1" s="1138"/>
      <c r="PZ1" s="1138"/>
      <c r="QA1" s="1138"/>
      <c r="QB1" s="1138"/>
      <c r="QC1" s="1138"/>
      <c r="QD1" s="389">
        <f>PU1+1</f>
        <v>44</v>
      </c>
      <c r="QF1" s="1138" t="str">
        <f>PW1</f>
        <v>ENTRADAS DEL MES DE AGOSTO 2021</v>
      </c>
      <c r="QG1" s="1138"/>
      <c r="QH1" s="1138"/>
      <c r="QI1" s="1138"/>
      <c r="QJ1" s="1138"/>
      <c r="QK1" s="1138"/>
      <c r="QL1" s="1138"/>
      <c r="QM1" s="389">
        <f>QD1+1</f>
        <v>45</v>
      </c>
      <c r="QO1" s="1138" t="str">
        <f>QF1</f>
        <v>ENTRADAS DEL MES DE AGOSTO 2021</v>
      </c>
      <c r="QP1" s="1138"/>
      <c r="QQ1" s="1138"/>
      <c r="QR1" s="1138"/>
      <c r="QS1" s="1138"/>
      <c r="QT1" s="1138"/>
      <c r="QU1" s="1138"/>
      <c r="QV1" s="389">
        <f>QM1+1</f>
        <v>46</v>
      </c>
      <c r="QX1" s="1138" t="str">
        <f>QO1</f>
        <v>ENTRADAS DEL MES DE AGOSTO 2021</v>
      </c>
      <c r="QY1" s="1138"/>
      <c r="QZ1" s="1138"/>
      <c r="RA1" s="1138"/>
      <c r="RB1" s="1138"/>
      <c r="RC1" s="1138"/>
      <c r="RD1" s="1138"/>
      <c r="RE1" s="389">
        <f>QV1+1</f>
        <v>47</v>
      </c>
      <c r="RG1" s="1138" t="str">
        <f>QX1</f>
        <v>ENTRADAS DEL MES DE AGOSTO 2021</v>
      </c>
      <c r="RH1" s="1138"/>
      <c r="RI1" s="1138"/>
      <c r="RJ1" s="1138"/>
      <c r="RK1" s="1138"/>
      <c r="RL1" s="1138"/>
      <c r="RM1" s="1138"/>
      <c r="RN1" s="389">
        <f>RE1+1</f>
        <v>48</v>
      </c>
      <c r="RP1" s="1138" t="str">
        <f>RG1</f>
        <v>ENTRADAS DEL MES DE AGOSTO 2021</v>
      </c>
      <c r="RQ1" s="1138"/>
      <c r="RR1" s="1138"/>
      <c r="RS1" s="1138"/>
      <c r="RT1" s="1138"/>
      <c r="RU1" s="1138"/>
      <c r="RV1" s="1138"/>
      <c r="RW1" s="389">
        <f>RN1+1</f>
        <v>49</v>
      </c>
      <c r="RY1" s="1138" t="str">
        <f>RP1</f>
        <v>ENTRADAS DEL MES DE AGOSTO 2021</v>
      </c>
      <c r="RZ1" s="1138"/>
      <c r="SA1" s="1138"/>
      <c r="SB1" s="1138"/>
      <c r="SC1" s="1138"/>
      <c r="SD1" s="1138"/>
      <c r="SE1" s="1138"/>
      <c r="SF1" s="389">
        <f>RW1+1</f>
        <v>50</v>
      </c>
      <c r="SH1" s="1138" t="str">
        <f>RY1</f>
        <v>ENTRADAS DEL MES DE AGOSTO 2021</v>
      </c>
      <c r="SI1" s="1138"/>
      <c r="SJ1" s="1138"/>
      <c r="SK1" s="1138"/>
      <c r="SL1" s="1138"/>
      <c r="SM1" s="1138"/>
      <c r="SN1" s="1138"/>
      <c r="SO1" s="389">
        <f>SF1+1</f>
        <v>51</v>
      </c>
      <c r="SQ1" s="1138" t="str">
        <f>SH1</f>
        <v>ENTRADAS DEL MES DE AGOSTO 2021</v>
      </c>
      <c r="SR1" s="1138"/>
      <c r="SS1" s="1138"/>
      <c r="ST1" s="1138"/>
      <c r="SU1" s="1138"/>
      <c r="SV1" s="1138"/>
      <c r="SW1" s="1138"/>
      <c r="SX1" s="389">
        <f>SO1+1</f>
        <v>52</v>
      </c>
      <c r="SZ1" s="1138" t="str">
        <f>SQ1</f>
        <v>ENTRADAS DEL MES DE AGOSTO 2021</v>
      </c>
      <c r="TA1" s="1138"/>
      <c r="TB1" s="1138"/>
      <c r="TC1" s="1138"/>
      <c r="TD1" s="1138"/>
      <c r="TE1" s="1138"/>
      <c r="TF1" s="1138"/>
      <c r="TG1" s="389">
        <f>SX1+1</f>
        <v>53</v>
      </c>
      <c r="TI1" s="1138" t="str">
        <f>SZ1</f>
        <v>ENTRADAS DEL MES DE AGOSTO 2021</v>
      </c>
      <c r="TJ1" s="1138"/>
      <c r="TK1" s="1138"/>
      <c r="TL1" s="1138"/>
      <c r="TM1" s="1138"/>
      <c r="TN1" s="1138"/>
      <c r="TO1" s="1138"/>
      <c r="TP1" s="389">
        <f>TG1+1</f>
        <v>54</v>
      </c>
      <c r="TR1" s="1138" t="str">
        <f>TI1</f>
        <v>ENTRADAS DEL MES DE AGOSTO 2021</v>
      </c>
      <c r="TS1" s="1138"/>
      <c r="TT1" s="1138"/>
      <c r="TU1" s="1138"/>
      <c r="TV1" s="1138"/>
      <c r="TW1" s="1138"/>
      <c r="TX1" s="1138"/>
      <c r="TY1" s="389">
        <f>TP1+1</f>
        <v>55</v>
      </c>
      <c r="UA1" s="1138" t="str">
        <f>TR1</f>
        <v>ENTRADAS DEL MES DE AGOSTO 2021</v>
      </c>
      <c r="UB1" s="1138"/>
      <c r="UC1" s="1138"/>
      <c r="UD1" s="1138"/>
      <c r="UE1" s="1138"/>
      <c r="UF1" s="1138"/>
      <c r="UG1" s="1138"/>
      <c r="UH1" s="389">
        <f>TY1+1</f>
        <v>56</v>
      </c>
      <c r="UJ1" s="1138" t="str">
        <f>UA1</f>
        <v>ENTRADAS DEL MES DE AGOSTO 2021</v>
      </c>
      <c r="UK1" s="1138"/>
      <c r="UL1" s="1138"/>
      <c r="UM1" s="1138"/>
      <c r="UN1" s="1138"/>
      <c r="UO1" s="1138"/>
      <c r="UP1" s="1138"/>
      <c r="UQ1" s="389">
        <f>UH1+1</f>
        <v>57</v>
      </c>
      <c r="US1" s="1138" t="str">
        <f>UJ1</f>
        <v>ENTRADAS DEL MES DE AGOSTO 2021</v>
      </c>
      <c r="UT1" s="1138"/>
      <c r="UU1" s="1138"/>
      <c r="UV1" s="1138"/>
      <c r="UW1" s="1138"/>
      <c r="UX1" s="1138"/>
      <c r="UY1" s="1138"/>
      <c r="UZ1" s="389">
        <f>UQ1+1</f>
        <v>58</v>
      </c>
      <c r="VB1" s="1138" t="str">
        <f>US1</f>
        <v>ENTRADAS DEL MES DE AGOSTO 2021</v>
      </c>
      <c r="VC1" s="1138"/>
      <c r="VD1" s="1138"/>
      <c r="VE1" s="1138"/>
      <c r="VF1" s="1138"/>
      <c r="VG1" s="1138"/>
      <c r="VH1" s="1138"/>
      <c r="VI1" s="389">
        <f>UZ1+1</f>
        <v>59</v>
      </c>
      <c r="VK1" s="1138" t="str">
        <f>VB1</f>
        <v>ENTRADAS DEL MES DE AGOSTO 2021</v>
      </c>
      <c r="VL1" s="1138"/>
      <c r="VM1" s="1138"/>
      <c r="VN1" s="1138"/>
      <c r="VO1" s="1138"/>
      <c r="VP1" s="1138"/>
      <c r="VQ1" s="1138"/>
      <c r="VR1" s="389">
        <f>VI1+1</f>
        <v>60</v>
      </c>
      <c r="VT1" s="1138" t="str">
        <f>VK1</f>
        <v>ENTRADAS DEL MES DE AGOSTO 2021</v>
      </c>
      <c r="VU1" s="1138"/>
      <c r="VV1" s="1138"/>
      <c r="VW1" s="1138"/>
      <c r="VX1" s="1138"/>
      <c r="VY1" s="1138"/>
      <c r="VZ1" s="1138"/>
      <c r="WA1" s="389">
        <f>VR1+1</f>
        <v>61</v>
      </c>
      <c r="WC1" s="1138" t="str">
        <f>VT1</f>
        <v>ENTRADAS DEL MES DE AGOSTO 2021</v>
      </c>
      <c r="WD1" s="1138"/>
      <c r="WE1" s="1138"/>
      <c r="WF1" s="1138"/>
      <c r="WG1" s="1138"/>
      <c r="WH1" s="1138"/>
      <c r="WI1" s="1138"/>
      <c r="WJ1" s="389">
        <f>WA1+1</f>
        <v>62</v>
      </c>
      <c r="WL1" s="1138" t="str">
        <f>WC1</f>
        <v>ENTRADAS DEL MES DE AGOSTO 2021</v>
      </c>
      <c r="WM1" s="1138"/>
      <c r="WN1" s="1138"/>
      <c r="WO1" s="1138"/>
      <c r="WP1" s="1138"/>
      <c r="WQ1" s="1138"/>
      <c r="WR1" s="1138"/>
      <c r="WS1" s="389">
        <f>WJ1+1</f>
        <v>63</v>
      </c>
      <c r="WU1" s="1138" t="str">
        <f>WL1</f>
        <v>ENTRADAS DEL MES DE AGOSTO 2021</v>
      </c>
      <c r="WV1" s="1138"/>
      <c r="WW1" s="1138"/>
      <c r="WX1" s="1138"/>
      <c r="WY1" s="1138"/>
      <c r="WZ1" s="1138"/>
      <c r="XA1" s="1138"/>
      <c r="XB1" s="389">
        <f>WS1+1</f>
        <v>64</v>
      </c>
      <c r="XD1" s="1138" t="str">
        <f>WU1</f>
        <v>ENTRADAS DEL MES DE AGOSTO 2021</v>
      </c>
      <c r="XE1" s="1138"/>
      <c r="XF1" s="1138"/>
      <c r="XG1" s="1138"/>
      <c r="XH1" s="1138"/>
      <c r="XI1" s="1138"/>
      <c r="XJ1" s="1138"/>
      <c r="XK1" s="389">
        <f>XB1+1</f>
        <v>65</v>
      </c>
      <c r="XM1" s="1138" t="str">
        <f>XD1</f>
        <v>ENTRADAS DEL MES DE AGOSTO 2021</v>
      </c>
      <c r="XN1" s="1138"/>
      <c r="XO1" s="1138"/>
      <c r="XP1" s="1138"/>
      <c r="XQ1" s="1138"/>
      <c r="XR1" s="1138"/>
      <c r="XS1" s="1138"/>
      <c r="XT1" s="389">
        <f>XK1+1</f>
        <v>66</v>
      </c>
      <c r="XV1" s="1138" t="str">
        <f>XM1</f>
        <v>ENTRADAS DEL MES DE AGOSTO 2021</v>
      </c>
      <c r="XW1" s="1138"/>
      <c r="XX1" s="1138"/>
      <c r="XY1" s="1138"/>
      <c r="XZ1" s="1138"/>
      <c r="YA1" s="1138"/>
      <c r="YB1" s="1138"/>
      <c r="YC1" s="389">
        <f>XT1+1</f>
        <v>67</v>
      </c>
      <c r="YE1" s="1138" t="str">
        <f>XV1</f>
        <v>ENTRADAS DEL MES DE AGOSTO 2021</v>
      </c>
      <c r="YF1" s="1138"/>
      <c r="YG1" s="1138"/>
      <c r="YH1" s="1138"/>
      <c r="YI1" s="1138"/>
      <c r="YJ1" s="1138"/>
      <c r="YK1" s="1138"/>
      <c r="YL1" s="389">
        <f>YC1+1</f>
        <v>68</v>
      </c>
      <c r="YN1" s="1138" t="str">
        <f>YE1</f>
        <v>ENTRADAS DEL MES DE AGOSTO 2021</v>
      </c>
      <c r="YO1" s="1138"/>
      <c r="YP1" s="1138"/>
      <c r="YQ1" s="1138"/>
      <c r="YR1" s="1138"/>
      <c r="YS1" s="1138"/>
      <c r="YT1" s="1138"/>
      <c r="YU1" s="389">
        <f>YL1+1</f>
        <v>69</v>
      </c>
      <c r="YW1" s="1138" t="str">
        <f>YN1</f>
        <v>ENTRADAS DEL MES DE AGOSTO 2021</v>
      </c>
      <c r="YX1" s="1138"/>
      <c r="YY1" s="1138"/>
      <c r="YZ1" s="1138"/>
      <c r="ZA1" s="1138"/>
      <c r="ZB1" s="1138"/>
      <c r="ZC1" s="1138"/>
      <c r="ZD1" s="389">
        <f>YU1+1</f>
        <v>70</v>
      </c>
      <c r="ZF1" s="1138" t="str">
        <f>YW1</f>
        <v>ENTRADAS DEL MES DE AGOSTO 2021</v>
      </c>
      <c r="ZG1" s="1138"/>
      <c r="ZH1" s="1138"/>
      <c r="ZI1" s="1138"/>
      <c r="ZJ1" s="1138"/>
      <c r="ZK1" s="1138"/>
      <c r="ZL1" s="1138"/>
      <c r="ZM1" s="389">
        <f>ZD1+1</f>
        <v>71</v>
      </c>
      <c r="ZO1" s="1138" t="str">
        <f>ZF1</f>
        <v>ENTRADAS DEL MES DE AGOSTO 2021</v>
      </c>
      <c r="ZP1" s="1138"/>
      <c r="ZQ1" s="1138"/>
      <c r="ZR1" s="1138"/>
      <c r="ZS1" s="1138"/>
      <c r="ZT1" s="1138"/>
      <c r="ZU1" s="1138"/>
      <c r="ZV1" s="389">
        <f>ZM1+1</f>
        <v>72</v>
      </c>
      <c r="ZX1" s="1138" t="str">
        <f>ZO1</f>
        <v>ENTRADAS DEL MES DE AGOSTO 2021</v>
      </c>
      <c r="ZY1" s="1138"/>
      <c r="ZZ1" s="1138"/>
      <c r="AAA1" s="1138"/>
      <c r="AAB1" s="1138"/>
      <c r="AAC1" s="1138"/>
      <c r="AAD1" s="1138"/>
      <c r="AAE1" s="389">
        <f>ZV1+1</f>
        <v>73</v>
      </c>
      <c r="AAG1" s="1138" t="str">
        <f>ZX1</f>
        <v>ENTRADAS DEL MES DE AGOSTO 2021</v>
      </c>
      <c r="AAH1" s="1138"/>
      <c r="AAI1" s="1138"/>
      <c r="AAJ1" s="1138"/>
      <c r="AAK1" s="1138"/>
      <c r="AAL1" s="1138"/>
      <c r="AAM1" s="1138"/>
      <c r="AAN1" s="389">
        <f>AAE1+1</f>
        <v>74</v>
      </c>
      <c r="AAP1" s="1138" t="str">
        <f>AAG1</f>
        <v>ENTRADAS DEL MES DE AGOSTO 2021</v>
      </c>
      <c r="AAQ1" s="1138"/>
      <c r="AAR1" s="1138"/>
      <c r="AAS1" s="1138"/>
      <c r="AAT1" s="1138"/>
      <c r="AAU1" s="1138"/>
      <c r="AAV1" s="1138"/>
      <c r="AAW1" s="389">
        <f>AAN1+1</f>
        <v>75</v>
      </c>
      <c r="AAY1" s="1138" t="str">
        <f>AAP1</f>
        <v>ENTRADAS DEL MES DE AGOSTO 2021</v>
      </c>
      <c r="AAZ1" s="1138"/>
      <c r="ABA1" s="1138"/>
      <c r="ABB1" s="1138"/>
      <c r="ABC1" s="1138"/>
      <c r="ABD1" s="1138"/>
      <c r="ABE1" s="1138"/>
      <c r="ABF1" s="389">
        <f>AAW1+1</f>
        <v>76</v>
      </c>
      <c r="ABH1" s="1138" t="str">
        <f>AAY1</f>
        <v>ENTRADAS DEL MES DE AGOSTO 2021</v>
      </c>
      <c r="ABI1" s="1138"/>
      <c r="ABJ1" s="1138"/>
      <c r="ABK1" s="1138"/>
      <c r="ABL1" s="1138"/>
      <c r="ABM1" s="1138"/>
      <c r="ABN1" s="1138"/>
      <c r="ABO1" s="389">
        <f>ABF1+1</f>
        <v>77</v>
      </c>
      <c r="ABQ1" s="1138" t="str">
        <f>ABH1</f>
        <v>ENTRADAS DEL MES DE AGOSTO 2021</v>
      </c>
      <c r="ABR1" s="1138"/>
      <c r="ABS1" s="1138"/>
      <c r="ABT1" s="1138"/>
      <c r="ABU1" s="1138"/>
      <c r="ABV1" s="1138"/>
      <c r="ABW1" s="1138"/>
      <c r="ABX1" s="389">
        <f>ABO1+1</f>
        <v>78</v>
      </c>
      <c r="ABZ1" s="1138" t="str">
        <f>ABQ1</f>
        <v>ENTRADAS DEL MES DE AGOSTO 2021</v>
      </c>
      <c r="ACA1" s="1138"/>
      <c r="ACB1" s="1138"/>
      <c r="ACC1" s="1138"/>
      <c r="ACD1" s="1138"/>
      <c r="ACE1" s="1138"/>
      <c r="ACF1" s="1138"/>
      <c r="ACG1" s="389">
        <f>ABX1+1</f>
        <v>79</v>
      </c>
      <c r="ACI1" s="1138" t="str">
        <f>ABZ1</f>
        <v>ENTRADAS DEL MES DE AGOSTO 2021</v>
      </c>
      <c r="ACJ1" s="1138"/>
      <c r="ACK1" s="1138"/>
      <c r="ACL1" s="1138"/>
      <c r="ACM1" s="1138"/>
      <c r="ACN1" s="1138"/>
      <c r="ACO1" s="1138"/>
      <c r="ACP1" s="389">
        <f>ACG1+1</f>
        <v>80</v>
      </c>
      <c r="ACR1" s="1138" t="str">
        <f>ACI1</f>
        <v>ENTRADAS DEL MES DE AGOSTO 2021</v>
      </c>
      <c r="ACS1" s="1138"/>
      <c r="ACT1" s="1138"/>
      <c r="ACU1" s="1138"/>
      <c r="ACV1" s="1138"/>
      <c r="ACW1" s="1138"/>
      <c r="ACX1" s="1138"/>
      <c r="ACY1" s="389">
        <f>ACP1+1</f>
        <v>81</v>
      </c>
      <c r="ADA1" s="1138" t="str">
        <f>ACR1</f>
        <v>ENTRADAS DEL MES DE AGOSTO 2021</v>
      </c>
      <c r="ADB1" s="1138"/>
      <c r="ADC1" s="1138"/>
      <c r="ADD1" s="1138"/>
      <c r="ADE1" s="1138"/>
      <c r="ADF1" s="1138"/>
      <c r="ADG1" s="1138"/>
      <c r="ADH1" s="389">
        <f>ACY1+1</f>
        <v>82</v>
      </c>
      <c r="ADJ1" s="1138" t="str">
        <f>ADA1</f>
        <v>ENTRADAS DEL MES DE AGOSTO 2021</v>
      </c>
      <c r="ADK1" s="1138"/>
      <c r="ADL1" s="1138"/>
      <c r="ADM1" s="1138"/>
      <c r="ADN1" s="1138"/>
      <c r="ADO1" s="1138"/>
      <c r="ADP1" s="1138"/>
      <c r="ADQ1" s="389">
        <f>ADH1+1</f>
        <v>83</v>
      </c>
      <c r="ADS1" s="1138" t="str">
        <f>ADJ1</f>
        <v>ENTRADAS DEL MES DE AGOSTO 2021</v>
      </c>
      <c r="ADT1" s="1138"/>
      <c r="ADU1" s="1138"/>
      <c r="ADV1" s="1138"/>
      <c r="ADW1" s="1138"/>
      <c r="ADX1" s="1138"/>
      <c r="ADY1" s="1138"/>
      <c r="ADZ1" s="389">
        <f>ADQ1+1</f>
        <v>84</v>
      </c>
      <c r="AEB1" s="1138" t="str">
        <f>ADS1</f>
        <v>ENTRADAS DEL MES DE AGOSTO 2021</v>
      </c>
      <c r="AEC1" s="1138"/>
      <c r="AED1" s="1138"/>
      <c r="AEE1" s="1138"/>
      <c r="AEF1" s="1138"/>
      <c r="AEG1" s="1138"/>
      <c r="AEH1" s="1138"/>
      <c r="AEI1" s="389">
        <f>ADZ1+1</f>
        <v>85</v>
      </c>
      <c r="AEK1" s="1138" t="str">
        <f>AEB1</f>
        <v>ENTRADAS DEL MES DE AGOSTO 2021</v>
      </c>
      <c r="AEL1" s="1138"/>
      <c r="AEM1" s="1138"/>
      <c r="AEN1" s="1138"/>
      <c r="AEO1" s="1138"/>
      <c r="AEP1" s="1138"/>
      <c r="AEQ1" s="113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69"/>
      <c r="T5" s="262"/>
      <c r="U5" s="270" t="s">
        <v>289</v>
      </c>
      <c r="V5" s="90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38">
        <v>18763.599999999999</v>
      </c>
      <c r="AB5" s="144">
        <f>Y5-AA5</f>
        <v>-5.5900000000001455</v>
      </c>
      <c r="AC5" s="680"/>
      <c r="AD5" s="262"/>
      <c r="AE5" s="262" t="s">
        <v>293</v>
      </c>
      <c r="AF5" s="1012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39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2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39">
        <v>18878.419999999998</v>
      </c>
      <c r="AV5" s="144">
        <f>AS5-AU5</f>
        <v>-54.409999999999854</v>
      </c>
      <c r="AW5" s="680"/>
      <c r="AX5" s="262"/>
      <c r="AY5" s="1140" t="s">
        <v>286</v>
      </c>
      <c r="AZ5" s="90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39">
        <v>18920.599999999999</v>
      </c>
      <c r="BF5" s="144">
        <f>BC5-BE5</f>
        <v>9.0900000000001455</v>
      </c>
      <c r="BG5" s="680"/>
      <c r="BH5" s="262"/>
      <c r="BI5" s="262" t="s">
        <v>286</v>
      </c>
      <c r="BJ5" s="1013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39">
        <v>19206.099999999999</v>
      </c>
      <c r="BP5" s="144">
        <f>BM5-BO5</f>
        <v>21.409999999999854</v>
      </c>
      <c r="BQ5" s="680"/>
      <c r="BR5" s="262"/>
      <c r="BS5" s="351" t="s">
        <v>286</v>
      </c>
      <c r="BT5" s="1013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39">
        <v>19012.3</v>
      </c>
      <c r="BZ5" s="144">
        <f>BW5-BY5</f>
        <v>0.75</v>
      </c>
      <c r="CA5" s="349"/>
      <c r="CB5" s="349"/>
      <c r="CC5" s="270" t="s">
        <v>286</v>
      </c>
      <c r="CD5" s="1013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39">
        <v>18743.400000000001</v>
      </c>
      <c r="CJ5" s="144">
        <f>CG5-CI5</f>
        <v>-117.15999999999985</v>
      </c>
      <c r="CK5" s="349"/>
      <c r="CL5" s="349"/>
      <c r="CM5" s="1140" t="s">
        <v>306</v>
      </c>
      <c r="CN5" s="1015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39">
        <v>18294.18</v>
      </c>
      <c r="CT5" s="144">
        <f>CQ5-CS5</f>
        <v>-127.09999999999854</v>
      </c>
      <c r="CU5" s="680"/>
      <c r="CV5" s="262"/>
      <c r="CW5" s="1141" t="s">
        <v>293</v>
      </c>
      <c r="CX5" s="1012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39">
        <v>18890.66</v>
      </c>
      <c r="DD5" s="144">
        <f>DA5-DC5</f>
        <v>11.380000000001019</v>
      </c>
      <c r="DE5" s="680"/>
      <c r="DF5" s="262"/>
      <c r="DG5" s="262" t="s">
        <v>286</v>
      </c>
      <c r="DH5" s="1013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39">
        <v>18894.900000000001</v>
      </c>
      <c r="DN5" s="144">
        <f>DK5-DM5</f>
        <v>6.8299999999981083</v>
      </c>
      <c r="DO5" s="680"/>
      <c r="DP5" s="262"/>
      <c r="DQ5" s="262" t="s">
        <v>286</v>
      </c>
      <c r="DR5" s="1013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39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39">
        <v>19155.7</v>
      </c>
      <c r="EH5" s="144">
        <f>EE5-EG5</f>
        <v>-36.930000000000291</v>
      </c>
      <c r="EI5" s="680"/>
      <c r="EJ5" s="262" t="s">
        <v>52</v>
      </c>
      <c r="EK5" s="262" t="s">
        <v>286</v>
      </c>
      <c r="EL5" s="90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38">
        <v>19133.599999999999</v>
      </c>
      <c r="ER5" s="144">
        <f>EO5-EQ5</f>
        <v>-23.769999999996799</v>
      </c>
      <c r="ES5" s="680"/>
      <c r="ET5" s="262"/>
      <c r="EU5" s="262" t="s">
        <v>293</v>
      </c>
      <c r="EV5" s="1012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39">
        <v>18741.419999999998</v>
      </c>
      <c r="FB5" s="144">
        <f>EY5-FA5</f>
        <v>13.620000000002619</v>
      </c>
      <c r="FC5" s="680"/>
      <c r="FD5" s="262"/>
      <c r="FE5" s="262" t="s">
        <v>293</v>
      </c>
      <c r="FF5" s="1012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38">
        <v>18846.650000000001</v>
      </c>
      <c r="FL5" s="144">
        <f>FI5-FK5</f>
        <v>-86.370000000002619</v>
      </c>
      <c r="FM5" s="680"/>
      <c r="FN5" s="262"/>
      <c r="FO5" s="594" t="s">
        <v>286</v>
      </c>
      <c r="FP5" s="90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39">
        <v>19110.8</v>
      </c>
      <c r="FV5" s="144">
        <f>FS5-FU5</f>
        <v>-12.419999999998254</v>
      </c>
      <c r="FW5" s="680"/>
      <c r="FX5" s="262"/>
      <c r="FY5" s="270" t="s">
        <v>286</v>
      </c>
      <c r="FZ5" s="90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39">
        <v>18886.099999999999</v>
      </c>
      <c r="GF5" s="144">
        <f>GC5-GE5</f>
        <v>-55.859999999996944</v>
      </c>
      <c r="GG5" s="680"/>
      <c r="GH5" s="262"/>
      <c r="GI5" s="262" t="s">
        <v>286</v>
      </c>
      <c r="GJ5" s="904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39">
        <v>18799.2</v>
      </c>
      <c r="GP5" s="144">
        <f>GM5-GO5</f>
        <v>-32.209999999999127</v>
      </c>
      <c r="GQ5" s="680"/>
      <c r="GR5" s="262"/>
      <c r="GS5" s="262" t="s">
        <v>286</v>
      </c>
      <c r="GT5" s="904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39">
        <v>18634.8</v>
      </c>
      <c r="GZ5" s="144">
        <f>GW5-GY5</f>
        <v>-96.860000000000582</v>
      </c>
      <c r="HA5" s="680"/>
      <c r="HB5" s="262"/>
      <c r="HC5" s="1140" t="s">
        <v>385</v>
      </c>
      <c r="HD5" s="1012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39">
        <v>18420.259999999998</v>
      </c>
      <c r="HJ5" s="144">
        <f>HG5-HI5</f>
        <v>-25.079999999998108</v>
      </c>
      <c r="HK5" s="680"/>
      <c r="HL5" s="262"/>
      <c r="HM5" s="262" t="s">
        <v>385</v>
      </c>
      <c r="HN5" s="1012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38">
        <v>18637.97</v>
      </c>
      <c r="HT5" s="144">
        <f>HQ5-HS5</f>
        <v>-80.090000000000146</v>
      </c>
      <c r="HU5" s="680"/>
      <c r="HV5" s="262"/>
      <c r="HW5" s="262" t="s">
        <v>286</v>
      </c>
      <c r="HX5" s="904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39">
        <v>18877</v>
      </c>
      <c r="ID5" s="144">
        <f>IA5-IC5</f>
        <v>-51.459999999999127</v>
      </c>
      <c r="IE5" s="680"/>
      <c r="IF5" s="262"/>
      <c r="IG5" s="262" t="s">
        <v>286</v>
      </c>
      <c r="IH5" s="904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39">
        <v>19073.7</v>
      </c>
      <c r="IN5" s="144">
        <f>IK5-IM5</f>
        <v>113.93999999999869</v>
      </c>
      <c r="IO5" s="680"/>
      <c r="IP5" s="262"/>
      <c r="IQ5" s="955" t="s">
        <v>286</v>
      </c>
      <c r="IR5" s="1067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39">
        <v>19268.7</v>
      </c>
      <c r="IX5" s="144">
        <f>IU5-IW5</f>
        <v>-37.470000000001164</v>
      </c>
      <c r="IY5" s="680"/>
      <c r="IZ5" s="262"/>
      <c r="JA5" s="262" t="s">
        <v>286</v>
      </c>
      <c r="JB5" s="904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39">
        <v>18643.900000000001</v>
      </c>
      <c r="JH5" s="144">
        <f>JE5-JG5</f>
        <v>-60.170000000001892</v>
      </c>
      <c r="JI5" s="680"/>
      <c r="JJ5" s="262"/>
      <c r="JK5" s="956" t="s">
        <v>385</v>
      </c>
      <c r="JL5" s="1078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38">
        <v>18928.32</v>
      </c>
      <c r="JR5" s="144">
        <f>JO5-JQ5</f>
        <v>-158.63999999999942</v>
      </c>
      <c r="JS5" s="680"/>
      <c r="JT5" s="262"/>
      <c r="JU5" s="270" t="s">
        <v>293</v>
      </c>
      <c r="JV5" s="1012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39">
        <v>18737.82</v>
      </c>
      <c r="KB5" s="144">
        <f>JY5-KA5</f>
        <v>-93.180000000000291</v>
      </c>
      <c r="KC5" s="680"/>
      <c r="KD5" s="262"/>
      <c r="KE5" s="270" t="s">
        <v>286</v>
      </c>
      <c r="KF5" s="904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39">
        <v>18144.900000000001</v>
      </c>
      <c r="KL5" s="144">
        <f>KI5-KK5</f>
        <v>-90.970000000001164</v>
      </c>
      <c r="KM5" s="680"/>
      <c r="KN5" s="262"/>
      <c r="KO5" s="270" t="s">
        <v>286</v>
      </c>
      <c r="KP5" s="904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39">
        <v>18222.400000000001</v>
      </c>
      <c r="KV5" s="144">
        <f>KS5-KU5</f>
        <v>-101.89000000000306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1"/>
      <c r="L6" s="1007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38">
        <v>18719.2</v>
      </c>
      <c r="R6" s="144">
        <f>O6-Q6</f>
        <v>-3.1000000000021828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40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40"/>
      <c r="CN6" s="750"/>
      <c r="CO6" s="262"/>
      <c r="CP6" s="262"/>
      <c r="CQ6" s="262"/>
      <c r="CR6" s="262"/>
      <c r="CS6" s="263"/>
      <c r="CT6" s="262"/>
      <c r="CU6" s="349"/>
      <c r="CV6" s="262"/>
      <c r="CW6" s="1141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40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1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56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2"/>
      <c r="OK6" s="275"/>
      <c r="OL6" s="262"/>
      <c r="OM6" s="262"/>
      <c r="ON6" s="262"/>
      <c r="OO6" s="262"/>
      <c r="OP6" s="263"/>
      <c r="OT6" s="722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56"/>
      <c r="L7" s="407"/>
      <c r="M7" s="448"/>
      <c r="N7" s="1011"/>
      <c r="O7" s="434"/>
      <c r="P7" s="1009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08" t="s">
        <v>17</v>
      </c>
      <c r="O8" s="207" t="s">
        <v>2</v>
      </c>
      <c r="P8" s="1009" t="s">
        <v>18</v>
      </c>
      <c r="Q8" s="1010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7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7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7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69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69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2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69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2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69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69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69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69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69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69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4">
        <v>885</v>
      </c>
      <c r="GY8" s="96" t="s">
        <v>509</v>
      </c>
      <c r="GZ8" s="72">
        <v>37</v>
      </c>
      <c r="HA8" s="669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69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69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69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69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69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69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69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69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69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69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7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7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7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69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69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2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69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2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69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69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69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69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69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69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69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69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69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69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69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69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69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69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69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69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69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7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7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7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69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69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2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69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2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69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69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69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69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69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69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69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69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69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69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69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69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69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69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69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69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69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7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7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7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69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69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2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69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2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69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69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69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69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69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69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69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69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69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69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69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69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69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69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69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69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69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7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7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7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69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69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2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69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2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69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69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69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69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69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69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69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69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69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69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69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69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69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69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69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69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69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7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7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7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69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69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2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69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2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69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69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69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69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69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69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69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69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69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69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69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69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69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69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69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69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69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7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7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7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69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69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2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69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2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69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69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69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69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69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69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69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69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69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69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69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69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69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69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69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69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69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7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7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7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69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69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2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69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2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69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69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69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69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69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69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69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69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69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69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69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69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69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69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69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69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69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7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7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7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69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69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2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69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2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69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69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69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69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69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69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69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69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69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69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69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69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69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69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69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69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69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7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7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7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69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69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2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69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2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69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69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69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69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69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69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69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69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69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69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69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69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69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69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69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69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69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7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7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7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69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69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2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69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2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69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69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69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69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69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69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69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69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69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69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69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69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69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69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69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69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69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7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7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7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69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69">
        <f t="shared" si="13"/>
        <v>38325.9</v>
      </c>
      <c r="CN19" s="730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2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69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2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69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69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69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69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69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69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69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69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69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69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69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69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69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69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69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69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69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7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7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7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69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69">
        <f t="shared" si="13"/>
        <v>38364.6</v>
      </c>
      <c r="CN20" s="730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2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69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2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69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69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69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69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69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69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69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69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69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69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69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69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69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69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69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69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7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7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7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69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69">
        <f t="shared" si="13"/>
        <v>39185.9</v>
      </c>
      <c r="CN21" s="730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2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69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2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69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69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69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69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69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69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69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69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69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69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69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69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69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69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69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69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7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7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7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69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69">
        <f t="shared" si="13"/>
        <v>38910.699999999997</v>
      </c>
      <c r="CN22" s="730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2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69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2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69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69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69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69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69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69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69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69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69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69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69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69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69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69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69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69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7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7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7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69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69">
        <f t="shared" si="13"/>
        <v>38364.6</v>
      </c>
      <c r="CN23" s="730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2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69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2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69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69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69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69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69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69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69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69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69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69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69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69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69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69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69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69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7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7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7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69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69">
        <f t="shared" si="13"/>
        <v>37508.9</v>
      </c>
      <c r="CN24" s="730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2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69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2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69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69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69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69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69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69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69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69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69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69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69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69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69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69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69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7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7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7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69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69">
        <f t="shared" si="13"/>
        <v>38639.800000000003</v>
      </c>
      <c r="CN25" s="730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2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69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2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69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69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69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69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69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69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69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69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69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69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69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69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69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69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69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69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7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7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7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69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69">
        <f t="shared" si="13"/>
        <v>38519.4</v>
      </c>
      <c r="CN26" s="730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2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69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2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69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69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69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69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69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69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69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69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69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69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69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69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69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69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69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69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7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7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7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69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69">
        <f t="shared" si="13"/>
        <v>37272.400000000001</v>
      </c>
      <c r="CN27" s="730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2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69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2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69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69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69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69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69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69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69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69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69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69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69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69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69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69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69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69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7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7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7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69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69">
        <f t="shared" si="13"/>
        <v>38364.6</v>
      </c>
      <c r="CN28" s="730"/>
      <c r="CO28" s="15">
        <v>21</v>
      </c>
      <c r="CP28" s="301"/>
      <c r="CQ28" s="412"/>
      <c r="CR28" s="301"/>
      <c r="CS28" s="415"/>
      <c r="CT28" s="414"/>
      <c r="CU28" s="682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2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69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69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69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69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69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69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69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69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69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69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69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69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30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69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69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69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69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69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69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69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69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69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69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69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69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69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69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69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69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69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69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69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7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7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7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2" t="s">
        <v>21</v>
      </c>
      <c r="IA33" s="883"/>
      <c r="IB33" s="329">
        <f>IC5-IB32</f>
        <v>0</v>
      </c>
      <c r="IC33" s="262"/>
      <c r="IJ33" s="882" t="s">
        <v>21</v>
      </c>
      <c r="IK33" s="883"/>
      <c r="IL33" s="147">
        <f>IJ32-IL32</f>
        <v>0</v>
      </c>
      <c r="IT33" s="882" t="s">
        <v>21</v>
      </c>
      <c r="IU33" s="883"/>
      <c r="IV33" s="147">
        <f>IT32-IV32</f>
        <v>0</v>
      </c>
      <c r="JD33" s="882" t="s">
        <v>21</v>
      </c>
      <c r="JE33" s="883"/>
      <c r="JF33" s="147">
        <f>JD32-JF32</f>
        <v>0</v>
      </c>
      <c r="JN33" s="882" t="s">
        <v>21</v>
      </c>
      <c r="JO33" s="883"/>
      <c r="JP33" s="147">
        <f>JN32-JP32</f>
        <v>0</v>
      </c>
      <c r="JX33" s="882" t="s">
        <v>21</v>
      </c>
      <c r="JY33" s="883"/>
      <c r="JZ33" s="329">
        <f>KA5-JZ32</f>
        <v>0</v>
      </c>
      <c r="KA33" s="262"/>
      <c r="KH33" s="882" t="s">
        <v>21</v>
      </c>
      <c r="KI33" s="883"/>
      <c r="KJ33" s="329">
        <f>KK5-KJ32</f>
        <v>0</v>
      </c>
      <c r="KK33" s="262"/>
      <c r="KR33" s="882" t="s">
        <v>21</v>
      </c>
      <c r="KS33" s="883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34" t="s">
        <v>21</v>
      </c>
      <c r="RT33" s="1135"/>
      <c r="RU33" s="147">
        <f>SUM(RV5-RU32)</f>
        <v>0</v>
      </c>
      <c r="SB33" s="1134" t="s">
        <v>21</v>
      </c>
      <c r="SC33" s="1135"/>
      <c r="SD33" s="147">
        <f>SUM(SE5-SD32)</f>
        <v>0</v>
      </c>
      <c r="SK33" s="1134" t="s">
        <v>21</v>
      </c>
      <c r="SL33" s="1135"/>
      <c r="SM33" s="249">
        <f>SUM(SN5-SM32)</f>
        <v>0</v>
      </c>
      <c r="ST33" s="1134" t="s">
        <v>21</v>
      </c>
      <c r="SU33" s="1135"/>
      <c r="SV33" s="147">
        <f>SUM(SW5-SV32)</f>
        <v>0</v>
      </c>
      <c r="TC33" s="1134" t="s">
        <v>21</v>
      </c>
      <c r="TD33" s="1135"/>
      <c r="TE33" s="147">
        <f>SUM(TF5-TE32)</f>
        <v>0</v>
      </c>
      <c r="TL33" s="1134" t="s">
        <v>21</v>
      </c>
      <c r="TM33" s="1135"/>
      <c r="TN33" s="147">
        <f>SUM(TO5-TN32)</f>
        <v>0</v>
      </c>
      <c r="TU33" s="1134" t="s">
        <v>21</v>
      </c>
      <c r="TV33" s="1135"/>
      <c r="TW33" s="147">
        <f>SUM(TX5-TW32)</f>
        <v>0</v>
      </c>
      <c r="UD33" s="1134" t="s">
        <v>21</v>
      </c>
      <c r="UE33" s="1135"/>
      <c r="UF33" s="147">
        <f>SUM(UG5-UF32)</f>
        <v>0</v>
      </c>
      <c r="UM33" s="1134" t="s">
        <v>21</v>
      </c>
      <c r="UN33" s="113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34" t="s">
        <v>21</v>
      </c>
      <c r="VO33" s="1135"/>
      <c r="VP33" s="147">
        <f>VQ5-VP32</f>
        <v>-22</v>
      </c>
      <c r="VW33" s="1134" t="s">
        <v>21</v>
      </c>
      <c r="VX33" s="1135"/>
      <c r="VY33" s="147">
        <f>VZ5-VY32</f>
        <v>-22</v>
      </c>
      <c r="WF33" s="1134" t="s">
        <v>21</v>
      </c>
      <c r="WG33" s="1135"/>
      <c r="WH33" s="147">
        <f>WI5-WH32</f>
        <v>-22</v>
      </c>
      <c r="WO33" s="1134" t="s">
        <v>21</v>
      </c>
      <c r="WP33" s="1135"/>
      <c r="WQ33" s="147">
        <f>WR5-WQ32</f>
        <v>-22</v>
      </c>
      <c r="WX33" s="1134" t="s">
        <v>21</v>
      </c>
      <c r="WY33" s="1135"/>
      <c r="WZ33" s="147">
        <f>XA5-WZ32</f>
        <v>-22</v>
      </c>
      <c r="XG33" s="1134" t="s">
        <v>21</v>
      </c>
      <c r="XH33" s="1135"/>
      <c r="XI33" s="147">
        <f>XJ5-XI32</f>
        <v>-22</v>
      </c>
      <c r="XP33" s="1134" t="s">
        <v>21</v>
      </c>
      <c r="XQ33" s="1135"/>
      <c r="XR33" s="147">
        <f>XS5-XR32</f>
        <v>-22</v>
      </c>
      <c r="XY33" s="1134" t="s">
        <v>21</v>
      </c>
      <c r="XZ33" s="1135"/>
      <c r="YA33" s="147">
        <f>YB5-YA32</f>
        <v>-22</v>
      </c>
      <c r="YH33" s="1134" t="s">
        <v>21</v>
      </c>
      <c r="YI33" s="1135"/>
      <c r="YJ33" s="147">
        <f>YK5-YJ32</f>
        <v>-22</v>
      </c>
      <c r="YQ33" s="1134" t="s">
        <v>21</v>
      </c>
      <c r="YR33" s="1135"/>
      <c r="YS33" s="147">
        <f>YT5-YS32</f>
        <v>-22</v>
      </c>
      <c r="YZ33" s="1134" t="s">
        <v>21</v>
      </c>
      <c r="ZA33" s="1135"/>
      <c r="ZB33" s="147">
        <f>ZC5-ZB32</f>
        <v>-22</v>
      </c>
      <c r="ZI33" s="1134" t="s">
        <v>21</v>
      </c>
      <c r="ZJ33" s="1135"/>
      <c r="ZK33" s="147">
        <f>ZL5-ZK32</f>
        <v>-22</v>
      </c>
      <c r="ZR33" s="1134" t="s">
        <v>21</v>
      </c>
      <c r="ZS33" s="1135"/>
      <c r="ZT33" s="147">
        <f>ZU5-ZT32</f>
        <v>-22</v>
      </c>
      <c r="AAA33" s="1134" t="s">
        <v>21</v>
      </c>
      <c r="AAB33" s="1135"/>
      <c r="AAC33" s="147">
        <f>AAD5-AAC32</f>
        <v>-22</v>
      </c>
      <c r="AAJ33" s="1134" t="s">
        <v>21</v>
      </c>
      <c r="AAK33" s="1135"/>
      <c r="AAL33" s="147">
        <f>AAM5-AAL32</f>
        <v>-22</v>
      </c>
      <c r="AAS33" s="1134" t="s">
        <v>21</v>
      </c>
      <c r="AAT33" s="1135"/>
      <c r="AAU33" s="147">
        <f>AAU32-AAS32</f>
        <v>22</v>
      </c>
      <c r="ABB33" s="1134" t="s">
        <v>21</v>
      </c>
      <c r="ABC33" s="1135"/>
      <c r="ABD33" s="147">
        <f>ABE5-ABD32</f>
        <v>-22</v>
      </c>
      <c r="ABK33" s="1134" t="s">
        <v>21</v>
      </c>
      <c r="ABL33" s="1135"/>
      <c r="ABM33" s="147">
        <f>ABN5-ABM32</f>
        <v>-22</v>
      </c>
      <c r="ABT33" s="1134" t="s">
        <v>21</v>
      </c>
      <c r="ABU33" s="1135"/>
      <c r="ABV33" s="147">
        <f>ABW5-ABV32</f>
        <v>-22</v>
      </c>
      <c r="ACC33" s="1134" t="s">
        <v>21</v>
      </c>
      <c r="ACD33" s="1135"/>
      <c r="ACE33" s="147">
        <f>ACF5-ACE32</f>
        <v>-22</v>
      </c>
      <c r="ACL33" s="1134" t="s">
        <v>21</v>
      </c>
      <c r="ACM33" s="1135"/>
      <c r="ACN33" s="147">
        <f>ACO5-ACN32</f>
        <v>-22</v>
      </c>
      <c r="ACU33" s="1134" t="s">
        <v>21</v>
      </c>
      <c r="ACV33" s="1135"/>
      <c r="ACW33" s="147">
        <f>ACX5-ACW32</f>
        <v>-22</v>
      </c>
      <c r="ADD33" s="1134" t="s">
        <v>21</v>
      </c>
      <c r="ADE33" s="1135"/>
      <c r="ADF33" s="147">
        <f>ADG5-ADF32</f>
        <v>-22</v>
      </c>
      <c r="ADM33" s="1134" t="s">
        <v>21</v>
      </c>
      <c r="ADN33" s="1135"/>
      <c r="ADO33" s="147">
        <f>ADP5-ADO32</f>
        <v>-22</v>
      </c>
      <c r="ADV33" s="1134" t="s">
        <v>21</v>
      </c>
      <c r="ADW33" s="1135"/>
      <c r="ADX33" s="147">
        <f>ADY5-ADX32</f>
        <v>-22</v>
      </c>
      <c r="AEE33" s="1134" t="s">
        <v>21</v>
      </c>
      <c r="AEF33" s="1135"/>
      <c r="AEG33" s="147">
        <f>AEH5-AEG32</f>
        <v>-22</v>
      </c>
      <c r="AEN33" s="1134" t="s">
        <v>21</v>
      </c>
      <c r="AEO33" s="113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2" t="s">
        <v>21</v>
      </c>
      <c r="O34" s="983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4" t="s">
        <v>4</v>
      </c>
      <c r="IA34" s="885"/>
      <c r="IB34" s="49"/>
      <c r="IJ34" s="884" t="s">
        <v>4</v>
      </c>
      <c r="IK34" s="885"/>
      <c r="IL34" s="49"/>
      <c r="IT34" s="884" t="s">
        <v>4</v>
      </c>
      <c r="IU34" s="885"/>
      <c r="IV34" s="49"/>
      <c r="JD34" s="884" t="s">
        <v>4</v>
      </c>
      <c r="JE34" s="885"/>
      <c r="JF34" s="49"/>
      <c r="JN34" s="884" t="s">
        <v>4</v>
      </c>
      <c r="JO34" s="885"/>
      <c r="JP34" s="49">
        <v>0</v>
      </c>
      <c r="JX34" s="884" t="s">
        <v>4</v>
      </c>
      <c r="JY34" s="885"/>
      <c r="JZ34" s="49"/>
      <c r="KH34" s="884" t="s">
        <v>4</v>
      </c>
      <c r="KI34" s="885"/>
      <c r="KJ34" s="49"/>
      <c r="KR34" s="884" t="s">
        <v>4</v>
      </c>
      <c r="KS34" s="885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6" t="s">
        <v>4</v>
      </c>
      <c r="RT34" s="1137"/>
      <c r="RU34" s="49"/>
      <c r="SB34" s="1136" t="s">
        <v>4</v>
      </c>
      <c r="SC34" s="1137"/>
      <c r="SD34" s="49"/>
      <c r="SK34" s="1136" t="s">
        <v>4</v>
      </c>
      <c r="SL34" s="1137"/>
      <c r="SM34" s="49"/>
      <c r="ST34" s="1136" t="s">
        <v>4</v>
      </c>
      <c r="SU34" s="1137"/>
      <c r="SV34" s="49"/>
      <c r="TC34" s="1136" t="s">
        <v>4</v>
      </c>
      <c r="TD34" s="1137"/>
      <c r="TE34" s="49"/>
      <c r="TL34" s="1136" t="s">
        <v>4</v>
      </c>
      <c r="TM34" s="1137"/>
      <c r="TN34" s="49"/>
      <c r="TU34" s="1136" t="s">
        <v>4</v>
      </c>
      <c r="TV34" s="1137"/>
      <c r="TW34" s="49"/>
      <c r="UD34" s="1136" t="s">
        <v>4</v>
      </c>
      <c r="UE34" s="1137"/>
      <c r="UF34" s="49"/>
      <c r="UM34" s="1136" t="s">
        <v>4</v>
      </c>
      <c r="UN34" s="113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6" t="s">
        <v>4</v>
      </c>
      <c r="VO34" s="1137"/>
      <c r="VP34" s="49"/>
      <c r="VW34" s="1136" t="s">
        <v>4</v>
      </c>
      <c r="VX34" s="1137"/>
      <c r="VY34" s="49"/>
      <c r="WF34" s="1136" t="s">
        <v>4</v>
      </c>
      <c r="WG34" s="1137"/>
      <c r="WH34" s="49"/>
      <c r="WO34" s="1136" t="s">
        <v>4</v>
      </c>
      <c r="WP34" s="1137"/>
      <c r="WQ34" s="49"/>
      <c r="WX34" s="1136" t="s">
        <v>4</v>
      </c>
      <c r="WY34" s="1137"/>
      <c r="WZ34" s="49"/>
      <c r="XG34" s="1136" t="s">
        <v>4</v>
      </c>
      <c r="XH34" s="1137"/>
      <c r="XI34" s="49"/>
      <c r="XP34" s="1136" t="s">
        <v>4</v>
      </c>
      <c r="XQ34" s="1137"/>
      <c r="XR34" s="49"/>
      <c r="XY34" s="1136" t="s">
        <v>4</v>
      </c>
      <c r="XZ34" s="1137"/>
      <c r="YA34" s="49"/>
      <c r="YH34" s="1136" t="s">
        <v>4</v>
      </c>
      <c r="YI34" s="1137"/>
      <c r="YJ34" s="49"/>
      <c r="YQ34" s="1136" t="s">
        <v>4</v>
      </c>
      <c r="YR34" s="1137"/>
      <c r="YS34" s="49"/>
      <c r="YZ34" s="1136" t="s">
        <v>4</v>
      </c>
      <c r="ZA34" s="1137"/>
      <c r="ZB34" s="49"/>
      <c r="ZI34" s="1136" t="s">
        <v>4</v>
      </c>
      <c r="ZJ34" s="1137"/>
      <c r="ZK34" s="49"/>
      <c r="ZR34" s="1136" t="s">
        <v>4</v>
      </c>
      <c r="ZS34" s="1137"/>
      <c r="ZT34" s="49"/>
      <c r="AAA34" s="1136" t="s">
        <v>4</v>
      </c>
      <c r="AAB34" s="1137"/>
      <c r="AAC34" s="49"/>
      <c r="AAJ34" s="1136" t="s">
        <v>4</v>
      </c>
      <c r="AAK34" s="1137"/>
      <c r="AAL34" s="49"/>
      <c r="AAS34" s="1136" t="s">
        <v>4</v>
      </c>
      <c r="AAT34" s="1137"/>
      <c r="AAU34" s="49"/>
      <c r="ABB34" s="1136" t="s">
        <v>4</v>
      </c>
      <c r="ABC34" s="1137"/>
      <c r="ABD34" s="49"/>
      <c r="ABK34" s="1136" t="s">
        <v>4</v>
      </c>
      <c r="ABL34" s="1137"/>
      <c r="ABM34" s="49"/>
      <c r="ABT34" s="1136" t="s">
        <v>4</v>
      </c>
      <c r="ABU34" s="1137"/>
      <c r="ABV34" s="49"/>
      <c r="ACC34" s="1136" t="s">
        <v>4</v>
      </c>
      <c r="ACD34" s="1137"/>
      <c r="ACE34" s="49"/>
      <c r="ACL34" s="1136" t="s">
        <v>4</v>
      </c>
      <c r="ACM34" s="1137"/>
      <c r="ACN34" s="49"/>
      <c r="ACU34" s="1136" t="s">
        <v>4</v>
      </c>
      <c r="ACV34" s="1137"/>
      <c r="ACW34" s="49"/>
      <c r="ADD34" s="1136" t="s">
        <v>4</v>
      </c>
      <c r="ADE34" s="1137"/>
      <c r="ADF34" s="49"/>
      <c r="ADM34" s="1136" t="s">
        <v>4</v>
      </c>
      <c r="ADN34" s="1137"/>
      <c r="ADO34" s="49"/>
      <c r="ADV34" s="1136" t="s">
        <v>4</v>
      </c>
      <c r="ADW34" s="1137"/>
      <c r="ADX34" s="49"/>
      <c r="AEE34" s="1136" t="s">
        <v>4</v>
      </c>
      <c r="AEF34" s="1137"/>
      <c r="AEG34" s="49"/>
      <c r="AEN34" s="1136" t="s">
        <v>4</v>
      </c>
      <c r="AEO34" s="113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4" t="s">
        <v>4</v>
      </c>
      <c r="O35" s="985"/>
      <c r="P35" s="49">
        <v>0</v>
      </c>
      <c r="S35" s="669"/>
      <c r="AZ35" s="76"/>
      <c r="LV35" s="708" t="s">
        <v>4</v>
      </c>
      <c r="LW35" s="709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8" t="s">
        <v>274</v>
      </c>
      <c r="B1" s="1138"/>
      <c r="C1" s="1138"/>
      <c r="D1" s="1138"/>
      <c r="E1" s="1138"/>
      <c r="F1" s="1138"/>
      <c r="G1" s="113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73" t="s">
        <v>179</v>
      </c>
      <c r="C4" s="514"/>
      <c r="D4" s="283"/>
      <c r="E4" s="369"/>
      <c r="F4" s="339"/>
      <c r="G4" s="260"/>
    </row>
    <row r="5" spans="1:10" ht="15" customHeight="1" x14ac:dyDescent="0.25">
      <c r="A5" s="1167" t="s">
        <v>68</v>
      </c>
      <c r="B5" s="1174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68"/>
      <c r="B6" s="1175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18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18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2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2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3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18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18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18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3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71" t="s">
        <v>11</v>
      </c>
      <c r="D55" s="1172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8"/>
      <c r="B1" s="1138"/>
      <c r="C1" s="1138"/>
      <c r="D1" s="1138"/>
      <c r="E1" s="1138"/>
      <c r="F1" s="1138"/>
      <c r="G1" s="113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67"/>
      <c r="B5" s="116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68"/>
      <c r="B6" s="117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71" t="s">
        <v>11</v>
      </c>
      <c r="D55" s="117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50" t="s">
        <v>279</v>
      </c>
      <c r="B1" s="1150"/>
      <c r="C1" s="1150"/>
      <c r="D1" s="1150"/>
      <c r="E1" s="1150"/>
      <c r="F1" s="1150"/>
      <c r="G1" s="1150"/>
      <c r="H1" s="11">
        <v>1</v>
      </c>
      <c r="I1" s="136"/>
      <c r="J1" s="74"/>
      <c r="M1" s="1143" t="s">
        <v>274</v>
      </c>
      <c r="N1" s="1143"/>
      <c r="O1" s="1143"/>
      <c r="P1" s="1143"/>
      <c r="Q1" s="1143"/>
      <c r="R1" s="1143"/>
      <c r="S1" s="1143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76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76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76"/>
      <c r="C6" s="224"/>
      <c r="D6" s="160"/>
      <c r="E6" s="107"/>
      <c r="F6" s="74"/>
      <c r="I6" s="215"/>
      <c r="J6" s="74"/>
      <c r="N6" s="1176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57">
        <f t="shared" si="0"/>
        <v>136.19999999999999</v>
      </c>
      <c r="E16" s="1005">
        <v>44410</v>
      </c>
      <c r="F16" s="957">
        <f t="shared" si="1"/>
        <v>136.19999999999999</v>
      </c>
      <c r="G16" s="988" t="s">
        <v>413</v>
      </c>
      <c r="H16" s="989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57">
        <f t="shared" si="0"/>
        <v>181.6</v>
      </c>
      <c r="E17" s="1005">
        <v>44413</v>
      </c>
      <c r="F17" s="957">
        <f t="shared" si="1"/>
        <v>181.6</v>
      </c>
      <c r="G17" s="988" t="s">
        <v>425</v>
      </c>
      <c r="H17" s="989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57">
        <f t="shared" si="0"/>
        <v>22.7</v>
      </c>
      <c r="E18" s="1005">
        <v>44414</v>
      </c>
      <c r="F18" s="957">
        <f t="shared" si="1"/>
        <v>22.7</v>
      </c>
      <c r="G18" s="988" t="s">
        <v>428</v>
      </c>
      <c r="H18" s="989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57">
        <f t="shared" si="0"/>
        <v>9.08</v>
      </c>
      <c r="E19" s="1005">
        <v>44415</v>
      </c>
      <c r="F19" s="957">
        <f t="shared" si="1"/>
        <v>9.08</v>
      </c>
      <c r="G19" s="988" t="s">
        <v>430</v>
      </c>
      <c r="H19" s="989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57">
        <f t="shared" si="0"/>
        <v>90.8</v>
      </c>
      <c r="E20" s="1005">
        <v>44415</v>
      </c>
      <c r="F20" s="957">
        <f t="shared" si="1"/>
        <v>90.8</v>
      </c>
      <c r="G20" s="959" t="s">
        <v>431</v>
      </c>
      <c r="H20" s="960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57">
        <f t="shared" si="0"/>
        <v>181.6</v>
      </c>
      <c r="E21" s="1005">
        <v>44418</v>
      </c>
      <c r="F21" s="957">
        <f t="shared" si="1"/>
        <v>181.6</v>
      </c>
      <c r="G21" s="959" t="s">
        <v>445</v>
      </c>
      <c r="H21" s="960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57">
        <f t="shared" si="0"/>
        <v>22.7</v>
      </c>
      <c r="E22" s="1005">
        <v>44419</v>
      </c>
      <c r="F22" s="957">
        <f t="shared" si="1"/>
        <v>22.7</v>
      </c>
      <c r="G22" s="959" t="s">
        <v>447</v>
      </c>
      <c r="H22" s="960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57">
        <f t="shared" si="0"/>
        <v>136.19999999999999</v>
      </c>
      <c r="E23" s="1005">
        <v>44420</v>
      </c>
      <c r="F23" s="957">
        <f t="shared" si="1"/>
        <v>136.19999999999999</v>
      </c>
      <c r="G23" s="959" t="s">
        <v>456</v>
      </c>
      <c r="H23" s="960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57">
        <f t="shared" si="0"/>
        <v>9.08</v>
      </c>
      <c r="E24" s="1005">
        <v>44422</v>
      </c>
      <c r="F24" s="957">
        <f t="shared" si="1"/>
        <v>9.08</v>
      </c>
      <c r="G24" s="959" t="s">
        <v>468</v>
      </c>
      <c r="H24" s="960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57">
        <f t="shared" si="0"/>
        <v>136.19999999999999</v>
      </c>
      <c r="E25" s="1005">
        <v>44422</v>
      </c>
      <c r="F25" s="957">
        <f t="shared" si="1"/>
        <v>136.19999999999999</v>
      </c>
      <c r="G25" s="959" t="s">
        <v>474</v>
      </c>
      <c r="H25" s="960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57">
        <f t="shared" si="0"/>
        <v>22.7</v>
      </c>
      <c r="E26" s="1005">
        <v>44424</v>
      </c>
      <c r="F26" s="957">
        <f t="shared" si="1"/>
        <v>22.7</v>
      </c>
      <c r="G26" s="959" t="s">
        <v>476</v>
      </c>
      <c r="H26" s="960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57">
        <f t="shared" si="0"/>
        <v>0</v>
      </c>
      <c r="E27" s="1005"/>
      <c r="F27" s="957">
        <f t="shared" si="1"/>
        <v>0</v>
      </c>
      <c r="G27" s="959"/>
      <c r="H27" s="960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57">
        <f t="shared" si="0"/>
        <v>0</v>
      </c>
      <c r="E28" s="1005"/>
      <c r="F28" s="1059">
        <f t="shared" si="1"/>
        <v>0</v>
      </c>
      <c r="G28" s="1060"/>
      <c r="H28" s="1061"/>
      <c r="I28" s="1062">
        <f t="shared" si="6"/>
        <v>163.43999999999988</v>
      </c>
      <c r="J28" s="1063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57">
        <f t="shared" si="0"/>
        <v>163.44</v>
      </c>
      <c r="E29" s="1005"/>
      <c r="F29" s="1059">
        <f t="shared" si="1"/>
        <v>163.44</v>
      </c>
      <c r="G29" s="1060"/>
      <c r="H29" s="1061"/>
      <c r="I29" s="1062">
        <f t="shared" si="6"/>
        <v>0</v>
      </c>
      <c r="J29" s="1063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4"/>
      <c r="F30" s="1064">
        <f t="shared" si="1"/>
        <v>0</v>
      </c>
      <c r="G30" s="1065"/>
      <c r="H30" s="1066"/>
      <c r="I30" s="1062">
        <f t="shared" si="6"/>
        <v>0</v>
      </c>
      <c r="J30" s="1063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4"/>
      <c r="F31" s="1064">
        <f t="shared" si="1"/>
        <v>0</v>
      </c>
      <c r="G31" s="1065"/>
      <c r="H31" s="1066"/>
      <c r="I31" s="1062">
        <f t="shared" si="6"/>
        <v>0</v>
      </c>
      <c r="J31" s="1063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4"/>
      <c r="F32" s="1064">
        <f>D32</f>
        <v>0</v>
      </c>
      <c r="G32" s="1065"/>
      <c r="H32" s="1066"/>
      <c r="I32" s="1062">
        <f t="shared" si="6"/>
        <v>0</v>
      </c>
      <c r="J32" s="1063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49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49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6"/>
      <c r="F39" s="244">
        <f t="shared" si="10"/>
        <v>0</v>
      </c>
      <c r="G39" s="183"/>
      <c r="H39" s="121"/>
      <c r="I39" s="887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6"/>
      <c r="F40" s="244">
        <f t="shared" si="10"/>
        <v>0</v>
      </c>
      <c r="G40" s="183"/>
      <c r="H40" s="121"/>
      <c r="I40" s="887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6"/>
      <c r="F41" s="244">
        <f t="shared" si="10"/>
        <v>0</v>
      </c>
      <c r="G41" s="183"/>
      <c r="H41" s="121"/>
      <c r="I41" s="887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6"/>
      <c r="F42" s="244">
        <f t="shared" si="10"/>
        <v>0</v>
      </c>
      <c r="G42" s="183"/>
      <c r="H42" s="121"/>
      <c r="I42" s="887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6"/>
      <c r="F43" s="244">
        <f t="shared" si="10"/>
        <v>0</v>
      </c>
      <c r="G43" s="183"/>
      <c r="H43" s="121"/>
      <c r="I43" s="887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6"/>
      <c r="F44" s="244">
        <f t="shared" si="10"/>
        <v>0</v>
      </c>
      <c r="G44" s="183"/>
      <c r="H44" s="121"/>
      <c r="I44" s="887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6"/>
      <c r="F45" s="244">
        <f t="shared" si="10"/>
        <v>0</v>
      </c>
      <c r="G45" s="183"/>
      <c r="H45" s="121"/>
      <c r="I45" s="887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6"/>
      <c r="F46" s="244">
        <f t="shared" si="10"/>
        <v>0</v>
      </c>
      <c r="G46" s="183"/>
      <c r="H46" s="121"/>
      <c r="I46" s="887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6"/>
      <c r="F47" s="244">
        <f t="shared" si="10"/>
        <v>0</v>
      </c>
      <c r="G47" s="183"/>
      <c r="H47" s="121"/>
      <c r="I47" s="887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6"/>
      <c r="F48" s="244">
        <f t="shared" si="10"/>
        <v>0</v>
      </c>
      <c r="G48" s="183"/>
      <c r="H48" s="121"/>
      <c r="I48" s="887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6"/>
      <c r="R48" s="244">
        <f t="shared" si="11"/>
        <v>0</v>
      </c>
      <c r="S48" s="183"/>
      <c r="T48" s="121"/>
      <c r="U48" s="887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6"/>
      <c r="F49" s="244">
        <f t="shared" si="10"/>
        <v>0</v>
      </c>
      <c r="G49" s="183"/>
      <c r="H49" s="121"/>
      <c r="I49" s="887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6"/>
      <c r="R49" s="244">
        <f t="shared" si="11"/>
        <v>0</v>
      </c>
      <c r="S49" s="183"/>
      <c r="T49" s="121"/>
      <c r="U49" s="887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6"/>
      <c r="F50" s="244">
        <f t="shared" si="10"/>
        <v>0</v>
      </c>
      <c r="G50" s="183"/>
      <c r="H50" s="121"/>
      <c r="I50" s="887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6"/>
      <c r="R50" s="244">
        <f t="shared" si="11"/>
        <v>0</v>
      </c>
      <c r="S50" s="183"/>
      <c r="T50" s="121"/>
      <c r="U50" s="887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6"/>
      <c r="F51" s="244">
        <f t="shared" si="10"/>
        <v>0</v>
      </c>
      <c r="G51" s="183"/>
      <c r="H51" s="121"/>
      <c r="I51" s="887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6"/>
      <c r="R51" s="244">
        <f t="shared" si="11"/>
        <v>0</v>
      </c>
      <c r="S51" s="183"/>
      <c r="T51" s="121"/>
      <c r="U51" s="887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6"/>
      <c r="F52" s="244">
        <f t="shared" si="10"/>
        <v>0</v>
      </c>
      <c r="G52" s="183"/>
      <c r="H52" s="121"/>
      <c r="I52" s="887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6"/>
      <c r="R52" s="244">
        <f t="shared" si="11"/>
        <v>0</v>
      </c>
      <c r="S52" s="183"/>
      <c r="T52" s="121"/>
      <c r="U52" s="887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6"/>
      <c r="F53" s="244">
        <f t="shared" si="10"/>
        <v>0</v>
      </c>
      <c r="G53" s="183"/>
      <c r="H53" s="121"/>
      <c r="I53" s="887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6"/>
      <c r="R53" s="244">
        <f t="shared" si="11"/>
        <v>0</v>
      </c>
      <c r="S53" s="183"/>
      <c r="T53" s="121"/>
      <c r="U53" s="887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6"/>
      <c r="F54" s="244">
        <f t="shared" si="10"/>
        <v>0</v>
      </c>
      <c r="G54" s="183"/>
      <c r="H54" s="121"/>
      <c r="I54" s="887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6"/>
      <c r="R54" s="244">
        <f t="shared" si="11"/>
        <v>0</v>
      </c>
      <c r="S54" s="183"/>
      <c r="T54" s="121"/>
      <c r="U54" s="887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6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6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6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6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6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6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6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6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6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6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6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6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6"/>
      <c r="F61" s="244">
        <f t="shared" si="10"/>
        <v>0</v>
      </c>
      <c r="G61" s="765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6"/>
      <c r="R61" s="244">
        <f t="shared" si="11"/>
        <v>0</v>
      </c>
      <c r="S61" s="765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6"/>
      <c r="F62" s="244">
        <f t="shared" si="10"/>
        <v>0</v>
      </c>
      <c r="G62" s="765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6"/>
      <c r="R62" s="244">
        <f t="shared" si="11"/>
        <v>0</v>
      </c>
      <c r="S62" s="765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6"/>
      <c r="F63" s="244">
        <f t="shared" si="10"/>
        <v>0</v>
      </c>
      <c r="G63" s="765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6"/>
      <c r="R63" s="244">
        <f t="shared" si="11"/>
        <v>0</v>
      </c>
      <c r="S63" s="765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6"/>
      <c r="F64" s="244">
        <f t="shared" si="10"/>
        <v>0</v>
      </c>
      <c r="G64" s="765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6"/>
      <c r="R64" s="244">
        <f t="shared" si="11"/>
        <v>0</v>
      </c>
      <c r="S64" s="765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6"/>
      <c r="F65" s="244">
        <f t="shared" si="10"/>
        <v>0</v>
      </c>
      <c r="G65" s="765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6"/>
      <c r="R65" s="244">
        <f t="shared" si="11"/>
        <v>0</v>
      </c>
      <c r="S65" s="765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6"/>
      <c r="F66" s="244">
        <f t="shared" si="10"/>
        <v>0</v>
      </c>
      <c r="G66" s="765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6"/>
      <c r="R66" s="244">
        <f t="shared" si="11"/>
        <v>0</v>
      </c>
      <c r="S66" s="765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6"/>
      <c r="F67" s="244">
        <f t="shared" si="10"/>
        <v>0</v>
      </c>
      <c r="G67" s="765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6"/>
      <c r="R67" s="244">
        <f t="shared" si="11"/>
        <v>0</v>
      </c>
      <c r="S67" s="765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6"/>
      <c r="F68" s="764">
        <f t="shared" si="10"/>
        <v>0</v>
      </c>
      <c r="G68" s="765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6"/>
      <c r="R68" s="764">
        <f t="shared" si="11"/>
        <v>0</v>
      </c>
      <c r="S68" s="765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77" t="s">
        <v>19</v>
      </c>
      <c r="D73" s="1178"/>
      <c r="E73" s="39">
        <f>E4+E5-F70+E6+E7</f>
        <v>2.2737367544323206E-13</v>
      </c>
      <c r="F73" s="6"/>
      <c r="G73" s="6"/>
      <c r="H73" s="17"/>
      <c r="I73" s="136"/>
      <c r="J73" s="74"/>
      <c r="O73" s="1177" t="s">
        <v>19</v>
      </c>
      <c r="P73" s="1178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9" t="s">
        <v>19</v>
      </c>
      <c r="J7" s="118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80"/>
      <c r="J8" s="118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77" t="s">
        <v>19</v>
      </c>
      <c r="D64" s="117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83"/>
      <c r="B1" s="1183"/>
      <c r="C1" s="1183"/>
      <c r="D1" s="1183"/>
      <c r="E1" s="1183"/>
      <c r="F1" s="1183"/>
      <c r="G1" s="1183"/>
      <c r="H1" s="100">
        <v>1</v>
      </c>
    </row>
    <row r="2" spans="1:11" ht="15.75" thickBot="1" x14ac:dyDescent="0.3">
      <c r="B2" s="731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6"/>
      <c r="J7" s="595"/>
    </row>
    <row r="8" spans="1:11" ht="16.5" customHeight="1" thickTop="1" thickBot="1" x14ac:dyDescent="0.3">
      <c r="A8" s="260"/>
      <c r="B8" s="732"/>
      <c r="C8" s="315"/>
      <c r="D8" s="336"/>
      <c r="E8" s="471"/>
      <c r="F8" s="472"/>
      <c r="G8" s="263"/>
      <c r="H8" s="260"/>
      <c r="I8" s="1184" t="s">
        <v>50</v>
      </c>
      <c r="J8" s="118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7" t="s">
        <v>15</v>
      </c>
      <c r="H9" s="808"/>
      <c r="I9" s="1185"/>
      <c r="J9" s="118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5"/>
      <c r="E12" s="948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5">
        <v>0</v>
      </c>
      <c r="E13" s="949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5">
        <v>0</v>
      </c>
      <c r="E14" s="949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5">
        <v>0</v>
      </c>
      <c r="E15" s="949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5">
        <v>0</v>
      </c>
      <c r="E16" s="948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5">
        <v>0</v>
      </c>
      <c r="E17" s="949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5">
        <v>0</v>
      </c>
      <c r="E18" s="949"/>
      <c r="F18" s="244">
        <f t="shared" si="0"/>
        <v>0</v>
      </c>
      <c r="G18" s="966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5">
        <v>0</v>
      </c>
      <c r="E19" s="949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5">
        <v>0</v>
      </c>
      <c r="E20" s="948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5">
        <v>0</v>
      </c>
      <c r="E21" s="948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71" t="s">
        <v>11</v>
      </c>
      <c r="D40" s="117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3"/>
      <c r="B1" s="1143"/>
      <c r="C1" s="1143"/>
      <c r="D1" s="1143"/>
      <c r="E1" s="1143"/>
      <c r="F1" s="1143"/>
      <c r="G1" s="114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92" t="s">
        <v>67</v>
      </c>
      <c r="B5" s="1194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93"/>
      <c r="B6" s="1195"/>
      <c r="C6" s="267"/>
      <c r="D6" s="336"/>
      <c r="E6" s="340"/>
      <c r="F6" s="341"/>
      <c r="G6" s="260"/>
      <c r="I6" s="1196" t="s">
        <v>3</v>
      </c>
      <c r="J6" s="119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7"/>
      <c r="J7" s="1191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4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71" t="s">
        <v>11</v>
      </c>
      <c r="D47" s="1172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3"/>
      <c r="B1" s="1143"/>
      <c r="C1" s="1143"/>
      <c r="D1" s="1143"/>
      <c r="E1" s="1143"/>
      <c r="F1" s="1143"/>
      <c r="G1" s="114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67"/>
      <c r="B5" s="119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68"/>
      <c r="B6" s="1195"/>
      <c r="C6" s="267"/>
      <c r="D6" s="336"/>
      <c r="E6" s="340"/>
      <c r="F6" s="341"/>
      <c r="G6" s="260"/>
      <c r="I6" s="1196" t="s">
        <v>3</v>
      </c>
      <c r="J6" s="11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7"/>
      <c r="J7" s="119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71" t="s">
        <v>11</v>
      </c>
      <c r="D33" s="117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50" t="s">
        <v>281</v>
      </c>
      <c r="B1" s="1150"/>
      <c r="C1" s="1150"/>
      <c r="D1" s="1150"/>
      <c r="E1" s="1150"/>
      <c r="F1" s="1150"/>
      <c r="G1" s="1150"/>
      <c r="H1" s="100">
        <v>1</v>
      </c>
      <c r="L1" s="1150" t="s">
        <v>282</v>
      </c>
      <c r="M1" s="1150"/>
      <c r="N1" s="1150"/>
      <c r="O1" s="1150"/>
      <c r="P1" s="1150"/>
      <c r="Q1" s="1150"/>
      <c r="R1" s="1150"/>
      <c r="S1" s="100">
        <v>2</v>
      </c>
      <c r="W1" s="1143" t="s">
        <v>274</v>
      </c>
      <c r="X1" s="1143"/>
      <c r="Y1" s="1143"/>
      <c r="Z1" s="1143"/>
      <c r="AA1" s="1143"/>
      <c r="AB1" s="1143"/>
      <c r="AC1" s="1143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8" t="s">
        <v>67</v>
      </c>
      <c r="B5" s="1199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8" t="s">
        <v>67</v>
      </c>
      <c r="M5" s="1199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8" t="s">
        <v>68</v>
      </c>
      <c r="X5" s="1204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0">
        <v>9182</v>
      </c>
    </row>
    <row r="6" spans="1:32" ht="16.5" customHeight="1" thickBot="1" x14ac:dyDescent="0.3">
      <c r="A6" s="1198"/>
      <c r="B6" s="1199"/>
      <c r="C6" s="510"/>
      <c r="D6" s="268"/>
      <c r="E6" s="580"/>
      <c r="F6" s="150"/>
      <c r="G6" s="327"/>
      <c r="H6" s="59">
        <f>E4+E5+E6+E7-G5</f>
        <v>1031.04</v>
      </c>
      <c r="L6" s="1198"/>
      <c r="M6" s="1199"/>
      <c r="N6" s="510"/>
      <c r="O6" s="268"/>
      <c r="P6" s="580"/>
      <c r="Q6" s="150"/>
      <c r="R6" s="327"/>
      <c r="S6" s="59">
        <f>P4+P5+P6+P7-R5</f>
        <v>1004.37</v>
      </c>
      <c r="W6" s="1198"/>
      <c r="X6" s="1204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202" t="s">
        <v>3</v>
      </c>
      <c r="J7" s="1200" t="s">
        <v>4</v>
      </c>
      <c r="L7" s="311"/>
      <c r="M7" s="945"/>
      <c r="N7" s="510"/>
      <c r="O7" s="268"/>
      <c r="P7" s="580"/>
      <c r="Q7" s="150"/>
      <c r="R7" s="260"/>
      <c r="T7" s="1202" t="s">
        <v>3</v>
      </c>
      <c r="U7" s="1200" t="s">
        <v>4</v>
      </c>
      <c r="W7" s="311"/>
      <c r="X7" s="986"/>
      <c r="Y7" s="510"/>
      <c r="Z7" s="268"/>
      <c r="AA7" s="580"/>
      <c r="AB7" s="150"/>
      <c r="AC7" s="260"/>
      <c r="AE7" s="1202" t="s">
        <v>3</v>
      </c>
      <c r="AF7" s="120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03"/>
      <c r="J8" s="120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03"/>
      <c r="U8" s="120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203"/>
      <c r="AF8" s="120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1"/>
      <c r="AD19" s="1042"/>
      <c r="AE19" s="1043">
        <f t="shared" si="5"/>
        <v>0</v>
      </c>
      <c r="AF19" s="104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1"/>
      <c r="AD20" s="1042"/>
      <c r="AE20" s="1043">
        <f t="shared" si="5"/>
        <v>0</v>
      </c>
      <c r="AF20" s="104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71" t="s">
        <v>11</v>
      </c>
      <c r="D48" s="1172"/>
      <c r="E48" s="152">
        <f>E6+E5-F45</f>
        <v>1031.04</v>
      </c>
      <c r="L48" s="47"/>
      <c r="N48" s="1171" t="s">
        <v>11</v>
      </c>
      <c r="O48" s="1172"/>
      <c r="P48" s="152" t="e">
        <f>P6+P5+#REF!+-Q45</f>
        <v>#REF!</v>
      </c>
      <c r="W48" s="47"/>
      <c r="Y48" s="1171" t="s">
        <v>11</v>
      </c>
      <c r="Z48" s="1172"/>
      <c r="AA48" s="152">
        <f>AA6+AA5-AB45</f>
        <v>37.8700000000008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05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20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7"/>
      <c r="E9" s="770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0"/>
      <c r="E10" s="771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0"/>
      <c r="E11" s="809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0"/>
      <c r="E12" s="809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0"/>
      <c r="E13" s="809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0"/>
      <c r="E14" s="771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0"/>
      <c r="E15" s="771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0"/>
      <c r="E16" s="771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0"/>
      <c r="E17" s="772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0"/>
      <c r="E18" s="772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0"/>
      <c r="E19" s="772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0"/>
      <c r="E20" s="772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0"/>
      <c r="E21" s="772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0"/>
      <c r="E22" s="772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0"/>
      <c r="E23" s="772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8"/>
      <c r="E24" s="772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8"/>
      <c r="E25" s="772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8"/>
      <c r="E26" s="772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8"/>
      <c r="E27" s="772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8"/>
      <c r="E28" s="772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8"/>
      <c r="E29" s="772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8"/>
      <c r="E30" s="773"/>
      <c r="F30" s="511"/>
      <c r="G30" s="517"/>
      <c r="H30" s="515"/>
    </row>
    <row r="31" spans="2:10" x14ac:dyDescent="0.25">
      <c r="B31" s="525"/>
      <c r="C31" s="475"/>
      <c r="D31" s="768"/>
      <c r="E31" s="774"/>
      <c r="F31" s="511"/>
      <c r="G31" s="518"/>
      <c r="H31" s="518"/>
    </row>
    <row r="32" spans="2:10" ht="15.75" thickBot="1" x14ac:dyDescent="0.3">
      <c r="B32" s="75"/>
      <c r="C32" s="478"/>
      <c r="D32" s="769"/>
      <c r="E32" s="775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7" t="s">
        <v>75</v>
      </c>
      <c r="C4" s="104"/>
      <c r="D4" s="141"/>
      <c r="E4" s="87"/>
      <c r="F4" s="74"/>
      <c r="G4" s="607"/>
    </row>
    <row r="5" spans="1:9" x14ac:dyDescent="0.25">
      <c r="A5" s="76"/>
      <c r="B5" s="1149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43" t="s">
        <v>274</v>
      </c>
      <c r="B1" s="1143"/>
      <c r="C1" s="1143"/>
      <c r="D1" s="1143"/>
      <c r="E1" s="1143"/>
      <c r="F1" s="1143"/>
      <c r="G1" s="1143"/>
      <c r="H1" s="11">
        <v>1</v>
      </c>
      <c r="K1" s="1143" t="str">
        <f>A1</f>
        <v>ENTRADA DEL MES DE AGOSTO 2021</v>
      </c>
      <c r="L1" s="1143"/>
      <c r="M1" s="1143"/>
      <c r="N1" s="1143"/>
      <c r="O1" s="1143"/>
      <c r="P1" s="1143"/>
      <c r="Q1" s="1143"/>
      <c r="R1" s="11">
        <v>2</v>
      </c>
      <c r="U1" s="1143" t="str">
        <f>K1</f>
        <v>ENTRADA DEL MES DE AGOSTO 2021</v>
      </c>
      <c r="V1" s="1143"/>
      <c r="W1" s="1143"/>
      <c r="X1" s="1143"/>
      <c r="Y1" s="1143"/>
      <c r="Z1" s="1143"/>
      <c r="AA1" s="1143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44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48" t="s">
        <v>120</v>
      </c>
      <c r="M5" s="747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47" t="s">
        <v>299</v>
      </c>
      <c r="W5" s="747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3"/>
      <c r="B6" s="1144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48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47"/>
      <c r="W6" s="664"/>
      <c r="X6" s="268"/>
      <c r="Y6" s="288"/>
      <c r="Z6" s="274"/>
      <c r="AA6" s="1047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45">
        <f t="shared" si="2"/>
        <v>0</v>
      </c>
      <c r="AA10" s="1041"/>
      <c r="AB10" s="1042"/>
      <c r="AC10" s="1046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45">
        <f t="shared" si="2"/>
        <v>0</v>
      </c>
      <c r="AA11" s="1041"/>
      <c r="AB11" s="1042"/>
      <c r="AC11" s="1046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45">
        <f t="shared" si="2"/>
        <v>0</v>
      </c>
      <c r="AA12" s="1041"/>
      <c r="AB12" s="1042"/>
      <c r="AC12" s="1046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45">
        <f t="shared" si="2"/>
        <v>0</v>
      </c>
      <c r="AA13" s="1041"/>
      <c r="AB13" s="1042"/>
      <c r="AC13" s="1046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45" t="s">
        <v>11</v>
      </c>
      <c r="D83" s="1146"/>
      <c r="E83" s="58">
        <f>E5+E6-F78+E7</f>
        <v>386.39</v>
      </c>
      <c r="F83" s="74"/>
      <c r="M83" s="1145" t="s">
        <v>11</v>
      </c>
      <c r="N83" s="1146"/>
      <c r="O83" s="58">
        <f>O5+O6-P78+O7</f>
        <v>428.17000000000007</v>
      </c>
      <c r="P83" s="74"/>
      <c r="W83" s="1145" t="s">
        <v>11</v>
      </c>
      <c r="X83" s="1146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8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32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50" t="s">
        <v>283</v>
      </c>
      <c r="B1" s="1150"/>
      <c r="C1" s="1150"/>
      <c r="D1" s="1150"/>
      <c r="E1" s="1150"/>
      <c r="F1" s="1150"/>
      <c r="G1" s="115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41" t="s">
        <v>53</v>
      </c>
      <c r="B5" s="1210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41"/>
      <c r="B6" s="1210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45" t="s">
        <v>11</v>
      </c>
      <c r="D60" s="114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50" t="s">
        <v>284</v>
      </c>
      <c r="B1" s="1150"/>
      <c r="C1" s="1150"/>
      <c r="D1" s="1150"/>
      <c r="E1" s="1150"/>
      <c r="F1" s="1150"/>
      <c r="G1" s="115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12" t="s">
        <v>143</v>
      </c>
      <c r="B5" s="116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13"/>
      <c r="B6" s="1170"/>
      <c r="C6" s="510"/>
      <c r="D6" s="268"/>
      <c r="E6" s="523"/>
      <c r="F6" s="341"/>
      <c r="I6" s="1196" t="s">
        <v>3</v>
      </c>
      <c r="J6" s="119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14"/>
      <c r="J7" s="1211"/>
    </row>
    <row r="8" spans="1:11" ht="16.5" thickBot="1" x14ac:dyDescent="0.3">
      <c r="A8" s="583"/>
      <c r="B8" s="577"/>
      <c r="C8" s="510"/>
      <c r="D8" s="268"/>
      <c r="E8" s="584"/>
      <c r="F8" s="341"/>
      <c r="I8" s="1214"/>
      <c r="J8" s="1211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7"/>
      <c r="J9" s="1211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3">
        <v>227.37</v>
      </c>
      <c r="E11" s="899">
        <v>44422</v>
      </c>
      <c r="F11" s="764">
        <f t="shared" si="0"/>
        <v>227.37</v>
      </c>
      <c r="G11" s="745" t="s">
        <v>473</v>
      </c>
      <c r="H11" s="746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3">
        <v>220.28</v>
      </c>
      <c r="E12" s="1057">
        <v>44424</v>
      </c>
      <c r="F12" s="764">
        <f t="shared" si="0"/>
        <v>220.28</v>
      </c>
      <c r="G12" s="745" t="s">
        <v>475</v>
      </c>
      <c r="H12" s="746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3">
        <v>217.7</v>
      </c>
      <c r="E13" s="1057">
        <v>44438</v>
      </c>
      <c r="F13" s="764">
        <f t="shared" si="0"/>
        <v>217.7</v>
      </c>
      <c r="G13" s="745" t="s">
        <v>563</v>
      </c>
      <c r="H13" s="746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3"/>
      <c r="E14" s="1057"/>
      <c r="F14" s="764">
        <f t="shared" si="0"/>
        <v>0</v>
      </c>
      <c r="G14" s="745"/>
      <c r="H14" s="746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3"/>
      <c r="E15" s="1058"/>
      <c r="F15" s="764">
        <f t="shared" si="0"/>
        <v>0</v>
      </c>
      <c r="G15" s="745"/>
      <c r="H15" s="746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3"/>
      <c r="E16" s="1058"/>
      <c r="F16" s="764">
        <f t="shared" si="0"/>
        <v>0</v>
      </c>
      <c r="G16" s="745"/>
      <c r="H16" s="746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3"/>
      <c r="E17" s="1058"/>
      <c r="F17" s="764">
        <f t="shared" si="0"/>
        <v>0</v>
      </c>
      <c r="G17" s="765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18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18"/>
      <c r="F19" s="70">
        <f t="shared" si="0"/>
        <v>0</v>
      </c>
      <c r="G19" s="724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18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18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18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18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18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18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71" t="s">
        <v>11</v>
      </c>
      <c r="D49" s="1172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8" t="s">
        <v>133</v>
      </c>
      <c r="C4" s="104"/>
      <c r="D4" s="141"/>
      <c r="E4" s="87"/>
      <c r="F4" s="74"/>
      <c r="G4" s="871"/>
    </row>
    <row r="5" spans="1:9" x14ac:dyDescent="0.25">
      <c r="A5" s="76"/>
      <c r="B5" s="1209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0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0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0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0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0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0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0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0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0"/>
      <c r="E16" s="811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2"/>
      <c r="E17" s="811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0"/>
      <c r="E18" s="811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0"/>
      <c r="E19" s="811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0"/>
      <c r="E20" s="811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0"/>
      <c r="E21" s="811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0"/>
      <c r="E22" s="811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0"/>
      <c r="E23" s="811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0"/>
      <c r="E24" s="811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0"/>
      <c r="E25" s="811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0"/>
      <c r="E26" s="811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8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7" t="s">
        <v>21</v>
      </c>
      <c r="E33" s="86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9" t="s">
        <v>4</v>
      </c>
      <c r="E34" s="87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8" t="s">
        <v>81</v>
      </c>
      <c r="C4" s="104"/>
      <c r="D4" s="141"/>
      <c r="E4" s="87"/>
      <c r="F4" s="74"/>
      <c r="G4" s="628"/>
    </row>
    <row r="5" spans="1:9" x14ac:dyDescent="0.25">
      <c r="A5" s="76"/>
      <c r="B5" s="120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50" t="s">
        <v>285</v>
      </c>
      <c r="B1" s="1150"/>
      <c r="C1" s="1150"/>
      <c r="D1" s="1150"/>
      <c r="E1" s="1150"/>
      <c r="F1" s="1150"/>
      <c r="G1" s="115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15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6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17"/>
      <c r="C6" s="267"/>
      <c r="D6" s="265"/>
      <c r="E6" s="502"/>
      <c r="F6" s="289"/>
      <c r="G6" s="260"/>
      <c r="H6" s="260"/>
      <c r="I6" s="1196" t="s">
        <v>3</v>
      </c>
      <c r="J6" s="119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7"/>
      <c r="J7" s="1211"/>
    </row>
    <row r="8" spans="1:11" ht="15.75" thickTop="1" x14ac:dyDescent="0.25">
      <c r="A8" s="81" t="s">
        <v>32</v>
      </c>
      <c r="B8" s="749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9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9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9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9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9">
        <f t="shared" si="1"/>
        <v>428</v>
      </c>
      <c r="C13" s="15">
        <v>20</v>
      </c>
      <c r="D13" s="930">
        <v>272.2</v>
      </c>
      <c r="E13" s="93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9">
        <f t="shared" si="1"/>
        <v>424</v>
      </c>
      <c r="C14" s="15">
        <v>4</v>
      </c>
      <c r="D14" s="930">
        <v>54.44</v>
      </c>
      <c r="E14" s="931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9">
        <f t="shared" si="1"/>
        <v>414</v>
      </c>
      <c r="C15" s="15">
        <v>10</v>
      </c>
      <c r="D15" s="930">
        <v>136.1</v>
      </c>
      <c r="E15" s="931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9">
        <f t="shared" si="1"/>
        <v>394</v>
      </c>
      <c r="C16" s="15">
        <v>20</v>
      </c>
      <c r="D16" s="930">
        <v>272.2</v>
      </c>
      <c r="E16" s="971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9">
        <f t="shared" si="1"/>
        <v>345</v>
      </c>
      <c r="C17" s="15">
        <v>49</v>
      </c>
      <c r="D17" s="930">
        <v>666.89</v>
      </c>
      <c r="E17" s="971">
        <v>44393</v>
      </c>
      <c r="F17" s="540">
        <f t="shared" si="0"/>
        <v>666.89</v>
      </c>
      <c r="G17" s="972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9">
        <f t="shared" si="1"/>
        <v>335</v>
      </c>
      <c r="C18" s="15">
        <v>10</v>
      </c>
      <c r="D18" s="930">
        <v>136.1</v>
      </c>
      <c r="E18" s="971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9">
        <f t="shared" si="1"/>
        <v>286</v>
      </c>
      <c r="C19" s="15">
        <v>49</v>
      </c>
      <c r="D19" s="930">
        <v>666.89</v>
      </c>
      <c r="E19" s="971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9">
        <f t="shared" si="1"/>
        <v>237</v>
      </c>
      <c r="C20" s="15">
        <v>49</v>
      </c>
      <c r="D20" s="930">
        <v>666.89</v>
      </c>
      <c r="E20" s="931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9">
        <f t="shared" si="1"/>
        <v>188</v>
      </c>
      <c r="C21" s="15">
        <v>49</v>
      </c>
      <c r="D21" s="930">
        <v>666.89</v>
      </c>
      <c r="E21" s="931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9">
        <f t="shared" si="1"/>
        <v>146</v>
      </c>
      <c r="C22" s="15">
        <v>42</v>
      </c>
      <c r="D22" s="961">
        <v>571.62</v>
      </c>
      <c r="E22" s="1048">
        <v>44417</v>
      </c>
      <c r="F22" s="957">
        <f t="shared" si="0"/>
        <v>571.62</v>
      </c>
      <c r="G22" s="959" t="s">
        <v>441</v>
      </c>
      <c r="H22" s="960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9">
        <f t="shared" si="1"/>
        <v>104</v>
      </c>
      <c r="C23" s="15">
        <v>42</v>
      </c>
      <c r="D23" s="961">
        <v>571.62</v>
      </c>
      <c r="E23" s="1048">
        <v>44424</v>
      </c>
      <c r="F23" s="957">
        <f t="shared" si="0"/>
        <v>571.62</v>
      </c>
      <c r="G23" s="959" t="s">
        <v>475</v>
      </c>
      <c r="H23" s="960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9">
        <f t="shared" si="1"/>
        <v>55</v>
      </c>
      <c r="C24" s="15">
        <v>49</v>
      </c>
      <c r="D24" s="961">
        <v>666.89</v>
      </c>
      <c r="E24" s="1049">
        <v>44431</v>
      </c>
      <c r="F24" s="957">
        <f t="shared" si="0"/>
        <v>666.89</v>
      </c>
      <c r="G24" s="988" t="s">
        <v>506</v>
      </c>
      <c r="H24" s="989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9">
        <f t="shared" si="1"/>
        <v>35</v>
      </c>
      <c r="C25" s="15">
        <v>20</v>
      </c>
      <c r="D25" s="961">
        <v>272.60000000000002</v>
      </c>
      <c r="E25" s="1049">
        <v>44440</v>
      </c>
      <c r="F25" s="957">
        <f t="shared" si="0"/>
        <v>272.60000000000002</v>
      </c>
      <c r="G25" s="988" t="s">
        <v>573</v>
      </c>
      <c r="H25" s="989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9">
        <f t="shared" si="1"/>
        <v>35</v>
      </c>
      <c r="C26" s="15"/>
      <c r="D26" s="961"/>
      <c r="E26" s="1049"/>
      <c r="F26" s="957">
        <f t="shared" si="0"/>
        <v>0</v>
      </c>
      <c r="G26" s="988"/>
      <c r="H26" s="989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49">
        <f t="shared" si="1"/>
        <v>35</v>
      </c>
      <c r="C27" s="15"/>
      <c r="D27" s="961"/>
      <c r="E27" s="1049"/>
      <c r="F27" s="957">
        <f t="shared" si="0"/>
        <v>0</v>
      </c>
      <c r="G27" s="988"/>
      <c r="H27" s="989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49">
        <f t="shared" si="1"/>
        <v>35</v>
      </c>
      <c r="C28" s="15"/>
      <c r="D28" s="961"/>
      <c r="E28" s="1048"/>
      <c r="F28" s="957">
        <f t="shared" si="0"/>
        <v>0</v>
      </c>
      <c r="G28" s="988"/>
      <c r="H28" s="989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49">
        <f t="shared" si="1"/>
        <v>35</v>
      </c>
      <c r="C29" s="284"/>
      <c r="D29" s="961"/>
      <c r="E29" s="1050"/>
      <c r="F29" s="1051">
        <f t="shared" si="0"/>
        <v>0</v>
      </c>
      <c r="G29" s="988"/>
      <c r="H29" s="989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49">
        <f t="shared" si="1"/>
        <v>35</v>
      </c>
      <c r="C30" s="15"/>
      <c r="D30" s="961"/>
      <c r="E30" s="1048"/>
      <c r="F30" s="957">
        <f t="shared" si="0"/>
        <v>0</v>
      </c>
      <c r="G30" s="988"/>
      <c r="H30" s="989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49">
        <f t="shared" si="1"/>
        <v>35</v>
      </c>
      <c r="C31" s="15"/>
      <c r="D31" s="961">
        <v>0</v>
      </c>
      <c r="E31" s="1048"/>
      <c r="F31" s="957">
        <f t="shared" si="0"/>
        <v>0</v>
      </c>
      <c r="G31" s="988"/>
      <c r="H31" s="989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49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49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49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49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49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49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49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49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49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49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49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49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9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49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71" t="s">
        <v>11</v>
      </c>
      <c r="D47" s="117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43" t="s">
        <v>274</v>
      </c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49" t="s">
        <v>300</v>
      </c>
      <c r="C5" s="747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49"/>
      <c r="C6" s="664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45">
        <f t="shared" si="0"/>
        <v>0</v>
      </c>
      <c r="G10" s="1041"/>
      <c r="H10" s="1042"/>
      <c r="I10" s="1046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45">
        <f t="shared" si="0"/>
        <v>0</v>
      </c>
      <c r="G11" s="1041"/>
      <c r="H11" s="1042"/>
      <c r="I11" s="1046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45">
        <f t="shared" si="0"/>
        <v>0</v>
      </c>
      <c r="G12" s="1041"/>
      <c r="H12" s="1042"/>
      <c r="I12" s="1046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45" t="s">
        <v>11</v>
      </c>
      <c r="D83" s="1146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50" t="s">
        <v>275</v>
      </c>
      <c r="B1" s="1150"/>
      <c r="C1" s="1150"/>
      <c r="D1" s="1150"/>
      <c r="E1" s="1150"/>
      <c r="F1" s="1150"/>
      <c r="G1" s="1150"/>
      <c r="H1" s="11">
        <v>1</v>
      </c>
      <c r="K1" s="1143" t="s">
        <v>274</v>
      </c>
      <c r="L1" s="1143"/>
      <c r="M1" s="1143"/>
      <c r="N1" s="1143"/>
      <c r="O1" s="1143"/>
      <c r="P1" s="1143"/>
      <c r="Q1" s="114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5"/>
      <c r="B4" s="1151" t="s">
        <v>117</v>
      </c>
      <c r="C4" s="349"/>
      <c r="D4" s="268"/>
      <c r="E4" s="950"/>
      <c r="F4" s="263"/>
      <c r="G4" s="166"/>
      <c r="H4" s="166"/>
      <c r="K4" s="815"/>
      <c r="L4" s="1151" t="s">
        <v>382</v>
      </c>
      <c r="M4" s="349"/>
      <c r="N4" s="268"/>
      <c r="O4" s="950"/>
      <c r="P4" s="263"/>
      <c r="Q4" s="166"/>
      <c r="R4" s="166"/>
    </row>
    <row r="5" spans="1:19" ht="15" customHeight="1" x14ac:dyDescent="0.25">
      <c r="A5" s="1153" t="s">
        <v>68</v>
      </c>
      <c r="B5" s="1152"/>
      <c r="C5" s="664">
        <v>118.9</v>
      </c>
      <c r="D5" s="268">
        <v>44399</v>
      </c>
      <c r="E5" s="950">
        <v>18902.599999999999</v>
      </c>
      <c r="F5" s="263">
        <v>624</v>
      </c>
      <c r="G5" s="281"/>
      <c r="K5" s="1153" t="s">
        <v>68</v>
      </c>
      <c r="L5" s="1152"/>
      <c r="M5" s="664">
        <v>128</v>
      </c>
      <c r="N5" s="268">
        <v>44431</v>
      </c>
      <c r="O5" s="950">
        <v>370.83</v>
      </c>
      <c r="P5" s="263">
        <v>13</v>
      </c>
      <c r="Q5" s="281"/>
    </row>
    <row r="6" spans="1:19" x14ac:dyDescent="0.25">
      <c r="A6" s="1153"/>
      <c r="B6" s="1152"/>
      <c r="C6" s="686"/>
      <c r="D6" s="268"/>
      <c r="E6" s="951">
        <v>2.33</v>
      </c>
      <c r="F6" s="74"/>
      <c r="G6" s="283">
        <f>F79</f>
        <v>18904.93</v>
      </c>
      <c r="H6" s="7">
        <f>E6-G6+E7+E5-G5+E4</f>
        <v>0</v>
      </c>
      <c r="K6" s="1153"/>
      <c r="L6" s="1152"/>
      <c r="M6" s="686"/>
      <c r="N6" s="268"/>
      <c r="O6" s="951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5"/>
      <c r="B7" s="294"/>
      <c r="C7" s="305"/>
      <c r="D7" s="296"/>
      <c r="E7" s="950"/>
      <c r="F7" s="263"/>
      <c r="G7" s="260"/>
      <c r="K7" s="815"/>
      <c r="L7" s="294"/>
      <c r="M7" s="305"/>
      <c r="N7" s="296"/>
      <c r="O7" s="950"/>
      <c r="P7" s="263"/>
      <c r="Q7" s="260"/>
    </row>
    <row r="8" spans="1:19" ht="15.75" thickBot="1" x14ac:dyDescent="0.3">
      <c r="A8" s="815"/>
      <c r="B8" s="294"/>
      <c r="C8" s="305"/>
      <c r="D8" s="296"/>
      <c r="E8" s="950"/>
      <c r="F8" s="263"/>
      <c r="G8" s="260"/>
      <c r="K8" s="815"/>
      <c r="L8" s="294"/>
      <c r="M8" s="305"/>
      <c r="N8" s="296"/>
      <c r="O8" s="950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0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0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0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0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0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0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0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0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0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0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0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0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0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0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0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0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0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0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0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0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0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0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0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0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0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0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0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5"/>
      <c r="E44" s="896"/>
      <c r="F44" s="1088">
        <f t="shared" si="0"/>
        <v>0</v>
      </c>
      <c r="G44" s="1089"/>
      <c r="H44" s="1090"/>
      <c r="I44" s="1046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5"/>
      <c r="E45" s="896"/>
      <c r="F45" s="1088">
        <v>223.02</v>
      </c>
      <c r="G45" s="1089"/>
      <c r="H45" s="1090"/>
      <c r="I45" s="1046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45">
        <f t="shared" si="0"/>
        <v>0</v>
      </c>
      <c r="G46" s="1041"/>
      <c r="H46" s="1042"/>
      <c r="I46" s="1046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45" t="s">
        <v>11</v>
      </c>
      <c r="D84" s="1146"/>
      <c r="E84" s="58">
        <f>E5+E6-F79+E7</f>
        <v>0</v>
      </c>
      <c r="F84" s="74"/>
      <c r="M84" s="1145" t="s">
        <v>11</v>
      </c>
      <c r="N84" s="1146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40"/>
      <c r="B5" s="1141"/>
      <c r="C5" s="292"/>
      <c r="D5" s="268"/>
      <c r="E5" s="280"/>
      <c r="F5" s="274"/>
      <c r="G5" s="281"/>
    </row>
    <row r="6" spans="1:9" x14ac:dyDescent="0.25">
      <c r="A6" s="1140"/>
      <c r="B6" s="1141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4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45" t="s">
        <v>11</v>
      </c>
      <c r="D83" s="114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41"/>
      <c r="B5" s="1154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41"/>
      <c r="B6" s="1154"/>
      <c r="C6" s="872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45" t="s">
        <v>11</v>
      </c>
      <c r="D40" s="114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50" t="s">
        <v>276</v>
      </c>
      <c r="B1" s="1150"/>
      <c r="C1" s="1150"/>
      <c r="D1" s="1150"/>
      <c r="E1" s="1150"/>
      <c r="F1" s="1150"/>
      <c r="G1" s="1150"/>
      <c r="H1" s="11">
        <v>1</v>
      </c>
      <c r="K1" s="1143" t="s">
        <v>577</v>
      </c>
      <c r="L1" s="1143"/>
      <c r="M1" s="1143"/>
      <c r="N1" s="1143"/>
      <c r="O1" s="1143"/>
      <c r="P1" s="1143"/>
      <c r="Q1" s="1143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7" t="s">
        <v>137</v>
      </c>
      <c r="B5" s="90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2" t="s">
        <v>137</v>
      </c>
      <c r="L5" s="908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09"/>
      <c r="C6" s="167"/>
      <c r="D6" s="160"/>
      <c r="E6" s="136"/>
      <c r="F6" s="74"/>
      <c r="K6" s="263"/>
      <c r="L6" s="909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79"/>
      <c r="B8" s="980" t="s">
        <v>271</v>
      </c>
      <c r="C8" s="53"/>
      <c r="D8" s="70">
        <v>0</v>
      </c>
      <c r="E8" s="921">
        <v>44340</v>
      </c>
      <c r="F8" s="922">
        <f t="shared" ref="F8:F35" si="0">D8</f>
        <v>0</v>
      </c>
      <c r="G8" s="923" t="s">
        <v>151</v>
      </c>
      <c r="H8" s="924">
        <v>66</v>
      </c>
      <c r="I8" s="246">
        <f>E5-F8+E4+E6</f>
        <v>1836.09</v>
      </c>
      <c r="K8" s="1076"/>
      <c r="L8" s="1077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46">
        <f t="shared" si="1"/>
        <v>0</v>
      </c>
      <c r="Q9" s="1041"/>
      <c r="R9" s="1042"/>
      <c r="S9" s="1091">
        <f>S8-P9</f>
        <v>0</v>
      </c>
      <c r="T9" s="1092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46">
        <f t="shared" si="1"/>
        <v>0</v>
      </c>
      <c r="Q10" s="1041"/>
      <c r="R10" s="1042"/>
      <c r="S10" s="1091">
        <f>S9-P10</f>
        <v>0</v>
      </c>
      <c r="T10" s="1092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46">
        <f t="shared" si="1"/>
        <v>0</v>
      </c>
      <c r="Q11" s="1041"/>
      <c r="R11" s="1042"/>
      <c r="S11" s="1091">
        <f t="shared" ref="S11:S34" si="3">S10-P11</f>
        <v>0</v>
      </c>
      <c r="T11" s="1092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4">
        <v>19.03</v>
      </c>
      <c r="E13" s="897">
        <v>44358</v>
      </c>
      <c r="F13" s="898">
        <f t="shared" si="0"/>
        <v>19.03</v>
      </c>
      <c r="G13" s="745" t="s">
        <v>163</v>
      </c>
      <c r="H13" s="746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4">
        <v>188.13</v>
      </c>
      <c r="E14" s="897">
        <v>44362</v>
      </c>
      <c r="F14" s="898">
        <f t="shared" si="0"/>
        <v>188.13</v>
      </c>
      <c r="G14" s="745" t="s">
        <v>165</v>
      </c>
      <c r="H14" s="746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4">
        <v>37.03</v>
      </c>
      <c r="E15" s="897">
        <v>44363</v>
      </c>
      <c r="F15" s="898">
        <f t="shared" si="0"/>
        <v>37.03</v>
      </c>
      <c r="G15" s="745" t="s">
        <v>166</v>
      </c>
      <c r="H15" s="746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4">
        <v>186.63</v>
      </c>
      <c r="E16" s="897">
        <v>44369</v>
      </c>
      <c r="F16" s="898">
        <f t="shared" si="0"/>
        <v>186.63</v>
      </c>
      <c r="G16" s="745" t="s">
        <v>169</v>
      </c>
      <c r="H16" s="746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4">
        <v>37.25</v>
      </c>
      <c r="E17" s="897">
        <v>44373</v>
      </c>
      <c r="F17" s="898">
        <f t="shared" si="0"/>
        <v>37.25</v>
      </c>
      <c r="G17" s="745" t="s">
        <v>172</v>
      </c>
      <c r="H17" s="746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1">
        <v>44382</v>
      </c>
      <c r="F18" s="967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1">
        <v>44385</v>
      </c>
      <c r="F19" s="967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1">
        <v>44393</v>
      </c>
      <c r="F20" s="967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1">
        <v>44394</v>
      </c>
      <c r="F21" s="967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1">
        <v>44397</v>
      </c>
      <c r="F22" s="967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1">
        <v>44398</v>
      </c>
      <c r="F23" s="967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1">
        <v>44407</v>
      </c>
      <c r="F24" s="967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48">
        <v>44414</v>
      </c>
      <c r="F25" s="991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48">
        <v>44417</v>
      </c>
      <c r="F26" s="991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48">
        <v>44422</v>
      </c>
      <c r="F27" s="991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48">
        <v>44428</v>
      </c>
      <c r="F28" s="991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48"/>
      <c r="F29" s="1085">
        <f t="shared" si="0"/>
        <v>0</v>
      </c>
      <c r="G29" s="1086"/>
      <c r="H29" s="1087"/>
      <c r="I29" s="1091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48"/>
      <c r="F30" s="1085">
        <f t="shared" si="0"/>
        <v>0</v>
      </c>
      <c r="G30" s="1086"/>
      <c r="H30" s="1087"/>
      <c r="I30" s="1091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48"/>
      <c r="F31" s="1085">
        <f t="shared" si="0"/>
        <v>0</v>
      </c>
      <c r="G31" s="1086"/>
      <c r="H31" s="1087"/>
      <c r="I31" s="1091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48"/>
      <c r="F32" s="991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48"/>
      <c r="F33" s="991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48"/>
      <c r="F34" s="991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2"/>
      <c r="F35" s="991">
        <f t="shared" si="0"/>
        <v>0</v>
      </c>
      <c r="G35" s="993"/>
      <c r="H35" s="994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34" t="s">
        <v>21</v>
      </c>
      <c r="E38" s="1135"/>
      <c r="F38" s="147">
        <f>E4+E5-F36+E6</f>
        <v>0</v>
      </c>
      <c r="L38" s="5"/>
      <c r="N38" s="1134" t="s">
        <v>21</v>
      </c>
      <c r="O38" s="1135"/>
      <c r="P38" s="147">
        <f>O4+O5-P36+O6</f>
        <v>0</v>
      </c>
    </row>
    <row r="39" spans="1:19" ht="15.75" thickBot="1" x14ac:dyDescent="0.3">
      <c r="A39" s="129"/>
      <c r="D39" s="906" t="s">
        <v>4</v>
      </c>
      <c r="E39" s="907"/>
      <c r="F39" s="49">
        <f>F4+F5-C36+F6</f>
        <v>0</v>
      </c>
      <c r="K39" s="129"/>
      <c r="N39" s="1070" t="s">
        <v>4</v>
      </c>
      <c r="O39" s="1071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43"/>
      <c r="B1" s="1143"/>
      <c r="C1" s="1143"/>
      <c r="D1" s="1143"/>
      <c r="E1" s="1143"/>
      <c r="F1" s="1143"/>
      <c r="G1" s="114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41"/>
      <c r="B5" s="1155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41"/>
      <c r="B6" s="1156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9"/>
      <c r="I8" s="926">
        <f>E4+E5+E6-F8</f>
        <v>0</v>
      </c>
      <c r="J8" s="840">
        <f>H8*F8</f>
        <v>0</v>
      </c>
    </row>
    <row r="9" spans="1:10" ht="15.75" x14ac:dyDescent="0.25">
      <c r="B9" s="206">
        <f>B8-C9</f>
        <v>0</v>
      </c>
      <c r="C9" s="841"/>
      <c r="D9" s="418">
        <v>0</v>
      </c>
      <c r="E9" s="354"/>
      <c r="F9" s="927">
        <f t="shared" si="0"/>
        <v>0</v>
      </c>
      <c r="G9" s="286"/>
      <c r="H9" s="309"/>
      <c r="I9" s="928">
        <f>I8-F9</f>
        <v>0</v>
      </c>
      <c r="J9" s="845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1"/>
      <c r="D10" s="418">
        <f t="shared" ref="D10:D18" si="3">C10*B10</f>
        <v>0</v>
      </c>
      <c r="E10" s="354"/>
      <c r="F10" s="927">
        <f t="shared" si="0"/>
        <v>0</v>
      </c>
      <c r="G10" s="286"/>
      <c r="H10" s="309"/>
      <c r="I10" s="928">
        <f t="shared" ref="I10:I38" si="4">I9-F10</f>
        <v>0</v>
      </c>
      <c r="J10" s="92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1"/>
      <c r="D11" s="418">
        <f t="shared" si="3"/>
        <v>0</v>
      </c>
      <c r="E11" s="354"/>
      <c r="F11" s="927">
        <f t="shared" si="0"/>
        <v>0</v>
      </c>
      <c r="G11" s="286"/>
      <c r="H11" s="309"/>
      <c r="I11" s="928">
        <f t="shared" si="4"/>
        <v>0</v>
      </c>
      <c r="J11" s="925">
        <f t="shared" si="1"/>
        <v>0</v>
      </c>
    </row>
    <row r="12" spans="1:10" ht="15.75" x14ac:dyDescent="0.25">
      <c r="B12" s="206">
        <f t="shared" si="2"/>
        <v>0</v>
      </c>
      <c r="C12" s="841"/>
      <c r="D12" s="418">
        <f t="shared" si="3"/>
        <v>0</v>
      </c>
      <c r="E12" s="354"/>
      <c r="F12" s="927">
        <f t="shared" si="0"/>
        <v>0</v>
      </c>
      <c r="G12" s="286"/>
      <c r="H12" s="309"/>
      <c r="I12" s="928">
        <f t="shared" si="4"/>
        <v>0</v>
      </c>
      <c r="J12" s="925">
        <f t="shared" si="1"/>
        <v>0</v>
      </c>
    </row>
    <row r="13" spans="1:10" ht="15.75" x14ac:dyDescent="0.25">
      <c r="A13" s="19"/>
      <c r="B13" s="206">
        <f t="shared" si="2"/>
        <v>0</v>
      </c>
      <c r="C13" s="842"/>
      <c r="D13" s="418">
        <f t="shared" si="3"/>
        <v>0</v>
      </c>
      <c r="E13" s="354"/>
      <c r="F13" s="927">
        <f t="shared" si="0"/>
        <v>0</v>
      </c>
      <c r="G13" s="286"/>
      <c r="H13" s="309"/>
      <c r="I13" s="928">
        <f t="shared" si="4"/>
        <v>0</v>
      </c>
      <c r="J13" s="925">
        <f t="shared" si="1"/>
        <v>0</v>
      </c>
    </row>
    <row r="14" spans="1:10" ht="15.75" x14ac:dyDescent="0.25">
      <c r="B14" s="206">
        <f t="shared" si="2"/>
        <v>0</v>
      </c>
      <c r="C14" s="841"/>
      <c r="D14" s="418">
        <f t="shared" si="3"/>
        <v>0</v>
      </c>
      <c r="E14" s="354"/>
      <c r="F14" s="843">
        <f t="shared" si="0"/>
        <v>0</v>
      </c>
      <c r="G14" s="286"/>
      <c r="H14" s="309"/>
      <c r="I14" s="928">
        <f t="shared" si="4"/>
        <v>0</v>
      </c>
      <c r="J14" s="845">
        <f t="shared" si="1"/>
        <v>0</v>
      </c>
    </row>
    <row r="15" spans="1:10" ht="15.75" x14ac:dyDescent="0.25">
      <c r="B15" s="206">
        <f t="shared" si="2"/>
        <v>0</v>
      </c>
      <c r="C15" s="841"/>
      <c r="D15" s="418">
        <f t="shared" si="3"/>
        <v>0</v>
      </c>
      <c r="E15" s="354"/>
      <c r="F15" s="843">
        <f t="shared" si="0"/>
        <v>0</v>
      </c>
      <c r="G15" s="71"/>
      <c r="H15" s="717"/>
      <c r="I15" s="929">
        <f t="shared" si="4"/>
        <v>0</v>
      </c>
      <c r="J15" s="845">
        <f t="shared" si="1"/>
        <v>0</v>
      </c>
    </row>
    <row r="16" spans="1:10" ht="15.75" x14ac:dyDescent="0.25">
      <c r="B16" s="206">
        <f t="shared" si="2"/>
        <v>0</v>
      </c>
      <c r="C16" s="841"/>
      <c r="D16" s="418">
        <f t="shared" si="3"/>
        <v>0</v>
      </c>
      <c r="E16" s="354"/>
      <c r="F16" s="843">
        <f>D16</f>
        <v>0</v>
      </c>
      <c r="G16" s="71"/>
      <c r="H16" s="717"/>
      <c r="I16" s="929">
        <f t="shared" si="4"/>
        <v>0</v>
      </c>
      <c r="J16" s="845">
        <f t="shared" si="1"/>
        <v>0</v>
      </c>
    </row>
    <row r="17" spans="1:10" ht="15.75" x14ac:dyDescent="0.25">
      <c r="B17" s="206">
        <f t="shared" si="2"/>
        <v>0</v>
      </c>
      <c r="C17" s="841"/>
      <c r="D17" s="418">
        <f t="shared" si="3"/>
        <v>0</v>
      </c>
      <c r="E17" s="354"/>
      <c r="F17" s="843">
        <f>D17</f>
        <v>0</v>
      </c>
      <c r="G17" s="71"/>
      <c r="H17" s="717"/>
      <c r="I17" s="929">
        <f t="shared" si="4"/>
        <v>0</v>
      </c>
      <c r="J17" s="845">
        <f t="shared" si="1"/>
        <v>0</v>
      </c>
    </row>
    <row r="18" spans="1:10" ht="15.75" x14ac:dyDescent="0.25">
      <c r="B18" s="206">
        <f t="shared" si="2"/>
        <v>0</v>
      </c>
      <c r="C18" s="841"/>
      <c r="D18" s="418">
        <f t="shared" si="3"/>
        <v>0</v>
      </c>
      <c r="E18" s="354"/>
      <c r="F18" s="843">
        <f t="shared" ref="F18:F39" si="5">D18</f>
        <v>0</v>
      </c>
      <c r="G18" s="71"/>
      <c r="H18" s="717"/>
      <c r="I18" s="929">
        <f t="shared" si="4"/>
        <v>0</v>
      </c>
      <c r="J18" s="845">
        <f t="shared" si="1"/>
        <v>0</v>
      </c>
    </row>
    <row r="19" spans="1:10" ht="15.75" x14ac:dyDescent="0.25">
      <c r="B19" s="206">
        <f t="shared" si="2"/>
        <v>0</v>
      </c>
      <c r="C19" s="841"/>
      <c r="D19" s="418">
        <f t="shared" ref="D19:D39" si="6">C19*B19</f>
        <v>0</v>
      </c>
      <c r="E19" s="354"/>
      <c r="F19" s="843">
        <f t="shared" si="5"/>
        <v>0</v>
      </c>
      <c r="G19" s="286"/>
      <c r="H19" s="309"/>
      <c r="I19" s="928">
        <f t="shared" si="4"/>
        <v>0</v>
      </c>
      <c r="J19" s="845">
        <f t="shared" si="1"/>
        <v>0</v>
      </c>
    </row>
    <row r="20" spans="1:10" ht="15.75" x14ac:dyDescent="0.25">
      <c r="B20" s="206">
        <f t="shared" si="2"/>
        <v>0</v>
      </c>
      <c r="C20" s="841"/>
      <c r="D20" s="418">
        <f t="shared" si="6"/>
        <v>0</v>
      </c>
      <c r="E20" s="354"/>
      <c r="F20" s="843">
        <f t="shared" si="5"/>
        <v>0</v>
      </c>
      <c r="G20" s="286"/>
      <c r="H20" s="309"/>
      <c r="I20" s="928">
        <f t="shared" si="4"/>
        <v>0</v>
      </c>
      <c r="J20" s="845">
        <f t="shared" si="1"/>
        <v>0</v>
      </c>
    </row>
    <row r="21" spans="1:10" ht="15.75" x14ac:dyDescent="0.25">
      <c r="B21" s="206">
        <f t="shared" si="2"/>
        <v>0</v>
      </c>
      <c r="C21" s="841"/>
      <c r="D21" s="418">
        <f t="shared" si="6"/>
        <v>0</v>
      </c>
      <c r="E21" s="354"/>
      <c r="F21" s="843">
        <f t="shared" si="5"/>
        <v>0</v>
      </c>
      <c r="G21" s="286"/>
      <c r="H21" s="309"/>
      <c r="I21" s="928">
        <f t="shared" si="4"/>
        <v>0</v>
      </c>
      <c r="J21" s="845">
        <f t="shared" si="1"/>
        <v>0</v>
      </c>
    </row>
    <row r="22" spans="1:10" ht="15.75" x14ac:dyDescent="0.25">
      <c r="B22" s="206">
        <f t="shared" si="2"/>
        <v>0</v>
      </c>
      <c r="C22" s="841"/>
      <c r="D22" s="418">
        <f t="shared" si="6"/>
        <v>0</v>
      </c>
      <c r="E22" s="354"/>
      <c r="F22" s="843">
        <f t="shared" si="5"/>
        <v>0</v>
      </c>
      <c r="G22" s="286"/>
      <c r="H22" s="309"/>
      <c r="I22" s="928">
        <f t="shared" si="4"/>
        <v>0</v>
      </c>
      <c r="J22" s="845">
        <f t="shared" si="1"/>
        <v>0</v>
      </c>
    </row>
    <row r="23" spans="1:10" ht="15.75" x14ac:dyDescent="0.25">
      <c r="B23" s="206">
        <f t="shared" si="2"/>
        <v>0</v>
      </c>
      <c r="C23" s="841"/>
      <c r="D23" s="418">
        <f t="shared" si="6"/>
        <v>0</v>
      </c>
      <c r="E23" s="354"/>
      <c r="F23" s="843">
        <f t="shared" si="5"/>
        <v>0</v>
      </c>
      <c r="G23" s="286"/>
      <c r="H23" s="309"/>
      <c r="I23" s="928">
        <f t="shared" si="4"/>
        <v>0</v>
      </c>
      <c r="J23" s="845">
        <f t="shared" si="1"/>
        <v>0</v>
      </c>
    </row>
    <row r="24" spans="1:10" ht="15.75" x14ac:dyDescent="0.25">
      <c r="B24" s="206">
        <f t="shared" si="2"/>
        <v>0</v>
      </c>
      <c r="C24" s="841"/>
      <c r="D24" s="418">
        <f t="shared" si="6"/>
        <v>0</v>
      </c>
      <c r="E24" s="354"/>
      <c r="F24" s="843">
        <f t="shared" si="5"/>
        <v>0</v>
      </c>
      <c r="G24" s="286"/>
      <c r="H24" s="309"/>
      <c r="I24" s="928">
        <f t="shared" si="4"/>
        <v>0</v>
      </c>
      <c r="J24" s="845">
        <f t="shared" si="1"/>
        <v>0</v>
      </c>
    </row>
    <row r="25" spans="1:10" ht="15.75" x14ac:dyDescent="0.25">
      <c r="B25" s="206">
        <f t="shared" si="2"/>
        <v>0</v>
      </c>
      <c r="C25" s="841"/>
      <c r="D25" s="418">
        <f t="shared" si="6"/>
        <v>0</v>
      </c>
      <c r="E25" s="354"/>
      <c r="F25" s="843">
        <f t="shared" si="5"/>
        <v>0</v>
      </c>
      <c r="G25" s="286"/>
      <c r="H25" s="309"/>
      <c r="I25" s="928">
        <f t="shared" si="4"/>
        <v>0</v>
      </c>
      <c r="J25" s="845">
        <f t="shared" si="1"/>
        <v>0</v>
      </c>
    </row>
    <row r="26" spans="1:10" ht="15.75" x14ac:dyDescent="0.25">
      <c r="B26" s="206">
        <f t="shared" si="2"/>
        <v>0</v>
      </c>
      <c r="C26" s="841"/>
      <c r="D26" s="418">
        <f t="shared" si="6"/>
        <v>0</v>
      </c>
      <c r="E26" s="354"/>
      <c r="F26" s="843">
        <f t="shared" si="5"/>
        <v>0</v>
      </c>
      <c r="G26" s="71"/>
      <c r="H26" s="717"/>
      <c r="I26" s="929">
        <f t="shared" si="4"/>
        <v>0</v>
      </c>
      <c r="J26" s="845">
        <f t="shared" si="1"/>
        <v>0</v>
      </c>
    </row>
    <row r="27" spans="1:10" ht="15.75" x14ac:dyDescent="0.25">
      <c r="B27" s="206">
        <f t="shared" si="2"/>
        <v>0</v>
      </c>
      <c r="C27" s="841"/>
      <c r="D27" s="418">
        <f t="shared" si="6"/>
        <v>0</v>
      </c>
      <c r="E27" s="354"/>
      <c r="F27" s="843">
        <f t="shared" si="5"/>
        <v>0</v>
      </c>
      <c r="G27" s="71"/>
      <c r="H27" s="717"/>
      <c r="I27" s="929">
        <f t="shared" si="4"/>
        <v>0</v>
      </c>
      <c r="J27" s="845">
        <f t="shared" si="1"/>
        <v>0</v>
      </c>
    </row>
    <row r="28" spans="1:10" ht="15.75" x14ac:dyDescent="0.25">
      <c r="B28" s="206">
        <f t="shared" si="2"/>
        <v>0</v>
      </c>
      <c r="C28" s="841"/>
      <c r="D28" s="418">
        <f t="shared" si="6"/>
        <v>0</v>
      </c>
      <c r="E28" s="354"/>
      <c r="F28" s="843">
        <f t="shared" si="5"/>
        <v>0</v>
      </c>
      <c r="G28" s="71"/>
      <c r="H28" s="717"/>
      <c r="I28" s="929">
        <f t="shared" si="4"/>
        <v>0</v>
      </c>
      <c r="J28" s="845">
        <f t="shared" si="1"/>
        <v>0</v>
      </c>
    </row>
    <row r="29" spans="1:10" ht="15.75" x14ac:dyDescent="0.25">
      <c r="A29" s="47"/>
      <c r="B29" s="206">
        <f t="shared" si="2"/>
        <v>0</v>
      </c>
      <c r="C29" s="841"/>
      <c r="D29" s="418">
        <f t="shared" si="6"/>
        <v>0</v>
      </c>
      <c r="E29" s="354"/>
      <c r="F29" s="843">
        <f t="shared" si="5"/>
        <v>0</v>
      </c>
      <c r="G29" s="71"/>
      <c r="H29" s="717"/>
      <c r="I29" s="929">
        <f t="shared" si="4"/>
        <v>0</v>
      </c>
      <c r="J29" s="845">
        <f t="shared" si="1"/>
        <v>0</v>
      </c>
    </row>
    <row r="30" spans="1:10" ht="15.75" x14ac:dyDescent="0.25">
      <c r="A30" s="47"/>
      <c r="B30" s="206">
        <f t="shared" si="2"/>
        <v>0</v>
      </c>
      <c r="C30" s="841"/>
      <c r="D30" s="418">
        <f t="shared" si="6"/>
        <v>0</v>
      </c>
      <c r="E30" s="354"/>
      <c r="F30" s="843">
        <f t="shared" si="5"/>
        <v>0</v>
      </c>
      <c r="G30" s="71"/>
      <c r="H30" s="717"/>
      <c r="I30" s="929">
        <f t="shared" si="4"/>
        <v>0</v>
      </c>
      <c r="J30" s="845">
        <f t="shared" si="1"/>
        <v>0</v>
      </c>
    </row>
    <row r="31" spans="1:10" ht="15.75" x14ac:dyDescent="0.25">
      <c r="A31" s="47"/>
      <c r="B31" s="206">
        <f t="shared" si="2"/>
        <v>0</v>
      </c>
      <c r="C31" s="841"/>
      <c r="D31" s="418">
        <f t="shared" si="6"/>
        <v>0</v>
      </c>
      <c r="E31" s="354"/>
      <c r="F31" s="843">
        <f t="shared" si="5"/>
        <v>0</v>
      </c>
      <c r="G31" s="71"/>
      <c r="H31" s="717"/>
      <c r="I31" s="929">
        <f t="shared" si="4"/>
        <v>0</v>
      </c>
      <c r="J31" s="845">
        <f t="shared" si="1"/>
        <v>0</v>
      </c>
    </row>
    <row r="32" spans="1:10" ht="15.75" x14ac:dyDescent="0.25">
      <c r="A32" s="47"/>
      <c r="B32" s="206">
        <f t="shared" si="2"/>
        <v>0</v>
      </c>
      <c r="C32" s="841"/>
      <c r="D32" s="418">
        <f t="shared" si="6"/>
        <v>0</v>
      </c>
      <c r="E32" s="354"/>
      <c r="F32" s="843">
        <f t="shared" si="5"/>
        <v>0</v>
      </c>
      <c r="G32" s="71"/>
      <c r="H32" s="717"/>
      <c r="I32" s="929">
        <f t="shared" si="4"/>
        <v>0</v>
      </c>
      <c r="J32" s="845">
        <f t="shared" si="1"/>
        <v>0</v>
      </c>
    </row>
    <row r="33" spans="1:10" ht="15.75" x14ac:dyDescent="0.25">
      <c r="A33" s="47"/>
      <c r="B33" s="206">
        <f t="shared" si="2"/>
        <v>0</v>
      </c>
      <c r="C33" s="841"/>
      <c r="D33" s="418">
        <f t="shared" si="6"/>
        <v>0</v>
      </c>
      <c r="E33" s="354"/>
      <c r="F33" s="843">
        <f t="shared" si="5"/>
        <v>0</v>
      </c>
      <c r="G33" s="71"/>
      <c r="H33" s="717"/>
      <c r="I33" s="929">
        <f t="shared" si="4"/>
        <v>0</v>
      </c>
      <c r="J33" s="845">
        <f t="shared" si="1"/>
        <v>0</v>
      </c>
    </row>
    <row r="34" spans="1:10" ht="15.75" x14ac:dyDescent="0.25">
      <c r="A34" s="47"/>
      <c r="B34" s="206">
        <f t="shared" si="2"/>
        <v>0</v>
      </c>
      <c r="C34" s="841"/>
      <c r="D34" s="418">
        <f t="shared" si="6"/>
        <v>0</v>
      </c>
      <c r="E34" s="354"/>
      <c r="F34" s="843">
        <f t="shared" si="5"/>
        <v>0</v>
      </c>
      <c r="G34" s="71"/>
      <c r="H34" s="717"/>
      <c r="I34" s="929">
        <f t="shared" si="4"/>
        <v>0</v>
      </c>
      <c r="J34" s="845">
        <f t="shared" si="1"/>
        <v>0</v>
      </c>
    </row>
    <row r="35" spans="1:10" ht="15.75" x14ac:dyDescent="0.25">
      <c r="A35" s="47"/>
      <c r="B35" s="206">
        <f t="shared" si="2"/>
        <v>0</v>
      </c>
      <c r="C35" s="841"/>
      <c r="D35" s="418">
        <f t="shared" si="6"/>
        <v>0</v>
      </c>
      <c r="E35" s="354"/>
      <c r="F35" s="843">
        <f t="shared" si="5"/>
        <v>0</v>
      </c>
      <c r="G35" s="71"/>
      <c r="H35" s="717"/>
      <c r="I35" s="844">
        <f t="shared" si="4"/>
        <v>0</v>
      </c>
      <c r="J35" s="845">
        <f t="shared" si="1"/>
        <v>0</v>
      </c>
    </row>
    <row r="36" spans="1:10" ht="15.75" x14ac:dyDescent="0.25">
      <c r="A36" s="47"/>
      <c r="B36" s="206">
        <f t="shared" si="2"/>
        <v>0</v>
      </c>
      <c r="C36" s="841"/>
      <c r="D36" s="418">
        <f t="shared" si="6"/>
        <v>0</v>
      </c>
      <c r="E36" s="354"/>
      <c r="F36" s="843">
        <f t="shared" si="5"/>
        <v>0</v>
      </c>
      <c r="G36" s="71"/>
      <c r="H36" s="717"/>
      <c r="I36" s="844">
        <f t="shared" si="4"/>
        <v>0</v>
      </c>
      <c r="J36" s="845">
        <f t="shared" si="1"/>
        <v>0</v>
      </c>
    </row>
    <row r="37" spans="1:10" ht="15.75" x14ac:dyDescent="0.25">
      <c r="A37" s="47"/>
      <c r="B37" s="206">
        <f t="shared" si="2"/>
        <v>0</v>
      </c>
      <c r="C37" s="841"/>
      <c r="D37" s="418">
        <f t="shared" si="6"/>
        <v>0</v>
      </c>
      <c r="E37" s="354"/>
      <c r="F37" s="843">
        <f t="shared" si="5"/>
        <v>0</v>
      </c>
      <c r="G37" s="71"/>
      <c r="H37" s="717"/>
      <c r="I37" s="844">
        <f t="shared" si="4"/>
        <v>0</v>
      </c>
      <c r="J37" s="845">
        <f t="shared" si="1"/>
        <v>0</v>
      </c>
    </row>
    <row r="38" spans="1:10" ht="15.75" x14ac:dyDescent="0.25">
      <c r="A38" s="47"/>
      <c r="B38" s="206">
        <f t="shared" si="2"/>
        <v>0</v>
      </c>
      <c r="C38" s="841"/>
      <c r="D38" s="418">
        <f t="shared" si="6"/>
        <v>0</v>
      </c>
      <c r="E38" s="354"/>
      <c r="F38" s="843">
        <f t="shared" si="5"/>
        <v>0</v>
      </c>
      <c r="G38" s="71"/>
      <c r="H38" s="717"/>
      <c r="I38" s="844">
        <f t="shared" si="4"/>
        <v>0</v>
      </c>
      <c r="J38" s="845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7"/>
      <c r="J39" s="838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4" t="s">
        <v>21</v>
      </c>
      <c r="E42" s="113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2021-11-02T21:18:57Z</dcterms:modified>
</cp:coreProperties>
</file>