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5" i="38" l="1"/>
  <c r="Q17" i="38" l="1"/>
  <c r="Q16" i="38"/>
  <c r="Q5" i="38"/>
  <c r="Q6" i="38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<sst xmlns="http://schemas.openxmlformats.org/spreadsheetml/2006/main" count="3373" uniqueCount="556">
  <si>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</si>
  <si>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</si>
  <si>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</si>
  <si>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</si>
  <si>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</si>
  <si>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</si>
  <si>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</si>
  <si>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</si>
  <si>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</si>
  <si>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</si>
  <si>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</si>
  <si>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</si>
  <si>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</si>
  <si>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</si>
  <si>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</si>
  <si>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</si>
  <si>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</si>
  <si>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</si>
  <si>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</si>
  <si>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</si>
  <si>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</si>
  <si>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</si>
  <si>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</si>
  <si>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</si>
  <si>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</si>
  <si>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</si>
  <si>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</si>
  <si>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</si>
  <si>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</si>
  <si>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</si>
  <si>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</si>
  <si>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</si>
  <si>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</si>
  <si>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</si>
  <si>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</si>
  <si>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</si>
  <si>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</si>
  <si>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</si>
  <si>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</si>
  <si>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</si>
  <si>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</si>
  <si>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</si>
  <si>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</si>
  <si>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</si>
  <si>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</si>
  <si>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</si>
  <si>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</si>
  <si>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</si>
  <si>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</si>
  <si>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</si>
  <si>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</si>
  <si>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</si>
  <si>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</si>
  <si>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</si>
  <si>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</si>
  <si>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</si>
  <si>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</si>
  <si>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</si>
  <si>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</si>
  <si>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</si>
  <si>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</si>
  <si>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</si>
  <si>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</si>
  <si>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</si>
  <si>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</si>
  <si>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</si>
  <si>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</si>
  <si>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</si>
  <si>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</si>
  <si>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</si>
  <si>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</si>
  <si>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</si>
  <si>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</si>
  <si>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</si>
  <si>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</si>
  <si>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</si>
  <si>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</si>
  <si>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</si>
  <si>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</si>
  <si>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</si>
  <si>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</si>
  <si>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</si>
  <si>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</si>
  <si>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</si>
  <si>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</si>
  <si>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</si>
  <si>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</si>
  <si>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</si>
  <si>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</si>
  <si>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</si>
  <si>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</si>
  <si>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</si>
  <si>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</si>
  <si>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</si>
  <si>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</si>
  <si>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</si>
  <si>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</si>
  <si>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</si>
  <si>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</si>
  <si>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</si>
  <si>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</si>
  <si>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</si>
  <si>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</si>
  <si>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</si>
  <si>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</si>
  <si>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</si>
  <si>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</si>
  <si>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</si>
  <si>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</si>
  <si>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</si>
  <si>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</si>
  <si>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</si>
  <si>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</si>
  <si>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</si>
  <si>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</si>
  <si>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</si>
  <si>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</si>
  <si>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</si>
  <si>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</si>
  <si>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</si>
  <si>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</si>
  <si>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</si>
  <si>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</si>
  <si>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</si>
  <si>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</si>
  <si>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</si>
  <si>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</si>
  <si>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</si>
  <si>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</si>
  <si>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</si>
  <si>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</si>
  <si>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</si>
  <si>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</si>
  <si>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</si>
  <si>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</si>
  <si>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</si>
  <si>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</si>
  <si>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</si>
  <si>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</si>
  <si>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</si>
  <si>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</si>
  <si>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</si>
  <si>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</si>
  <si>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</si>
  <si>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</si>
  <si>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</si>
  <si>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</si>
  <si>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</si>
  <si>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</si>
  <si>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</si>
  <si>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</si>
  <si>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</si>
  <si>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</si>
  <si>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</si>
  <si>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</si>
  <si>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</si>
  <si>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</si>
  <si>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</si>
  <si>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</si>
  <si>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</si>
  <si>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</si>
  <si>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</si>
  <si>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</si>
  <si>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</si>
  <si>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</si>
  <si>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</si>
  <si>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</si>
  <si>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</si>
  <si>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</si>
  <si>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</si>
  <si>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</si>
  <si>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</si>
  <si>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</si>
  <si>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</si>
  <si>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</si>
  <si>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</si>
  <si>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</si>
  <si>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</si>
  <si>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</si>
  <si>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</si>
  <si>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</si>
  <si>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</si>
  <si>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</si>
  <si>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</si>
  <si>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</si>
  <si>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</si>
  <si>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</si>
  <si>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</si>
  <si>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</si>
  <si>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</si>
  <si>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</si>
  <si>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</si>
  <si>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</si>
  <si>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</si>
  <si>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</si>
  <si>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</si>
  <si>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</si>
  <si>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</si>
  <si>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</si>
  <si>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</si>
  <si>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</si>
  <si>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</si>
  <si>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</si>
  <si>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</si>
  <si>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</si>
  <si>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</si>
  <si>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</si>
  <si>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</si>
  <si>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</si>
  <si>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</si>
  <si>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</si>
  <si>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</si>
  <si>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</si>
  <si>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</si>
  <si>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</si>
  <si>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</si>
  <si>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</si>
  <si>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</si>
  <si>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</si>
  <si>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</si>
  <si>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</si>
  <si>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</si>
  <si>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</si>
  <si>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</si>
  <si>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</si>
  <si>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</si>
  <si>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</si>
  <si>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</si>
  <si>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</si>
  <si>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</si>
  <si>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</si>
  <si>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</si>
  <si>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</si>
  <si>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</si>
  <si>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</si>
  <si>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</si>
  <si>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</si>
  <si>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</si>
  <si>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</si>
  <si>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</si>
  <si>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</si>
  <si>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</si>
  <si>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</si>
  <si>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</si>
  <si>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</si>
  <si>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</si>
  <si>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</si>
  <si>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</si>
  <si>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</si>
  <si>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</si>
  <si>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</si>
  <si>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</si>
  <si>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</si>
  <si>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</si>
  <si>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</si>
  <si>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</si>
  <si>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</si>
  <si>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</si>
  <si>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</si>
  <si>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</si>
  <si>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</si>
  <si>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</si>
  <si>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</si>
  <si>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</si>
  <si>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</si>
  <si>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</si>
  <si>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</si>
  <si>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</si>
  <si>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</si>
  <si>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</si>
  <si>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</si>
  <si>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</si>
  <si>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</si>
  <si>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</si>
  <si>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</si>
  <si>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</si>
  <si>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</si>
  <si>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</si>
  <si>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</si>
  <si>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</si>
  <si>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</si>
  <si>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</si>
  <si>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</si>
  <si>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</si>
  <si>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</si>
  <si>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</si>
  <si>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</si>
  <si>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</si>
  <si>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</si>
  <si>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</si>
  <si>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</si>
  <si>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</si>
  <si>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</si>
  <si>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</si>
  <si>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</si>
  <si>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</si>
  <si>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</si>
  <si>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</si>
  <si>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</si>
  <si>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</si>
  <si>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</si>
  <si>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</si>
  <si>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</si>
  <si>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</si>
  <si>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</si>
  <si>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</si>
  <si>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</si>
  <si>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</si>
  <si>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</si>
  <si>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</si>
  <si>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</si>
  <si>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</si>
  <si>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</si>
  <si>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</si>
  <si>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</si>
  <si>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</si>
  <si>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</si>
  <si>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</si>
  <si>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</si>
  <si>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</si>
  <si>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</si>
  <si>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</si>
  <si>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</si>
  <si>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</si>
  <si>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</si>
  <si>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</si>
  <si>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</si>
  <si>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</si>
  <si>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</si>
  <si>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</si>
  <si>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</si>
  <si>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</si>
  <si>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</si>
  <si>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</si>
  <si>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</si>
  <si>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</si>
  <si>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</si>
  <si>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</si>
  <si>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</si>
  <si>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</si>
  <si>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</si>
  <si>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</si>
  <si>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</si>
  <si>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</si>
  <si>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</si>
  <si>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</si>
  <si>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</si>
  <si>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</si>
  <si>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</si>
  <si>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</si>
  <si>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</si>
  <si>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</si>
  <si>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</si>
  <si>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</si>
  <si>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</si>
  <si>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</si>
  <si>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</si>
  <si>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</si>
  <si>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</si>
  <si>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</si>
  <si>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</si>
  <si>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</si>
  <si>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</si>
  <si>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</si>
  <si>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</si>
  <si>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</si>
  <si>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</si>
  <si>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</si>
  <si>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</si>
  <si>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</si>
  <si>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</si>
  <si>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</si>
  <si>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</si>
  <si>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</si>
  <si>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</si>
  <si>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</si>
  <si>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</si>
  <si>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</si>
  <si>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</si>
  <si>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</si>
  <si>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</si>
  <si>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</si>
  <si>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</si>
  <si>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</si>
  <si>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</si>
  <si>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</si>
  <si>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</si>
  <si>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</si>
  <si>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</si>
  <si>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</si>
  <si>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</si>
  <si>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</si>
  <si>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</si>
  <si>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</si>
  <si>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</si>
  <si>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</si>
  <si>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</si>
  <si>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</si>
  <si>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</si>
  <si>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</si>
  <si>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</si>
  <si>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</si>
  <si>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</si>
  <si>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</si>
  <si>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</si>
  <si>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</si>
  <si>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</si>
  <si>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</si>
  <si>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</si>
  <si>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</si>
  <si>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</si>
  <si>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</si>
  <si>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</si>
  <si>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</si>
  <si>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</si>
  <si>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</si>
  <si>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</si>
  <si>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</si>
  <si>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</si>
  <si>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</si>
  <si>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</si>
  <si>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</si>
  <si>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</si>
  <si>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</si>
  <si>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</si>
  <si>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</si>
  <si>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</si>
  <si>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</si>
  <si>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</si>
  <si>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</si>
  <si>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</si>
  <si>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</si>
  <si>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</si>
  <si>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</si>
  <si>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</si>
  <si>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</si>
  <si>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</si>
  <si>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</si>
  <si>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</si>
  <si>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</si>
  <si>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</si>
  <si>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</si>
  <si>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</si>
  <si>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</si>
  <si>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</si>
  <si>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</si>
  <si>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</si>
  <si>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</si>
  <si>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</si>
  <si>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</si>
  <si>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</si>
  <si>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</si>
  <si>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</si>
  <si>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</si>
  <si>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</si>
  <si>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</si>
  <si>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</si>
  <si>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</si>
  <si>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</si>
  <si>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</si>
  <si>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</si>
  <si>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</si>
  <si>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</si>
  <si>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</si>
  <si>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</si>
  <si>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</si>
  <si>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</si>
  <si>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</si>
  <si>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</si>
  <si>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</si>
  <si>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</si>
  <si>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</si>
  <si>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</si>
  <si>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</si>
  <si>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</si>
  <si>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</si>
  <si>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</si>
  <si>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</si>
  <si>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</si>
  <si>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</si>
  <si>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</si>
  <si>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</si>
  <si>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</si>
  <si>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</si>
  <si>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</si>
  <si>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</si>
  <si>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</si>
  <si>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</si>
  <si>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</si>
  <si>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</si>
  <si>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</si>
  <si>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</si>
  <si>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</si>
  <si>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</si>
  <si>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</si>
  <si>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</si>
  <si>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</si>
  <si>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</si>
  <si>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</si>
  <si>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</si>
  <si>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</si>
  <si>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</si>
  <si>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</si>
  <si>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</si>
  <si>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</si>
  <si>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</si>
  <si>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</si>
  <si>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</si>
  <si>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</si>
  <si>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</si>
  <si>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</si>
  <si>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</si>
  <si>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</si>
  <si>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</si>
  <si>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</si>
  <si>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</si>
  <si>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</si>
  <si>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</si>
  <si>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</si>
  <si>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</si>
  <si>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</si>
  <si>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</si>
  <si>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</si>
  <si>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</si>
  <si>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</si>
  <si>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</si>
  <si>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</si>
  <si>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</si>
  <si>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</si>
  <si>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</si>
  <si>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</si>
  <si>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</si>
  <si>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</si>
  <si>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</si>
  <si>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</si>
  <si>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</si>
  <si>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</si>
  <si>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</si>
  <si>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</si>
  <si>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</si>
  <si>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</si>
  <si>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</si>
  <si>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</si>
  <si>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</si>
  <si>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</si>
  <si>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</si>
  <si>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</si>
  <si>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</si>
  <si>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</si>
  <si>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</si>
  <si>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</si>
  <si>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</si>
  <si>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20-Oct-21</t>
  </si>
  <si>
    <t>Transfer B 31-Ago-21</t>
  </si>
  <si>
    <t>Transfer  B 14-Sept-21</t>
  </si>
  <si>
    <t>Transfer B 24-Sept-21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</si>
</sst>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0" fontId="15" fillId="0" borderId="70" xfId="0" applyFont="1" applyFill="1" applyBorder="1" applyAlignment="1">
      <alignment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/>
    </xf>
    <xf numFmtId="164" fontId="7" fillId="14" borderId="33" xfId="0" applyNumberFormat="1" applyFont="1" applyFill="1" applyBorder="1"/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7" fillId="13" borderId="33" xfId="0" applyNumberFormat="1" applyFont="1" applyFill="1" applyBorder="1" applyAlignment="1">
      <alignment horizontal="center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wrapText="1"/>
    </xf>
    <xf numFmtId="0" fontId="74" fillId="0" borderId="33" xfId="0" applyFont="1" applyFill="1" applyBorder="1"/>
    <xf numFmtId="164" fontId="46" fillId="0" borderId="33" xfId="0" applyNumberFormat="1" applyFont="1" applyFill="1" applyBorder="1"/>
    <xf numFmtId="167" fontId="75" fillId="0" borderId="33" xfId="0" applyNumberFormat="1" applyFont="1" applyFill="1" applyBorder="1"/>
    <xf numFmtId="0" fontId="74" fillId="0" borderId="33" xfId="0" applyFont="1" applyFill="1" applyBorder="1" applyAlignment="1">
      <alignment horizontal="left"/>
    </xf>
    <xf numFmtId="0" fontId="76" fillId="0" borderId="33" xfId="0" applyFont="1" applyFill="1" applyBorder="1" applyAlignment="1">
      <alignment horizontal="left"/>
    </xf>
    <xf numFmtId="1" fontId="7" fillId="2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66FF"/>
      <color rgb="FF33CCFF"/>
      <color rgb="FFFFCCFF"/>
      <color rgb="FF0000FF"/>
      <color rgb="FF00FFCC"/>
      <color rgb="FF00FF00"/>
      <color rgb="FFFF66FF"/>
      <color rgb="FFFF3399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  <c:pt idx="21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1">
                  <c:v>1941713</c:v>
                </c:pt>
                <c:pt idx="2">
                  <c:v>1941712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2">
                  <c:v>1947199</c:v>
                </c:pt>
                <c:pt idx="13">
                  <c:v>1947200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  <c:pt idx="21">
                  <c:v>1951180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3973</c:v>
                </c:pt>
                <c:pt idx="1">
                  <c:v>3828</c:v>
                </c:pt>
                <c:pt idx="2">
                  <c:v>3857</c:v>
                </c:pt>
                <c:pt idx="3">
                  <c:v>3915</c:v>
                </c:pt>
                <c:pt idx="4">
                  <c:v>3857</c:v>
                </c:pt>
                <c:pt idx="5">
                  <c:v>3857</c:v>
                </c:pt>
                <c:pt idx="6">
                  <c:v>3770</c:v>
                </c:pt>
                <c:pt idx="7">
                  <c:v>3770</c:v>
                </c:pt>
                <c:pt idx="8" formatCode="General">
                  <c:v>0</c:v>
                </c:pt>
                <c:pt idx="9" formatCode="&quot;$&quot;#,##0.00">
                  <c:v>3828</c:v>
                </c:pt>
                <c:pt idx="10" formatCode="&quot;$&quot;#,##0.00">
                  <c:v>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1">
                  <c:v>606190.58499999996</c:v>
                </c:pt>
                <c:pt idx="2">
                  <c:v>612414.71849999996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2">
                  <c:v>557147.93940000003</c:v>
                </c:pt>
                <c:pt idx="13">
                  <c:v>557227.10159999994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  <c:pt idx="21">
                  <c:v>649248.69646000001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652151.58499999996</c:v>
                </c:pt>
                <c:pt idx="2">
                  <c:v>656344.71849999996</c:v>
                </c:pt>
                <c:pt idx="3">
                  <c:v>651983.82045</c:v>
                </c:pt>
                <c:pt idx="4">
                  <c:v>660374.83915000001</c:v>
                </c:pt>
                <c:pt idx="5">
                  <c:v>653169.45839999989</c:v>
                </c:pt>
                <c:pt idx="6">
                  <c:v>640417.30374999996</c:v>
                </c:pt>
                <c:pt idx="7">
                  <c:v>642817.95184999995</c:v>
                </c:pt>
                <c:pt idx="8">
                  <c:v>645582.03</c:v>
                </c:pt>
                <c:pt idx="9">
                  <c:v>642420.30900000001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599120.93940000003</c:v>
                </c:pt>
                <c:pt idx="13">
                  <c:v>598350.10159999994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689321.69646000001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35.166249321152613</c:v>
                </c:pt>
                <c:pt idx="2">
                  <c:v>35.031276796738624</c:v>
                </c:pt>
                <c:pt idx="3">
                  <c:v>34.855882875446468</c:v>
                </c:pt>
                <c:pt idx="4">
                  <c:v>34.713743246288999</c:v>
                </c:pt>
                <c:pt idx="5">
                  <c:v>34.450040672938876</c:v>
                </c:pt>
                <c:pt idx="6">
                  <c:v>34.129996160835738</c:v>
                </c:pt>
                <c:pt idx="7">
                  <c:v>34.112071718069593</c:v>
                </c:pt>
                <c:pt idx="8">
                  <c:v>33.800460214243081</c:v>
                </c:pt>
                <c:pt idx="9">
                  <c:v>34.036739283852349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31.220638950698024</c:v>
                </c:pt>
                <c:pt idx="13">
                  <c:v>31.276246012765402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36.1634146915478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28" sqref="N27:N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8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19"/>
      <c r="F1" s="54"/>
      <c r="G1" s="774"/>
      <c r="H1" s="54"/>
      <c r="I1" s="388"/>
      <c r="K1" s="1108" t="s">
        <v>26</v>
      </c>
      <c r="L1" s="731"/>
      <c r="M1" s="1110" t="s">
        <v>27</v>
      </c>
      <c r="N1" s="494"/>
      <c r="P1" s="98" t="s">
        <v>38</v>
      </c>
      <c r="Q1" s="1106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09"/>
      <c r="L2" s="732" t="s">
        <v>29</v>
      </c>
      <c r="M2" s="1111"/>
      <c r="N2" s="495" t="s">
        <v>29</v>
      </c>
      <c r="O2" s="651" t="s">
        <v>30</v>
      </c>
      <c r="P2" s="99" t="s">
        <v>39</v>
      </c>
      <c r="Q2" s="110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3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0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2">
        <v>56485</v>
      </c>
      <c r="P4" s="1085">
        <v>3973</v>
      </c>
      <c r="Q4" s="642">
        <f>30800.1*19.95</f>
        <v>614461.995</v>
      </c>
      <c r="R4" s="1002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48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0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>
        <v>1941713</v>
      </c>
      <c r="P5" s="1085">
        <v>3828</v>
      </c>
      <c r="Q5" s="1206">
        <f>30083.9*20.15</f>
        <v>606190.58499999996</v>
      </c>
      <c r="R5" s="1208" t="s">
        <v>553</v>
      </c>
      <c r="S5" s="66">
        <f>Q5+M5+K5+P5</f>
        <v>652151.58499999996</v>
      </c>
      <c r="T5" s="66">
        <f>S5/H5+0.1</f>
        <v>35.166249321152613</v>
      </c>
      <c r="U5" s="211"/>
    </row>
    <row r="6" spans="1:29" s="163" customFormat="1" ht="24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0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>
        <v>1941712</v>
      </c>
      <c r="P6" s="1085">
        <v>3857</v>
      </c>
      <c r="Q6" s="1206">
        <f>30392.79*20.15</f>
        <v>612414.71849999996</v>
      </c>
      <c r="R6" s="1207" t="s">
        <v>553</v>
      </c>
      <c r="S6" s="66">
        <f t="shared" si="0"/>
        <v>656344.71849999996</v>
      </c>
      <c r="T6" s="66">
        <f>S6/H6+0.1</f>
        <v>35.031276796738624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0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1086">
        <v>3915</v>
      </c>
      <c r="Q7" s="639">
        <f>30441.89*19.905</f>
        <v>605945.82045</v>
      </c>
      <c r="R7" s="640" t="s">
        <v>309</v>
      </c>
      <c r="S7" s="66">
        <f t="shared" si="0"/>
        <v>651983.82045</v>
      </c>
      <c r="T7" s="66">
        <f>S7/H7</f>
        <v>34.855882875446468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0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2">
        <v>1942651</v>
      </c>
      <c r="P8" s="1085">
        <v>3857</v>
      </c>
      <c r="Q8" s="639">
        <f>30839.13*19.955</f>
        <v>615394.83915000001</v>
      </c>
      <c r="R8" s="640" t="s">
        <v>306</v>
      </c>
      <c r="S8" s="66">
        <f t="shared" si="0"/>
        <v>660374.83915000001</v>
      </c>
      <c r="T8" s="66">
        <f t="shared" ref="T8:T41" si="4">S8/H8+0.1</f>
        <v>34.713743246288999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0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1085">
        <v>3857</v>
      </c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0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1085">
        <v>3770</v>
      </c>
      <c r="Q10" s="639">
        <f>29793.25*19.955</f>
        <v>594524.30374999996</v>
      </c>
      <c r="R10" s="640" t="s">
        <v>334</v>
      </c>
      <c r="S10" s="66">
        <f>Q10+M10+K10+P10</f>
        <v>640417.30374999996</v>
      </c>
      <c r="T10" s="66">
        <f>S10/H10+0.1</f>
        <v>34.129996160835738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0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3">
        <v>1944178</v>
      </c>
      <c r="P11" s="1085">
        <v>3770</v>
      </c>
      <c r="Q11" s="639">
        <f>29921.07*19.955</f>
        <v>597074.95184999995</v>
      </c>
      <c r="R11" s="640" t="s">
        <v>334</v>
      </c>
      <c r="S11" s="66">
        <f t="shared" si="0"/>
        <v>642817.95184999995</v>
      </c>
      <c r="T11" s="66">
        <f>S11/H11+0.1</f>
        <v>34.112071718069593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0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3">
        <v>62</v>
      </c>
      <c r="P12" s="10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0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3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3">
        <v>65440</v>
      </c>
      <c r="P13" s="1090">
        <v>3828</v>
      </c>
      <c r="Q13" s="642">
        <f>30088.91*19.9</f>
        <v>598769.30900000001</v>
      </c>
      <c r="R13" s="640" t="s">
        <v>335</v>
      </c>
      <c r="S13" s="66">
        <f t="shared" si="0"/>
        <v>642420.30900000001</v>
      </c>
      <c r="T13" s="66">
        <f>S13/H13</f>
        <v>34.036739283852349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0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1087">
        <v>3712</v>
      </c>
      <c r="Q14" s="642">
        <f>29190.74*19.89</f>
        <v>580603.8186</v>
      </c>
      <c r="R14" s="644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0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3" t="s">
        <v>341</v>
      </c>
      <c r="K15" s="636">
        <v>10963</v>
      </c>
      <c r="L15" s="637" t="s">
        <v>347</v>
      </c>
      <c r="M15" s="636">
        <v>30160</v>
      </c>
      <c r="N15" s="645" t="s">
        <v>333</v>
      </c>
      <c r="O15" s="652">
        <v>1945556</v>
      </c>
      <c r="P15" s="1203"/>
      <c r="Q15" s="642">
        <f>28867.75*19.88</f>
        <v>573890.87</v>
      </c>
      <c r="R15" s="646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0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7" t="s">
        <v>342</v>
      </c>
      <c r="K16" s="636">
        <v>11813</v>
      </c>
      <c r="L16" s="637" t="s">
        <v>344</v>
      </c>
      <c r="M16" s="636">
        <v>30160</v>
      </c>
      <c r="N16" s="645" t="s">
        <v>345</v>
      </c>
      <c r="O16" s="641">
        <v>1947199</v>
      </c>
      <c r="P16" s="1204"/>
      <c r="Q16" s="639">
        <f>28011.46*19.89</f>
        <v>557147.93940000003</v>
      </c>
      <c r="R16" s="640" t="s">
        <v>554</v>
      </c>
      <c r="S16" s="66">
        <f t="shared" si="0"/>
        <v>599120.93940000003</v>
      </c>
      <c r="T16" s="66">
        <f>S16/H16</f>
        <v>31.220638950698024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0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5" t="s">
        <v>345</v>
      </c>
      <c r="O17" s="641">
        <v>1947200</v>
      </c>
      <c r="P17" s="1204"/>
      <c r="Q17" s="639">
        <f>28015.44*19.89</f>
        <v>557227.10159999994</v>
      </c>
      <c r="R17" s="644" t="s">
        <v>335</v>
      </c>
      <c r="S17" s="66">
        <f t="shared" si="0"/>
        <v>598350.10159999994</v>
      </c>
      <c r="T17" s="66">
        <f t="shared" si="4"/>
        <v>31.276246012765402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0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4" t="s">
        <v>345</v>
      </c>
      <c r="M18" s="636">
        <v>30160</v>
      </c>
      <c r="N18" s="638" t="s">
        <v>354</v>
      </c>
      <c r="O18" s="654">
        <v>77477</v>
      </c>
      <c r="P18" s="1205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0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1203"/>
      <c r="Q19" s="639">
        <f>31149.81*20.095</f>
        <v>625955.43195</v>
      </c>
      <c r="R19" s="647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0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1205"/>
      <c r="Q20" s="639">
        <f>28734.6*20.083</f>
        <v>577076.97179999994</v>
      </c>
      <c r="R20" s="647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0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1205"/>
      <c r="Q21" s="639">
        <f>28971*19.88</f>
        <v>575943.48</v>
      </c>
      <c r="R21" s="647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4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3">
        <v>1949182</v>
      </c>
      <c r="P22" s="1203"/>
      <c r="Q22" s="639">
        <f>30880.11*20.095</f>
        <v>620535.81044999999</v>
      </c>
      <c r="R22" s="647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4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4">
        <v>86623</v>
      </c>
      <c r="P23" s="1205"/>
      <c r="Q23" s="639">
        <f>30543.79*20.53</f>
        <v>627064.00870000001</v>
      </c>
      <c r="R23" s="647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4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1205"/>
      <c r="Q24" s="639">
        <f>29041.87*20.515</f>
        <v>595793.96305000002</v>
      </c>
      <c r="R24" s="647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77" t="str">
        <f>PIERNA!HO5</f>
        <v>PED. 71424582</v>
      </c>
      <c r="E25" s="1078">
        <f>PIERNA!E25</f>
        <v>44470</v>
      </c>
      <c r="F25" s="814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1209">
        <v>9913</v>
      </c>
      <c r="L25" s="1210" t="s">
        <v>385</v>
      </c>
      <c r="M25" s="1209">
        <v>30160</v>
      </c>
      <c r="N25" s="1211" t="s">
        <v>380</v>
      </c>
      <c r="O25" s="641">
        <v>1951180</v>
      </c>
      <c r="P25" s="1089"/>
      <c r="Q25" s="1206">
        <f>32241.58*20.137</f>
        <v>649248.69646000001</v>
      </c>
      <c r="R25" s="1212" t="s">
        <v>555</v>
      </c>
      <c r="S25" s="66">
        <f t="shared" si="0"/>
        <v>689321.69646000001</v>
      </c>
      <c r="T25" s="66">
        <f>S25/H25</f>
        <v>36.1634146915478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79" t="str">
        <f>PIERNA!HW5</f>
        <v xml:space="preserve">DISTRIBUIDORA ASGAR SA DE CV </v>
      </c>
      <c r="C26" s="76" t="str">
        <f>PIERNA!HX5</f>
        <v>Seaboard</v>
      </c>
      <c r="D26" s="1077" t="str">
        <f>PIERNA!HY5</f>
        <v>PED. 71447518</v>
      </c>
      <c r="E26" s="1078">
        <f>PIERNA!HZ5</f>
        <v>44471</v>
      </c>
      <c r="F26" s="814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2"/>
      <c r="K26" s="1209"/>
      <c r="L26" s="1210"/>
      <c r="M26" s="1209"/>
      <c r="N26" s="1211"/>
      <c r="O26" s="1213"/>
      <c r="P26" s="1088"/>
      <c r="Q26" s="639"/>
      <c r="R26" s="647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7"/>
      <c r="O27" s="641"/>
      <c r="P27" s="1088"/>
      <c r="Q27" s="639"/>
      <c r="R27" s="64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7"/>
      <c r="O28" s="641"/>
      <c r="P28" s="1088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7"/>
      <c r="O29" s="654"/>
      <c r="P29" s="1088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06">
        <f>PIERNA!JO5</f>
        <v>0</v>
      </c>
      <c r="G30" s="1007">
        <f>PIERNA!JP5</f>
        <v>0</v>
      </c>
      <c r="H30" s="709">
        <f>PIERNA!JQ5</f>
        <v>0</v>
      </c>
      <c r="I30" s="297">
        <f>PIERNA!I30</f>
        <v>0</v>
      </c>
      <c r="J30" s="576"/>
      <c r="K30" s="636"/>
      <c r="L30" s="637"/>
      <c r="M30" s="636"/>
      <c r="N30" s="647"/>
      <c r="O30" s="654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78">
        <f>PIERNA!JV5</f>
        <v>0</v>
      </c>
      <c r="D31" s="614">
        <f>PIERNA!JW5</f>
        <v>0</v>
      </c>
      <c r="E31" s="492">
        <f>PIERNA!JX5</f>
        <v>0</v>
      </c>
      <c r="F31" s="1006">
        <f>PIERNA!JY5</f>
        <v>0</v>
      </c>
      <c r="G31" s="1007">
        <f>PIERNA!JZ5</f>
        <v>0</v>
      </c>
      <c r="H31" s="709">
        <f>PIERNA!KA5</f>
        <v>0</v>
      </c>
      <c r="I31" s="297">
        <f>PIERNA!I31</f>
        <v>0</v>
      </c>
      <c r="J31" s="576"/>
      <c r="K31" s="636"/>
      <c r="L31" s="637"/>
      <c r="M31" s="636"/>
      <c r="N31" s="647"/>
      <c r="O31" s="654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06">
        <f>PIERNA!KI5</f>
        <v>0</v>
      </c>
      <c r="G32" s="1007">
        <f>PIERNA!KJ5</f>
        <v>0</v>
      </c>
      <c r="H32" s="709">
        <f>PIERNA!KK5</f>
        <v>0</v>
      </c>
      <c r="I32" s="297">
        <f>PIERNA!I32</f>
        <v>0</v>
      </c>
      <c r="J32" s="576"/>
      <c r="K32" s="636"/>
      <c r="L32" s="637"/>
      <c r="M32" s="636"/>
      <c r="N32" s="647"/>
      <c r="O32" s="654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0">
        <f>PIERNA!KS5</f>
        <v>0</v>
      </c>
      <c r="G33" s="921">
        <f>PIERNA!KT5</f>
        <v>0</v>
      </c>
      <c r="H33" s="709">
        <f>PIERNA!KU5</f>
        <v>0</v>
      </c>
      <c r="I33" s="297">
        <f>PIERNA!I33</f>
        <v>0</v>
      </c>
      <c r="J33" s="576"/>
      <c r="K33" s="642"/>
      <c r="L33" s="637"/>
      <c r="M33" s="636"/>
      <c r="N33" s="647"/>
      <c r="O33" s="654"/>
      <c r="P33" s="711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0">
        <f>PIERNA!F34</f>
        <v>0</v>
      </c>
      <c r="G34" s="921">
        <f>PIERNA!G34</f>
        <v>0</v>
      </c>
      <c r="H34" s="709">
        <f>PIERNA!H34</f>
        <v>0</v>
      </c>
      <c r="I34" s="297">
        <f>PIERNA!I34</f>
        <v>0</v>
      </c>
      <c r="J34" s="576"/>
      <c r="K34" s="636"/>
      <c r="L34" s="637"/>
      <c r="M34" s="636"/>
      <c r="N34" s="647"/>
      <c r="O34" s="710"/>
      <c r="P34" s="639"/>
      <c r="Q34" s="713"/>
      <c r="R34" s="71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0">
        <f>PIERNA!F35</f>
        <v>0</v>
      </c>
      <c r="G35" s="922">
        <f>PIERNA!G35</f>
        <v>0</v>
      </c>
      <c r="H35" s="709">
        <f>PIERNA!H35</f>
        <v>0</v>
      </c>
      <c r="I35" s="297">
        <f>PIERNA!I35</f>
        <v>0</v>
      </c>
      <c r="J35" s="576"/>
      <c r="K35" s="636"/>
      <c r="L35" s="637"/>
      <c r="M35" s="636"/>
      <c r="N35" s="647"/>
      <c r="O35" s="710"/>
      <c r="P35" s="711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4">
        <f>PIERNA!G36</f>
        <v>0</v>
      </c>
      <c r="H36" s="703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0"/>
      <c r="P36" s="711"/>
      <c r="Q36" s="636"/>
      <c r="R36" s="71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1"/>
      <c r="O39" s="654"/>
      <c r="P39" s="692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89"/>
      <c r="L40" s="637"/>
      <c r="M40" s="636"/>
      <c r="N40" s="691"/>
      <c r="O40" s="654"/>
      <c r="P40" s="692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0"/>
      <c r="L41" s="637"/>
      <c r="M41" s="636"/>
      <c r="N41" s="691"/>
      <c r="O41" s="654"/>
      <c r="P41" s="692"/>
      <c r="Q41" s="885"/>
      <c r="R41" s="88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79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89"/>
      <c r="L42" s="637"/>
      <c r="M42" s="636"/>
      <c r="N42" s="691"/>
      <c r="O42" s="654"/>
      <c r="P42" s="692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89"/>
      <c r="L43" s="637"/>
      <c r="M43" s="636"/>
      <c r="N43" s="691"/>
      <c r="O43" s="654"/>
      <c r="P43" s="692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5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5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23"/>
      <c r="O97" s="852"/>
      <c r="P97" s="639"/>
      <c r="Q97" s="636"/>
      <c r="R97" s="712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12" t="s">
        <v>293</v>
      </c>
      <c r="C98" s="980" t="s">
        <v>134</v>
      </c>
      <c r="D98" s="980"/>
      <c r="E98" s="982">
        <v>44447</v>
      </c>
      <c r="F98" s="980">
        <v>25</v>
      </c>
      <c r="G98" s="980">
        <v>5</v>
      </c>
      <c r="H98" s="980">
        <v>25</v>
      </c>
      <c r="I98" s="862">
        <f t="shared" ref="I98:I105" si="17">H98-F98</f>
        <v>0</v>
      </c>
      <c r="J98" s="796"/>
      <c r="K98" s="633"/>
      <c r="L98" s="663"/>
      <c r="M98" s="633"/>
      <c r="N98" s="870"/>
      <c r="O98" s="1114" t="s">
        <v>294</v>
      </c>
      <c r="P98" s="1003"/>
      <c r="Q98" s="633">
        <v>6250</v>
      </c>
      <c r="R98" s="827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13"/>
      <c r="C99" s="910" t="s">
        <v>295</v>
      </c>
      <c r="D99" s="910"/>
      <c r="E99" s="981">
        <v>44447</v>
      </c>
      <c r="F99" s="910">
        <v>1003.34</v>
      </c>
      <c r="G99" s="910">
        <v>221</v>
      </c>
      <c r="H99" s="910">
        <v>1003.34</v>
      </c>
      <c r="I99" s="862">
        <f t="shared" si="17"/>
        <v>0</v>
      </c>
      <c r="J99" s="796"/>
      <c r="K99" s="633"/>
      <c r="L99" s="663"/>
      <c r="M99" s="633"/>
      <c r="N99" s="870"/>
      <c r="O99" s="1115"/>
      <c r="P99" s="1004"/>
      <c r="Q99" s="633">
        <v>50167</v>
      </c>
      <c r="R99" s="827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3" t="s">
        <v>302</v>
      </c>
      <c r="C100" s="910" t="s">
        <v>299</v>
      </c>
      <c r="D100" s="910"/>
      <c r="E100" s="981">
        <v>44448</v>
      </c>
      <c r="F100" s="910">
        <v>3014.16</v>
      </c>
      <c r="G100" s="910">
        <v>359</v>
      </c>
      <c r="H100" s="910">
        <v>3014.16</v>
      </c>
      <c r="I100" s="862">
        <f t="shared" si="17"/>
        <v>0</v>
      </c>
      <c r="J100" s="796"/>
      <c r="K100" s="633"/>
      <c r="L100" s="663"/>
      <c r="M100" s="633"/>
      <c r="N100" s="870"/>
      <c r="O100" s="852" t="s">
        <v>300</v>
      </c>
      <c r="P100" s="1004"/>
      <c r="Q100" s="633">
        <v>156736.32000000001</v>
      </c>
      <c r="R100" s="827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3" t="s">
        <v>322</v>
      </c>
      <c r="C101" s="910" t="s">
        <v>301</v>
      </c>
      <c r="D101" s="910"/>
      <c r="E101" s="981">
        <v>44448</v>
      </c>
      <c r="F101" s="983">
        <v>3412.85</v>
      </c>
      <c r="G101" s="983">
        <v>160</v>
      </c>
      <c r="H101" s="983">
        <v>3412.85</v>
      </c>
      <c r="I101" s="862">
        <f>H101-F101</f>
        <v>0</v>
      </c>
      <c r="J101" s="796"/>
      <c r="K101" s="633"/>
      <c r="L101" s="663"/>
      <c r="M101" s="633"/>
      <c r="N101" s="870"/>
      <c r="O101" s="852">
        <v>16782</v>
      </c>
      <c r="P101" s="633"/>
      <c r="Q101" s="633">
        <v>204771</v>
      </c>
      <c r="R101" s="827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0" t="s">
        <v>68</v>
      </c>
      <c r="C102" s="910" t="s">
        <v>305</v>
      </c>
      <c r="D102" s="910"/>
      <c r="E102" s="981">
        <v>44449</v>
      </c>
      <c r="F102" s="910">
        <v>2719.84</v>
      </c>
      <c r="G102" s="910">
        <v>90</v>
      </c>
      <c r="H102" s="910">
        <v>2719.84</v>
      </c>
      <c r="I102" s="862">
        <f t="shared" si="17"/>
        <v>0</v>
      </c>
      <c r="J102" s="796"/>
      <c r="K102" s="633"/>
      <c r="L102" s="663"/>
      <c r="M102" s="633"/>
      <c r="N102" s="870"/>
      <c r="O102" s="852" t="s">
        <v>328</v>
      </c>
      <c r="P102" s="1035" t="s">
        <v>330</v>
      </c>
      <c r="Q102" s="633">
        <v>367178.4</v>
      </c>
      <c r="R102" s="827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0" t="s">
        <v>322</v>
      </c>
      <c r="C103" s="910" t="s">
        <v>301</v>
      </c>
      <c r="D103" s="910"/>
      <c r="E103" s="981">
        <v>44452</v>
      </c>
      <c r="F103" s="910">
        <v>6683.56</v>
      </c>
      <c r="G103" s="910">
        <v>265</v>
      </c>
      <c r="H103" s="910">
        <v>6683.56</v>
      </c>
      <c r="I103" s="862">
        <f t="shared" si="17"/>
        <v>0</v>
      </c>
      <c r="J103" s="796"/>
      <c r="K103" s="633"/>
      <c r="L103" s="876"/>
      <c r="M103" s="633"/>
      <c r="N103" s="875"/>
      <c r="O103" s="1005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3" t="s">
        <v>68</v>
      </c>
      <c r="C104" s="910" t="s">
        <v>305</v>
      </c>
      <c r="D104" s="910"/>
      <c r="E104" s="981">
        <v>44457</v>
      </c>
      <c r="F104" s="983">
        <v>3120.47</v>
      </c>
      <c r="G104" s="910">
        <v>100</v>
      </c>
      <c r="H104" s="983">
        <v>3120.47</v>
      </c>
      <c r="I104" s="862">
        <f t="shared" si="17"/>
        <v>0</v>
      </c>
      <c r="J104" s="796"/>
      <c r="K104" s="633"/>
      <c r="L104" s="663"/>
      <c r="M104" s="633"/>
      <c r="N104" s="870"/>
      <c r="O104" s="889" t="s">
        <v>549</v>
      </c>
      <c r="P104" s="1081" t="s">
        <v>330</v>
      </c>
      <c r="Q104" s="633">
        <v>421263.45</v>
      </c>
      <c r="R104" s="1080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0" t="s">
        <v>350</v>
      </c>
      <c r="C105" s="910" t="s">
        <v>120</v>
      </c>
      <c r="D105" s="910"/>
      <c r="E105" s="981">
        <v>44461</v>
      </c>
      <c r="F105" s="983">
        <v>387.1</v>
      </c>
      <c r="G105" s="910">
        <v>30</v>
      </c>
      <c r="H105" s="983">
        <v>387.1</v>
      </c>
      <c r="I105" s="107">
        <f t="shared" si="17"/>
        <v>0</v>
      </c>
      <c r="J105" s="796"/>
      <c r="K105" s="633"/>
      <c r="L105" s="663"/>
      <c r="M105" s="633"/>
      <c r="N105" s="870"/>
      <c r="O105" s="889" t="s">
        <v>351</v>
      </c>
      <c r="P105" s="1003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0" t="s">
        <v>369</v>
      </c>
      <c r="C106" s="910" t="s">
        <v>370</v>
      </c>
      <c r="D106" s="910"/>
      <c r="E106" s="981">
        <v>44467</v>
      </c>
      <c r="F106" s="983">
        <v>18506.759999999998</v>
      </c>
      <c r="G106" s="910">
        <v>680</v>
      </c>
      <c r="H106" s="983">
        <v>18506.759999999998</v>
      </c>
      <c r="I106" s="107">
        <f t="shared" ref="I106:I107" si="19">H106-F106</f>
        <v>0</v>
      </c>
      <c r="J106" s="796"/>
      <c r="K106" s="633"/>
      <c r="L106" s="663"/>
      <c r="M106" s="633"/>
      <c r="N106" s="870"/>
      <c r="O106" s="887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94" t="s">
        <v>371</v>
      </c>
      <c r="C107" s="1038" t="s">
        <v>45</v>
      </c>
      <c r="D107" s="910"/>
      <c r="E107" s="981">
        <v>44468</v>
      </c>
      <c r="F107" s="983">
        <v>839.9</v>
      </c>
      <c r="G107" s="910">
        <v>185</v>
      </c>
      <c r="H107" s="983">
        <v>839.9</v>
      </c>
      <c r="I107" s="484">
        <f t="shared" si="19"/>
        <v>0</v>
      </c>
      <c r="J107" s="797"/>
      <c r="K107" s="633"/>
      <c r="L107" s="663"/>
      <c r="M107" s="633"/>
      <c r="N107" s="870"/>
      <c r="O107" s="1096" t="s">
        <v>372</v>
      </c>
      <c r="P107" s="888"/>
      <c r="Q107" s="633">
        <v>41995</v>
      </c>
      <c r="R107" s="1091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95"/>
      <c r="C108" s="1038" t="s">
        <v>373</v>
      </c>
      <c r="D108" s="910"/>
      <c r="E108" s="981">
        <v>44468</v>
      </c>
      <c r="F108" s="983">
        <v>50</v>
      </c>
      <c r="G108" s="910">
        <v>5</v>
      </c>
      <c r="H108" s="983">
        <v>50</v>
      </c>
      <c r="I108" s="107">
        <f t="shared" ref="I108:I173" si="20">H108-F108</f>
        <v>0</v>
      </c>
      <c r="J108" s="796"/>
      <c r="K108" s="633"/>
      <c r="L108" s="663"/>
      <c r="M108" s="633"/>
      <c r="N108" s="870"/>
      <c r="O108" s="1097"/>
      <c r="P108" s="888"/>
      <c r="Q108" s="633">
        <v>4250</v>
      </c>
      <c r="R108" s="1092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95"/>
      <c r="C109" s="1038" t="s">
        <v>374</v>
      </c>
      <c r="D109" s="910"/>
      <c r="E109" s="981">
        <v>44468</v>
      </c>
      <c r="F109" s="983">
        <v>50</v>
      </c>
      <c r="G109" s="910">
        <v>5</v>
      </c>
      <c r="H109" s="983">
        <v>50</v>
      </c>
      <c r="I109" s="107">
        <f t="shared" si="20"/>
        <v>0</v>
      </c>
      <c r="J109" s="796"/>
      <c r="K109" s="633"/>
      <c r="L109" s="663"/>
      <c r="M109" s="633"/>
      <c r="N109" s="870"/>
      <c r="O109" s="1097"/>
      <c r="P109" s="888"/>
      <c r="Q109" s="633">
        <v>5000</v>
      </c>
      <c r="R109" s="1093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1">
        <v>73</v>
      </c>
      <c r="B110" s="1100" t="s">
        <v>68</v>
      </c>
      <c r="C110" s="1038" t="s">
        <v>375</v>
      </c>
      <c r="D110" s="910"/>
      <c r="E110" s="981">
        <v>44468</v>
      </c>
      <c r="F110" s="983">
        <v>300</v>
      </c>
      <c r="G110" s="910">
        <v>20</v>
      </c>
      <c r="H110" s="983">
        <v>300</v>
      </c>
      <c r="I110" s="107">
        <f t="shared" si="20"/>
        <v>0</v>
      </c>
      <c r="J110" s="798"/>
      <c r="K110" s="633"/>
      <c r="L110" s="663"/>
      <c r="M110" s="633"/>
      <c r="N110" s="871"/>
      <c r="O110" s="1098" t="s">
        <v>548</v>
      </c>
      <c r="P110" s="1104" t="s">
        <v>330</v>
      </c>
      <c r="Q110" s="633">
        <v>31500</v>
      </c>
      <c r="R110" s="1102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01"/>
      <c r="C111" s="1038" t="s">
        <v>376</v>
      </c>
      <c r="D111" s="910"/>
      <c r="E111" s="981">
        <v>44468</v>
      </c>
      <c r="F111" s="983">
        <v>205.81</v>
      </c>
      <c r="G111" s="910">
        <v>7</v>
      </c>
      <c r="H111" s="983">
        <v>205.81</v>
      </c>
      <c r="I111" s="107">
        <f t="shared" si="20"/>
        <v>0</v>
      </c>
      <c r="J111" s="798"/>
      <c r="K111" s="633"/>
      <c r="L111" s="663"/>
      <c r="M111" s="633"/>
      <c r="N111" s="871"/>
      <c r="O111" s="1099"/>
      <c r="P111" s="1105"/>
      <c r="Q111" s="633">
        <v>28401.78</v>
      </c>
      <c r="R111" s="1103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1">
        <v>75</v>
      </c>
      <c r="B112" s="1083" t="s">
        <v>369</v>
      </c>
      <c r="C112" s="910" t="s">
        <v>370</v>
      </c>
      <c r="D112" s="910"/>
      <c r="E112" s="981">
        <v>44469</v>
      </c>
      <c r="F112" s="983">
        <v>18507</v>
      </c>
      <c r="G112" s="910">
        <v>680</v>
      </c>
      <c r="H112" s="983">
        <v>18506.7585</v>
      </c>
      <c r="I112" s="107">
        <f t="shared" si="20"/>
        <v>-0.24150000000008731</v>
      </c>
      <c r="J112" s="798"/>
      <c r="K112" s="633"/>
      <c r="L112" s="663"/>
      <c r="M112" s="633"/>
      <c r="N112" s="871"/>
      <c r="O112" s="1084">
        <v>30609</v>
      </c>
      <c r="P112" s="635"/>
      <c r="Q112" s="633">
        <v>1230699.44</v>
      </c>
      <c r="R112" s="1080" t="s">
        <v>552</v>
      </c>
      <c r="S112" s="66">
        <f t="shared" si="14"/>
        <v>1230699.44</v>
      </c>
      <c r="T112" s="66">
        <f t="shared" si="21"/>
        <v>66.499999986491417</v>
      </c>
    </row>
    <row r="113" spans="1:20" s="163" customFormat="1" ht="18.75" x14ac:dyDescent="0.25">
      <c r="A113" s="101">
        <v>76</v>
      </c>
      <c r="B113" s="910"/>
      <c r="C113" s="910"/>
      <c r="D113" s="910"/>
      <c r="E113" s="981"/>
      <c r="F113" s="983"/>
      <c r="G113" s="910"/>
      <c r="H113" s="983"/>
      <c r="I113" s="107">
        <f t="shared" si="20"/>
        <v>0</v>
      </c>
      <c r="J113" s="798"/>
      <c r="K113" s="633"/>
      <c r="L113" s="663"/>
      <c r="M113" s="633"/>
      <c r="N113" s="871"/>
      <c r="O113" s="887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1">
        <v>77</v>
      </c>
      <c r="B114" s="910"/>
      <c r="C114" s="910"/>
      <c r="D114" s="910"/>
      <c r="E114" s="981"/>
      <c r="F114" s="983"/>
      <c r="G114" s="910"/>
      <c r="H114" s="983"/>
      <c r="I114" s="107">
        <f t="shared" si="20"/>
        <v>0</v>
      </c>
      <c r="J114" s="798"/>
      <c r="K114" s="633"/>
      <c r="L114" s="663"/>
      <c r="M114" s="633"/>
      <c r="N114" s="871"/>
      <c r="O114" s="887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0"/>
      <c r="C115" s="910"/>
      <c r="D115" s="910"/>
      <c r="E115" s="981"/>
      <c r="F115" s="983"/>
      <c r="G115" s="910"/>
      <c r="H115" s="983"/>
      <c r="I115" s="107">
        <f t="shared" si="20"/>
        <v>0</v>
      </c>
      <c r="J115" s="798"/>
      <c r="K115" s="633"/>
      <c r="L115" s="663"/>
      <c r="M115" s="633"/>
      <c r="N115" s="871"/>
      <c r="O115" s="887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1">
        <v>79</v>
      </c>
      <c r="B116" s="910"/>
      <c r="C116" s="910"/>
      <c r="D116" s="910"/>
      <c r="E116" s="981"/>
      <c r="F116" s="983"/>
      <c r="G116" s="910"/>
      <c r="H116" s="983"/>
      <c r="I116" s="107">
        <f t="shared" si="20"/>
        <v>0</v>
      </c>
      <c r="J116" s="798"/>
      <c r="K116" s="633"/>
      <c r="L116" s="663"/>
      <c r="M116" s="633"/>
      <c r="N116" s="871"/>
      <c r="O116" s="887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0"/>
      <c r="C117" s="910"/>
      <c r="D117" s="910"/>
      <c r="E117" s="981"/>
      <c r="F117" s="983"/>
      <c r="G117" s="910"/>
      <c r="H117" s="983"/>
      <c r="I117" s="107">
        <f t="shared" si="20"/>
        <v>0</v>
      </c>
      <c r="J117" s="798"/>
      <c r="K117" s="633"/>
      <c r="L117" s="663"/>
      <c r="M117" s="633"/>
      <c r="N117" s="871"/>
      <c r="O117" s="887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1">
        <v>81</v>
      </c>
      <c r="B118" s="910"/>
      <c r="C118" s="910"/>
      <c r="D118" s="910"/>
      <c r="E118" s="981"/>
      <c r="F118" s="983"/>
      <c r="G118" s="910"/>
      <c r="H118" s="983"/>
      <c r="I118" s="107">
        <f t="shared" si="20"/>
        <v>0</v>
      </c>
      <c r="J118" s="798"/>
      <c r="K118" s="633"/>
      <c r="L118" s="663"/>
      <c r="M118" s="633"/>
      <c r="N118" s="871"/>
      <c r="O118" s="887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0"/>
      <c r="C119" s="910"/>
      <c r="D119" s="910"/>
      <c r="E119" s="981"/>
      <c r="F119" s="983"/>
      <c r="G119" s="910"/>
      <c r="H119" s="983"/>
      <c r="I119" s="107">
        <f t="shared" si="20"/>
        <v>0</v>
      </c>
      <c r="J119" s="798"/>
      <c r="K119" s="633"/>
      <c r="L119" s="663"/>
      <c r="M119" s="633"/>
      <c r="N119" s="872"/>
      <c r="O119" s="887"/>
      <c r="P119" s="635"/>
      <c r="Q119" s="633"/>
      <c r="R119" s="899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1">
        <v>83</v>
      </c>
      <c r="B120" s="910"/>
      <c r="C120" s="910"/>
      <c r="D120" s="910"/>
      <c r="E120" s="981"/>
      <c r="F120" s="983"/>
      <c r="G120" s="910"/>
      <c r="H120" s="983"/>
      <c r="I120" s="107">
        <f t="shared" si="20"/>
        <v>0</v>
      </c>
      <c r="J120" s="812"/>
      <c r="K120" s="633"/>
      <c r="L120" s="663"/>
      <c r="M120" s="633"/>
      <c r="N120" s="873"/>
      <c r="O120" s="889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0"/>
      <c r="C121" s="910"/>
      <c r="D121" s="910"/>
      <c r="E121" s="981"/>
      <c r="F121" s="983"/>
      <c r="G121" s="910"/>
      <c r="H121" s="983"/>
      <c r="I121" s="107">
        <f t="shared" si="20"/>
        <v>0</v>
      </c>
      <c r="J121" s="812"/>
      <c r="K121" s="633"/>
      <c r="L121" s="663"/>
      <c r="M121" s="633"/>
      <c r="N121" s="874"/>
      <c r="O121" s="889"/>
      <c r="P121" s="888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1">
        <v>85</v>
      </c>
      <c r="B122" s="910"/>
      <c r="C122" s="910"/>
      <c r="D122" s="910"/>
      <c r="E122" s="981"/>
      <c r="F122" s="983"/>
      <c r="G122" s="910"/>
      <c r="H122" s="983"/>
      <c r="I122" s="107">
        <f t="shared" si="20"/>
        <v>0</v>
      </c>
      <c r="J122" s="576"/>
      <c r="K122" s="633"/>
      <c r="L122" s="663"/>
      <c r="M122" s="633"/>
      <c r="N122" s="875"/>
      <c r="O122" s="887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0"/>
      <c r="C123" s="910"/>
      <c r="D123" s="910"/>
      <c r="E123" s="981"/>
      <c r="F123" s="983"/>
      <c r="G123" s="910"/>
      <c r="H123" s="983"/>
      <c r="I123" s="107">
        <f t="shared" si="20"/>
        <v>0</v>
      </c>
      <c r="J123" s="796"/>
      <c r="K123" s="633"/>
      <c r="L123" s="663"/>
      <c r="M123" s="633"/>
      <c r="N123" s="870"/>
      <c r="O123" s="887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1">
        <v>87</v>
      </c>
      <c r="B124" s="910"/>
      <c r="C124" s="910"/>
      <c r="D124" s="910"/>
      <c r="E124" s="981"/>
      <c r="F124" s="983"/>
      <c r="G124" s="910"/>
      <c r="H124" s="983"/>
      <c r="I124" s="107">
        <f t="shared" si="20"/>
        <v>0</v>
      </c>
      <c r="J124" s="796"/>
      <c r="K124" s="633"/>
      <c r="L124" s="663"/>
      <c r="M124" s="633"/>
      <c r="N124" s="870"/>
      <c r="O124" s="887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0"/>
      <c r="C125" s="910"/>
      <c r="D125" s="910"/>
      <c r="E125" s="981"/>
      <c r="F125" s="983"/>
      <c r="G125" s="910"/>
      <c r="H125" s="983"/>
      <c r="I125" s="107">
        <f t="shared" si="20"/>
        <v>0</v>
      </c>
      <c r="J125" s="576"/>
      <c r="K125" s="633"/>
      <c r="L125" s="663"/>
      <c r="M125" s="633"/>
      <c r="N125" s="870"/>
      <c r="O125" s="890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1">
        <v>89</v>
      </c>
      <c r="B126" s="910"/>
      <c r="C126" s="910"/>
      <c r="D126" s="910"/>
      <c r="E126" s="981"/>
      <c r="F126" s="983"/>
      <c r="G126" s="910"/>
      <c r="H126" s="983"/>
      <c r="I126" s="107">
        <f t="shared" si="20"/>
        <v>0</v>
      </c>
      <c r="J126" s="596"/>
      <c r="K126" s="633"/>
      <c r="L126" s="663"/>
      <c r="M126" s="633"/>
      <c r="N126" s="870"/>
      <c r="O126" s="890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0"/>
      <c r="C127" s="910"/>
      <c r="D127" s="910"/>
      <c r="E127" s="981"/>
      <c r="F127" s="983"/>
      <c r="G127" s="910"/>
      <c r="H127" s="983"/>
      <c r="I127" s="107">
        <f t="shared" si="20"/>
        <v>0</v>
      </c>
      <c r="J127" s="596"/>
      <c r="K127" s="633"/>
      <c r="L127" s="663"/>
      <c r="M127" s="633"/>
      <c r="N127" s="870"/>
      <c r="O127" s="890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1">
        <v>91</v>
      </c>
      <c r="B128" s="910"/>
      <c r="C128" s="910"/>
      <c r="D128" s="910"/>
      <c r="E128" s="981"/>
      <c r="F128" s="983"/>
      <c r="G128" s="910"/>
      <c r="H128" s="983"/>
      <c r="I128" s="297">
        <f t="shared" si="20"/>
        <v>0</v>
      </c>
      <c r="J128" s="799"/>
      <c r="K128" s="800"/>
      <c r="L128" s="637"/>
      <c r="M128" s="800"/>
      <c r="N128" s="904"/>
      <c r="O128" s="928"/>
      <c r="P128" s="853"/>
      <c r="Q128" s="800"/>
      <c r="R128" s="854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904"/>
      <c r="O129" s="928"/>
      <c r="P129" s="924"/>
      <c r="Q129" s="800"/>
      <c r="R129" s="854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1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904"/>
      <c r="O130" s="928"/>
      <c r="P130" s="853"/>
      <c r="Q130" s="800"/>
      <c r="R130" s="854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904"/>
      <c r="O131" s="929"/>
      <c r="P131" s="853"/>
      <c r="Q131" s="800"/>
      <c r="R131" s="854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1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904"/>
      <c r="O132" s="929"/>
      <c r="P132" s="853"/>
      <c r="Q132" s="800"/>
      <c r="R132" s="854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28"/>
      <c r="P133" s="853"/>
      <c r="Q133" s="800"/>
      <c r="R133" s="854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25"/>
      <c r="Q134" s="926"/>
      <c r="R134" s="92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3"/>
      <c r="Q135" s="800"/>
      <c r="R135" s="854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3"/>
      <c r="Q136" s="800"/>
      <c r="R136" s="854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3"/>
      <c r="Q137" s="800"/>
      <c r="R137" s="854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3"/>
      <c r="Q138" s="800"/>
      <c r="R138" s="854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3"/>
      <c r="Q139" s="800"/>
      <c r="R139" s="854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3"/>
      <c r="Q140" s="800"/>
      <c r="R140" s="854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3"/>
      <c r="Q141" s="800"/>
      <c r="R141" s="854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3"/>
      <c r="Q142" s="800"/>
      <c r="R142" s="854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3"/>
      <c r="Q143" s="800"/>
      <c r="R143" s="854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3"/>
      <c r="Q144" s="800"/>
      <c r="R144" s="854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3"/>
      <c r="Q145" s="800"/>
      <c r="R145" s="854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3"/>
      <c r="Q146" s="800"/>
      <c r="R146" s="854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3"/>
      <c r="Q147" s="800"/>
      <c r="R147" s="854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4"/>
      <c r="G148" s="725"/>
      <c r="H148" s="726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3"/>
      <c r="Q148" s="800"/>
      <c r="R148" s="854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4"/>
      <c r="G149" s="725"/>
      <c r="H149" s="726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3"/>
      <c r="Q149" s="800"/>
      <c r="R149" s="854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4"/>
      <c r="G150" s="725"/>
      <c r="H150" s="726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3"/>
      <c r="Q150" s="800"/>
      <c r="R150" s="854"/>
      <c r="S150" s="66"/>
      <c r="T150" s="66"/>
    </row>
    <row r="151" spans="1:20" s="163" customFormat="1" x14ac:dyDescent="0.25">
      <c r="A151" s="101"/>
      <c r="B151" s="723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6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3266</v>
      </c>
      <c r="H174" s="590">
        <f>SUM(H3:H173)</f>
        <v>492113.78849999997</v>
      </c>
      <c r="I174" s="863">
        <f>PIERNA!I37</f>
        <v>0</v>
      </c>
      <c r="J174" s="46"/>
      <c r="K174" s="177">
        <f>SUM(K5:K173)</f>
        <v>223860</v>
      </c>
      <c r="L174" s="737"/>
      <c r="M174" s="177">
        <f>SUM(M5:M173)</f>
        <v>603200</v>
      </c>
      <c r="N174" s="499"/>
      <c r="O174" s="660"/>
      <c r="P174" s="120"/>
      <c r="Q174" s="178">
        <f>SUM(Q5:Q173)</f>
        <v>15570030.109059999</v>
      </c>
      <c r="R174" s="158"/>
      <c r="S174" s="189">
        <f>Q174+M174+K174</f>
        <v>16397090.109059999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8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  <mergeCell ref="R110:R111"/>
    <mergeCell ref="P110:P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5" ht="16.5" thickBot="1" x14ac:dyDescent="0.3">
      <c r="K2" s="793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8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6" t="s">
        <v>21</v>
      </c>
      <c r="E31" s="1117"/>
      <c r="F31" s="147">
        <f>E4+E5-F29+E6</f>
        <v>0</v>
      </c>
    </row>
    <row r="32" spans="1:10" ht="15.75" thickBot="1" x14ac:dyDescent="0.3">
      <c r="A32" s="129"/>
      <c r="D32" s="687" t="s">
        <v>4</v>
      </c>
      <c r="E32" s="688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5"/>
    <col min="10" max="10" width="17.5703125" customWidth="1"/>
  </cols>
  <sheetData>
    <row r="1" spans="1:11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1" ht="16.5" thickBot="1" x14ac:dyDescent="0.3">
      <c r="K2" s="79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7">
        <f>E5+E6-F8+E4</f>
        <v>0</v>
      </c>
      <c r="J8" s="85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7">
        <f>I8-F9</f>
        <v>0</v>
      </c>
      <c r="J9" s="85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7">
        <f t="shared" ref="I10:I27" si="4">I9-F10</f>
        <v>0</v>
      </c>
      <c r="J10" s="85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7">
        <f t="shared" si="4"/>
        <v>0</v>
      </c>
      <c r="J11" s="85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7">
        <f t="shared" si="4"/>
        <v>0</v>
      </c>
      <c r="J12" s="85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7">
        <f t="shared" si="4"/>
        <v>0</v>
      </c>
      <c r="J13" s="85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7">
        <f t="shared" si="4"/>
        <v>0</v>
      </c>
      <c r="J14" s="85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7">
        <f t="shared" si="4"/>
        <v>0</v>
      </c>
      <c r="J15" s="85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8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8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8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8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8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8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8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8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8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8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8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8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9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6" t="s">
        <v>21</v>
      </c>
      <c r="E31" s="1117"/>
      <c r="F31" s="147">
        <f>E4+E5-F29+E6</f>
        <v>0</v>
      </c>
    </row>
    <row r="32" spans="1:10" ht="16.5" thickBot="1" x14ac:dyDescent="0.3">
      <c r="A32" s="129"/>
      <c r="D32" s="902" t="s">
        <v>4</v>
      </c>
      <c r="E32" s="90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0"/>
      <c r="B1" s="1120"/>
      <c r="C1" s="1120"/>
      <c r="D1" s="1120"/>
      <c r="E1" s="1120"/>
      <c r="F1" s="1120"/>
      <c r="G1" s="1120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0"/>
      <c r="H4" s="159"/>
      <c r="I4" s="683"/>
    </row>
    <row r="5" spans="1:10" ht="18.75" customHeight="1" thickBot="1" x14ac:dyDescent="0.3">
      <c r="A5" s="847"/>
      <c r="B5" s="777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7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4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6" t="s">
        <v>21</v>
      </c>
      <c r="E32" s="1117"/>
      <c r="F32" s="147">
        <f>G5-F30</f>
        <v>0</v>
      </c>
    </row>
    <row r="33" spans="1:6" ht="15.75" thickBot="1" x14ac:dyDescent="0.3">
      <c r="A33" s="129"/>
      <c r="D33" s="848" t="s">
        <v>4</v>
      </c>
      <c r="E33" s="84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6" t="s">
        <v>253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2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6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6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6">
        <f>B9-C10</f>
        <v>5</v>
      </c>
      <c r="C10" s="263"/>
      <c r="D10" s="950"/>
      <c r="E10" s="953"/>
      <c r="F10" s="954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6">
        <f t="shared" ref="B11:B25" si="2">B10-C11</f>
        <v>5</v>
      </c>
      <c r="C11" s="263"/>
      <c r="D11" s="950"/>
      <c r="E11" s="953"/>
      <c r="F11" s="949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6">
        <f t="shared" si="2"/>
        <v>5</v>
      </c>
      <c r="C12" s="263"/>
      <c r="D12" s="950"/>
      <c r="E12" s="953"/>
      <c r="F12" s="949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6">
        <f t="shared" si="2"/>
        <v>5</v>
      </c>
      <c r="C13" s="263"/>
      <c r="D13" s="470"/>
      <c r="E13" s="966"/>
      <c r="F13" s="965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6">
        <f>B13-C14</f>
        <v>5</v>
      </c>
      <c r="C14" s="263"/>
      <c r="D14" s="470"/>
      <c r="E14" s="966"/>
      <c r="F14" s="965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6">
        <f t="shared" ref="B15:B22" si="3">B14-C15</f>
        <v>5</v>
      </c>
      <c r="C15" s="263"/>
      <c r="D15" s="470"/>
      <c r="E15" s="966"/>
      <c r="F15" s="965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6">
        <f t="shared" si="3"/>
        <v>5</v>
      </c>
      <c r="C16" s="263"/>
      <c r="D16" s="470"/>
      <c r="E16" s="966"/>
      <c r="F16" s="965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6">
        <f t="shared" si="3"/>
        <v>5</v>
      </c>
      <c r="C17" s="263"/>
      <c r="D17" s="470"/>
      <c r="E17" s="966"/>
      <c r="F17" s="965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6">
        <f t="shared" si="3"/>
        <v>5</v>
      </c>
      <c r="C18" s="263"/>
      <c r="D18" s="470"/>
      <c r="E18" s="966"/>
      <c r="F18" s="965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6">
        <f t="shared" si="3"/>
        <v>5</v>
      </c>
      <c r="C19" s="263"/>
      <c r="D19" s="470"/>
      <c r="E19" s="966"/>
      <c r="F19" s="965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6">
        <f t="shared" si="3"/>
        <v>5</v>
      </c>
      <c r="C20" s="263"/>
      <c r="D20" s="470"/>
      <c r="E20" s="966"/>
      <c r="F20" s="965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6">
        <f t="shared" si="3"/>
        <v>5</v>
      </c>
      <c r="C21" s="263"/>
      <c r="D21" s="742"/>
      <c r="E21" s="896"/>
      <c r="F21" s="892">
        <f t="shared" si="0"/>
        <v>0</v>
      </c>
      <c r="G21" s="743"/>
      <c r="H21" s="744"/>
      <c r="I21" s="47">
        <f t="shared" si="1"/>
        <v>25</v>
      </c>
    </row>
    <row r="22" spans="1:9" x14ac:dyDescent="0.25">
      <c r="B22" s="746">
        <f t="shared" si="3"/>
        <v>5</v>
      </c>
      <c r="C22" s="284"/>
      <c r="D22" s="742"/>
      <c r="E22" s="896"/>
      <c r="F22" s="892">
        <f t="shared" si="0"/>
        <v>0</v>
      </c>
      <c r="G22" s="743"/>
      <c r="H22" s="744"/>
      <c r="I22" s="47">
        <f t="shared" si="1"/>
        <v>25</v>
      </c>
    </row>
    <row r="23" spans="1:9" x14ac:dyDescent="0.25">
      <c r="B23" s="746">
        <f t="shared" si="2"/>
        <v>5</v>
      </c>
      <c r="C23" s="15"/>
      <c r="D23" s="762">
        <v>0</v>
      </c>
      <c r="E23" s="896"/>
      <c r="F23" s="892">
        <f t="shared" si="0"/>
        <v>0</v>
      </c>
      <c r="G23" s="743"/>
      <c r="H23" s="744"/>
      <c r="I23" s="283">
        <f t="shared" si="1"/>
        <v>25</v>
      </c>
    </row>
    <row r="24" spans="1:9" x14ac:dyDescent="0.25">
      <c r="B24" s="746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6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6" t="s">
        <v>21</v>
      </c>
      <c r="E28" s="1117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5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0" t="s">
        <v>7</v>
      </c>
      <c r="C8" s="751" t="s">
        <v>8</v>
      </c>
      <c r="D8" s="752" t="s">
        <v>17</v>
      </c>
      <c r="E8" s="753" t="s">
        <v>2</v>
      </c>
      <c r="F8" s="754" t="s">
        <v>18</v>
      </c>
      <c r="G8" s="749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5"/>
      <c r="D9" s="756"/>
      <c r="E9" s="757"/>
      <c r="F9" s="758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6"/>
      <c r="E10" s="93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6"/>
      <c r="E11" s="93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3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3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3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3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3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3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3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3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9"/>
      <c r="D29" s="760">
        <f>B29*C29</f>
        <v>0</v>
      </c>
      <c r="E29" s="761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6" t="s">
        <v>21</v>
      </c>
      <c r="E32" s="1117"/>
      <c r="F32" s="147">
        <f>E5-F30+E6+E7</f>
        <v>0</v>
      </c>
    </row>
    <row r="33" spans="1:6" ht="15.75" thickBot="1" x14ac:dyDescent="0.3">
      <c r="A33" s="129"/>
      <c r="D33" s="936" t="s">
        <v>4</v>
      </c>
      <c r="E33" s="93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1"/>
    </row>
    <row r="6" spans="1:8" ht="15.75" customHeight="1" x14ac:dyDescent="0.25">
      <c r="A6" s="1124"/>
      <c r="B6" s="113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4"/>
      <c r="B7" s="1140"/>
      <c r="C7" s="586"/>
      <c r="D7" s="336"/>
      <c r="E7" s="560"/>
      <c r="F7" s="263"/>
    </row>
    <row r="8" spans="1:8" ht="16.5" customHeight="1" thickBot="1" x14ac:dyDescent="0.3">
      <c r="A8" s="719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6"/>
      <c r="F10" s="857">
        <f>D10</f>
        <v>0</v>
      </c>
      <c r="G10" s="858"/>
      <c r="H10" s="859"/>
    </row>
    <row r="11" spans="1:8" x14ac:dyDescent="0.25">
      <c r="B11" s="563">
        <f>B10-C11</f>
        <v>0</v>
      </c>
      <c r="C11" s="15"/>
      <c r="D11" s="333">
        <v>0</v>
      </c>
      <c r="E11" s="856"/>
      <c r="F11" s="857">
        <f>D11</f>
        <v>0</v>
      </c>
      <c r="G11" s="858"/>
      <c r="H11" s="859"/>
    </row>
    <row r="12" spans="1:8" x14ac:dyDescent="0.25">
      <c r="B12" s="563">
        <f t="shared" ref="B12:B27" si="0">B11-C12</f>
        <v>0</v>
      </c>
      <c r="C12" s="15"/>
      <c r="D12" s="333">
        <v>0</v>
      </c>
      <c r="E12" s="856"/>
      <c r="F12" s="857">
        <f>D12</f>
        <v>0</v>
      </c>
      <c r="G12" s="858"/>
      <c r="H12" s="859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6"/>
      <c r="F13" s="857">
        <f>D13</f>
        <v>0</v>
      </c>
      <c r="G13" s="858"/>
      <c r="H13" s="859"/>
    </row>
    <row r="14" spans="1:8" x14ac:dyDescent="0.25">
      <c r="B14" s="563">
        <f t="shared" si="0"/>
        <v>0</v>
      </c>
      <c r="C14" s="15"/>
      <c r="D14" s="333">
        <v>0</v>
      </c>
      <c r="E14" s="856"/>
      <c r="F14" s="857">
        <f t="shared" ref="F14:F27" si="1">D14</f>
        <v>0</v>
      </c>
      <c r="G14" s="858"/>
      <c r="H14" s="859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6"/>
      <c r="F15" s="857">
        <f t="shared" si="1"/>
        <v>0</v>
      </c>
      <c r="G15" s="858"/>
      <c r="H15" s="859"/>
    </row>
    <row r="16" spans="1:8" x14ac:dyDescent="0.25">
      <c r="B16" s="563">
        <f t="shared" si="0"/>
        <v>0</v>
      </c>
      <c r="C16" s="15"/>
      <c r="D16" s="333">
        <v>0</v>
      </c>
      <c r="E16" s="856"/>
      <c r="F16" s="857">
        <f t="shared" si="1"/>
        <v>0</v>
      </c>
      <c r="G16" s="858"/>
      <c r="H16" s="859"/>
    </row>
    <row r="17" spans="1:8" x14ac:dyDescent="0.25">
      <c r="B17" s="563">
        <f t="shared" si="0"/>
        <v>0</v>
      </c>
      <c r="C17" s="15"/>
      <c r="D17" s="333">
        <v>0</v>
      </c>
      <c r="E17" s="856"/>
      <c r="F17" s="857">
        <f t="shared" si="1"/>
        <v>0</v>
      </c>
      <c r="G17" s="858"/>
      <c r="H17" s="859"/>
    </row>
    <row r="18" spans="1:8" x14ac:dyDescent="0.25">
      <c r="B18" s="563">
        <f t="shared" si="0"/>
        <v>0</v>
      </c>
      <c r="C18" s="15"/>
      <c r="D18" s="333">
        <v>0</v>
      </c>
      <c r="E18" s="856"/>
      <c r="F18" s="857">
        <f t="shared" si="1"/>
        <v>0</v>
      </c>
      <c r="G18" s="858"/>
      <c r="H18" s="859"/>
    </row>
    <row r="19" spans="1:8" x14ac:dyDescent="0.25">
      <c r="B19" s="563">
        <f t="shared" si="0"/>
        <v>0</v>
      </c>
      <c r="C19" s="15"/>
      <c r="D19" s="333">
        <v>0</v>
      </c>
      <c r="E19" s="856"/>
      <c r="F19" s="857">
        <f t="shared" si="1"/>
        <v>0</v>
      </c>
      <c r="G19" s="858"/>
      <c r="H19" s="859"/>
    </row>
    <row r="20" spans="1:8" x14ac:dyDescent="0.25">
      <c r="B20" s="563">
        <f t="shared" si="0"/>
        <v>0</v>
      </c>
      <c r="C20" s="15"/>
      <c r="D20" s="333">
        <v>0</v>
      </c>
      <c r="E20" s="856"/>
      <c r="F20" s="857">
        <f t="shared" si="1"/>
        <v>0</v>
      </c>
      <c r="G20" s="858"/>
      <c r="H20" s="859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6" t="s">
        <v>21</v>
      </c>
      <c r="E30" s="1117"/>
      <c r="F30" s="147">
        <f>E5+E6-F28+E7+E4+E8</f>
        <v>0</v>
      </c>
    </row>
    <row r="31" spans="1:8" ht="15.75" thickBot="1" x14ac:dyDescent="0.3">
      <c r="A31" s="129"/>
      <c r="D31" s="717" t="s">
        <v>4</v>
      </c>
      <c r="E31" s="71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41" t="s">
        <v>268</v>
      </c>
      <c r="B1" s="1141"/>
      <c r="C1" s="1141"/>
      <c r="D1" s="1141"/>
      <c r="E1" s="1141"/>
      <c r="F1" s="1141"/>
      <c r="G1" s="1141"/>
      <c r="H1" s="1141"/>
      <c r="I1" s="1141"/>
      <c r="J1" s="1141"/>
      <c r="K1" s="977">
        <v>1</v>
      </c>
      <c r="M1" s="1141" t="str">
        <f>A1</f>
        <v>INVENTARIO    DEL MES DE AGOSTO DEL  2021</v>
      </c>
      <c r="N1" s="1141"/>
      <c r="O1" s="1141"/>
      <c r="P1" s="1141"/>
      <c r="Q1" s="1141"/>
      <c r="R1" s="1141"/>
      <c r="S1" s="1141"/>
      <c r="T1" s="1141"/>
      <c r="U1" s="1141"/>
      <c r="V1" s="1141"/>
      <c r="W1" s="977">
        <v>2</v>
      </c>
      <c r="Y1" s="1144" t="s">
        <v>253</v>
      </c>
      <c r="Z1" s="1144"/>
      <c r="AA1" s="1144"/>
      <c r="AB1" s="1144"/>
      <c r="AC1" s="1144"/>
      <c r="AD1" s="1144"/>
      <c r="AE1" s="1144"/>
      <c r="AF1" s="1144"/>
      <c r="AG1" s="1144"/>
      <c r="AH1" s="1144"/>
      <c r="AI1" s="977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42" t="s">
        <v>189</v>
      </c>
      <c r="B4" s="347"/>
      <c r="C4" s="740"/>
      <c r="D4" s="265"/>
      <c r="E4" s="291"/>
      <c r="F4" s="263"/>
      <c r="G4" s="623"/>
      <c r="H4" s="260"/>
      <c r="I4" s="260"/>
      <c r="M4" s="1145" t="s">
        <v>68</v>
      </c>
      <c r="N4" s="347">
        <v>18506.88</v>
      </c>
      <c r="O4" s="740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45" t="s">
        <v>189</v>
      </c>
      <c r="Z4" s="347">
        <v>18506.759999999998</v>
      </c>
      <c r="AA4" s="740"/>
      <c r="AB4" s="265"/>
      <c r="AC4" s="291"/>
      <c r="AD4" s="263"/>
      <c r="AE4" s="623"/>
      <c r="AF4" s="260"/>
      <c r="AG4" s="260"/>
    </row>
    <row r="5" spans="1:35" ht="15.75" customHeight="1" x14ac:dyDescent="0.25">
      <c r="A5" s="1143"/>
      <c r="B5" s="12" t="s">
        <v>51</v>
      </c>
      <c r="C5" s="741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46"/>
      <c r="N5" s="12" t="s">
        <v>51</v>
      </c>
      <c r="O5" s="741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46"/>
      <c r="Z5" s="12" t="s">
        <v>51</v>
      </c>
      <c r="AA5" s="741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43"/>
      <c r="B6" s="169" t="s">
        <v>42</v>
      </c>
      <c r="C6" s="167"/>
      <c r="D6" s="141"/>
      <c r="E6" s="987">
        <v>108.88</v>
      </c>
      <c r="F6" s="988">
        <v>4</v>
      </c>
      <c r="M6" s="1146"/>
      <c r="N6" s="169" t="s">
        <v>42</v>
      </c>
      <c r="O6" s="167"/>
      <c r="P6" s="141"/>
      <c r="Q6" s="79"/>
      <c r="R6" s="63"/>
      <c r="Y6" s="1146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2"/>
      <c r="B7" s="169"/>
      <c r="C7" s="811"/>
      <c r="D7" s="265"/>
      <c r="E7" s="79"/>
      <c r="F7" s="63"/>
      <c r="M7" s="972"/>
      <c r="N7" s="169"/>
      <c r="O7" s="811"/>
      <c r="P7" s="265"/>
      <c r="Q7" s="79"/>
      <c r="R7" s="63"/>
      <c r="Y7" s="1037"/>
      <c r="Z7" s="169"/>
      <c r="AA7" s="811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9" t="s">
        <v>106</v>
      </c>
      <c r="I8" s="780" t="s">
        <v>107</v>
      </c>
      <c r="J8" s="780" t="s">
        <v>108</v>
      </c>
      <c r="K8" s="781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9" t="s">
        <v>106</v>
      </c>
      <c r="U8" s="780" t="s">
        <v>107</v>
      </c>
      <c r="V8" s="780" t="s">
        <v>108</v>
      </c>
      <c r="W8" s="781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79" t="s">
        <v>106</v>
      </c>
      <c r="AG8" s="780" t="s">
        <v>107</v>
      </c>
      <c r="AH8" s="780" t="s">
        <v>108</v>
      </c>
      <c r="AI8" s="781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2">
        <f>E5-F9+E4+E6</f>
        <v>17744.84</v>
      </c>
      <c r="J9" s="783">
        <f>F5-C9+F4+F6</f>
        <v>652</v>
      </c>
      <c r="K9" s="784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2">
        <f>Q5-R9+Q4+Q6</f>
        <v>17853.599999999999</v>
      </c>
      <c r="V9" s="783">
        <f>R5-O9+R4+R6</f>
        <v>656</v>
      </c>
      <c r="W9" s="784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2">
        <f>AC5-AD9+AC4+AC6</f>
        <v>37019.199999999997</v>
      </c>
      <c r="AH9" s="783">
        <f>AD5-AA9+AD4+AD6</f>
        <v>1360</v>
      </c>
      <c r="AI9" s="784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5">
        <f>I9-F10</f>
        <v>17091.560000000001</v>
      </c>
      <c r="J10" s="786">
        <f>J9-C10</f>
        <v>628</v>
      </c>
      <c r="K10" s="787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5">
        <f>U9-R10</f>
        <v>17581.399999999998</v>
      </c>
      <c r="V10" s="786">
        <f>V9-O10</f>
        <v>646</v>
      </c>
      <c r="W10" s="787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5">
        <f>AG9-AD10</f>
        <v>37019.199999999997</v>
      </c>
      <c r="AH10" s="786">
        <f>AH9-AA10</f>
        <v>1360</v>
      </c>
      <c r="AI10" s="787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88">
        <f>I10-F11+E7</f>
        <v>16438.280000000002</v>
      </c>
      <c r="J11" s="786">
        <f t="shared" ref="J11" si="9">J10-C11</f>
        <v>604</v>
      </c>
      <c r="K11" s="787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5">
        <f>U10-R11+Q7</f>
        <v>17418.079999999998</v>
      </c>
      <c r="V11" s="786">
        <f t="shared" ref="V11" si="10">V10-O11</f>
        <v>640</v>
      </c>
      <c r="W11" s="787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5">
        <f>AG10-AD11+AC7</f>
        <v>37019.199999999997</v>
      </c>
      <c r="AH11" s="786">
        <f t="shared" ref="AH11" si="11">AH10-AA11</f>
        <v>1360</v>
      </c>
      <c r="AI11" s="787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5">
        <f>I11-F12</f>
        <v>15785.000000000002</v>
      </c>
      <c r="J12" s="786">
        <f>J11-C12</f>
        <v>580</v>
      </c>
      <c r="K12" s="787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5">
        <f>U11-R12</f>
        <v>16764.8</v>
      </c>
      <c r="V12" s="786">
        <f>V11-O12</f>
        <v>616</v>
      </c>
      <c r="W12" s="787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5">
        <f>AG11-AD12</f>
        <v>37019.199999999997</v>
      </c>
      <c r="AH12" s="786">
        <f>AH11-AA12</f>
        <v>1360</v>
      </c>
      <c r="AI12" s="787">
        <f t="shared" si="8"/>
        <v>0</v>
      </c>
    </row>
    <row r="13" spans="1:35" ht="15" customHeight="1" x14ac:dyDescent="0.25">
      <c r="A13" s="739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5">
        <f t="shared" ref="I13:I76" si="12">I12-F13</f>
        <v>15131.720000000001</v>
      </c>
      <c r="J13" s="786">
        <f t="shared" ref="J13:J76" si="13">J12-C13</f>
        <v>556</v>
      </c>
      <c r="K13" s="787">
        <f t="shared" si="6"/>
        <v>40503.360000000001</v>
      </c>
      <c r="M13" s="739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5">
        <f t="shared" ref="U13:U76" si="14">U12-R13</f>
        <v>15784.88</v>
      </c>
      <c r="V13" s="786">
        <f t="shared" ref="V13:V76" si="15">V12-O13</f>
        <v>580</v>
      </c>
      <c r="W13" s="787">
        <f t="shared" si="7"/>
        <v>60755.040000000001</v>
      </c>
      <c r="Y13" s="739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5">
        <f t="shared" ref="AG13:AG76" si="16">AG12-AD13</f>
        <v>37019.199999999997</v>
      </c>
      <c r="AH13" s="786">
        <f t="shared" ref="AH13:AH76" si="17">AH12-AA13</f>
        <v>1360</v>
      </c>
      <c r="AI13" s="787">
        <f t="shared" si="8"/>
        <v>0</v>
      </c>
    </row>
    <row r="14" spans="1:35" x14ac:dyDescent="0.25">
      <c r="A14" s="739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5">
        <f t="shared" si="12"/>
        <v>14995.62</v>
      </c>
      <c r="J14" s="786">
        <f t="shared" si="13"/>
        <v>551</v>
      </c>
      <c r="K14" s="787">
        <f t="shared" si="6"/>
        <v>8438.1999999999989</v>
      </c>
      <c r="M14" s="739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5">
        <f t="shared" si="14"/>
        <v>15512.679999999998</v>
      </c>
      <c r="V14" s="786">
        <f t="shared" si="15"/>
        <v>570</v>
      </c>
      <c r="W14" s="787">
        <f t="shared" si="7"/>
        <v>16876.399999999998</v>
      </c>
      <c r="Y14" s="739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5">
        <f t="shared" si="16"/>
        <v>37019.199999999997</v>
      </c>
      <c r="AH14" s="786">
        <f t="shared" si="17"/>
        <v>1360</v>
      </c>
      <c r="AI14" s="787">
        <f t="shared" si="8"/>
        <v>0</v>
      </c>
    </row>
    <row r="15" spans="1:35" x14ac:dyDescent="0.25">
      <c r="A15" s="739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5">
        <f t="shared" si="12"/>
        <v>14342.34</v>
      </c>
      <c r="J15" s="786">
        <f t="shared" si="13"/>
        <v>527</v>
      </c>
      <c r="K15" s="787">
        <f t="shared" si="6"/>
        <v>40503.360000000001</v>
      </c>
      <c r="M15" s="739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5">
        <f t="shared" si="14"/>
        <v>14532.759999999998</v>
      </c>
      <c r="V15" s="786">
        <f t="shared" si="15"/>
        <v>534</v>
      </c>
      <c r="W15" s="787">
        <f t="shared" si="7"/>
        <v>60755.040000000001</v>
      </c>
      <c r="Y15" s="739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5">
        <f t="shared" si="16"/>
        <v>37019.199999999997</v>
      </c>
      <c r="AH15" s="786">
        <f t="shared" si="17"/>
        <v>1360</v>
      </c>
      <c r="AI15" s="787">
        <f t="shared" si="8"/>
        <v>0</v>
      </c>
    </row>
    <row r="16" spans="1:35" x14ac:dyDescent="0.25">
      <c r="A16" s="739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5">
        <f t="shared" si="12"/>
        <v>13689.06</v>
      </c>
      <c r="J16" s="786">
        <f t="shared" si="13"/>
        <v>503</v>
      </c>
      <c r="K16" s="787">
        <f t="shared" si="6"/>
        <v>40503.360000000001</v>
      </c>
      <c r="M16" s="739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5">
        <f t="shared" si="14"/>
        <v>14505.539999999999</v>
      </c>
      <c r="V16" s="786">
        <f t="shared" si="15"/>
        <v>533</v>
      </c>
      <c r="W16" s="787">
        <f t="shared" si="7"/>
        <v>1687.6399999999999</v>
      </c>
      <c r="Y16" s="739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5">
        <f t="shared" si="16"/>
        <v>37019.199999999997</v>
      </c>
      <c r="AH16" s="786">
        <f t="shared" si="17"/>
        <v>1360</v>
      </c>
      <c r="AI16" s="787">
        <f t="shared" si="8"/>
        <v>0</v>
      </c>
    </row>
    <row r="17" spans="1:35" x14ac:dyDescent="0.25">
      <c r="A17" s="739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5">
        <f t="shared" si="12"/>
        <v>13552.96</v>
      </c>
      <c r="J17" s="786">
        <f t="shared" si="13"/>
        <v>498</v>
      </c>
      <c r="K17" s="787">
        <f t="shared" si="6"/>
        <v>8438.1999999999989</v>
      </c>
      <c r="M17" s="739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5">
        <f t="shared" si="14"/>
        <v>13525.619999999999</v>
      </c>
      <c r="V17" s="786">
        <f t="shared" si="15"/>
        <v>497</v>
      </c>
      <c r="W17" s="787">
        <f t="shared" si="7"/>
        <v>60755.040000000001</v>
      </c>
      <c r="Y17" s="739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5">
        <f t="shared" si="16"/>
        <v>37019.199999999997</v>
      </c>
      <c r="AH17" s="786">
        <f t="shared" si="17"/>
        <v>1360</v>
      </c>
      <c r="AI17" s="787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5">
        <f t="shared" si="12"/>
        <v>13498.519999999999</v>
      </c>
      <c r="J18" s="786">
        <f t="shared" si="13"/>
        <v>496</v>
      </c>
      <c r="K18" s="787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5">
        <f t="shared" si="14"/>
        <v>13498.4</v>
      </c>
      <c r="V18" s="786">
        <f t="shared" si="15"/>
        <v>496</v>
      </c>
      <c r="W18" s="787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5">
        <f t="shared" si="16"/>
        <v>37019.199999999997</v>
      </c>
      <c r="AH18" s="786">
        <f t="shared" si="17"/>
        <v>1360</v>
      </c>
      <c r="AI18" s="787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5">
        <f t="shared" si="12"/>
        <v>12845.239999999998</v>
      </c>
      <c r="J19" s="786">
        <f t="shared" si="13"/>
        <v>472</v>
      </c>
      <c r="K19" s="787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5">
        <f t="shared" si="14"/>
        <v>13471.18</v>
      </c>
      <c r="V19" s="786">
        <f t="shared" si="15"/>
        <v>495</v>
      </c>
      <c r="W19" s="787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5">
        <f t="shared" si="16"/>
        <v>37019.199999999997</v>
      </c>
      <c r="AH19" s="786">
        <f t="shared" si="17"/>
        <v>1360</v>
      </c>
      <c r="AI19" s="787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5">
        <f t="shared" si="12"/>
        <v>12191.959999999997</v>
      </c>
      <c r="J20" s="786">
        <f t="shared" si="13"/>
        <v>448</v>
      </c>
      <c r="K20" s="787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5">
        <f t="shared" si="14"/>
        <v>13443.960000000001</v>
      </c>
      <c r="V20" s="786">
        <f t="shared" si="15"/>
        <v>494</v>
      </c>
      <c r="W20" s="787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5">
        <f t="shared" si="16"/>
        <v>37019.199999999997</v>
      </c>
      <c r="AH20" s="786">
        <f t="shared" si="17"/>
        <v>1360</v>
      </c>
      <c r="AI20" s="787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5">
        <f t="shared" si="12"/>
        <v>11538.679999999997</v>
      </c>
      <c r="J21" s="786">
        <f t="shared" si="13"/>
        <v>424</v>
      </c>
      <c r="K21" s="787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5">
        <f t="shared" si="14"/>
        <v>13171.76</v>
      </c>
      <c r="V21" s="786">
        <f t="shared" si="15"/>
        <v>484</v>
      </c>
      <c r="W21" s="787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5">
        <f t="shared" si="16"/>
        <v>37019.199999999997</v>
      </c>
      <c r="AH21" s="786">
        <f t="shared" si="17"/>
        <v>1360</v>
      </c>
      <c r="AI21" s="787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5">
        <f t="shared" si="12"/>
        <v>11266.479999999996</v>
      </c>
      <c r="J22" s="786">
        <f t="shared" si="13"/>
        <v>414</v>
      </c>
      <c r="K22" s="787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5">
        <f t="shared" si="14"/>
        <v>12518.48</v>
      </c>
      <c r="V22" s="786">
        <f t="shared" si="15"/>
        <v>460</v>
      </c>
      <c r="W22" s="787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5">
        <f t="shared" si="16"/>
        <v>37019.199999999997</v>
      </c>
      <c r="AH22" s="786">
        <f t="shared" si="17"/>
        <v>1360</v>
      </c>
      <c r="AI22" s="787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5">
        <f t="shared" si="12"/>
        <v>11184.819999999996</v>
      </c>
      <c r="J23" s="786">
        <f t="shared" si="13"/>
        <v>411</v>
      </c>
      <c r="K23" s="787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5">
        <f t="shared" si="14"/>
        <v>12382.38</v>
      </c>
      <c r="V23" s="786">
        <f t="shared" si="15"/>
        <v>455</v>
      </c>
      <c r="W23" s="787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5">
        <f t="shared" si="16"/>
        <v>37019.199999999997</v>
      </c>
      <c r="AH23" s="786">
        <f t="shared" si="17"/>
        <v>1360</v>
      </c>
      <c r="AI23" s="787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5">
        <f t="shared" si="12"/>
        <v>10531.539999999995</v>
      </c>
      <c r="J24" s="786">
        <f t="shared" si="13"/>
        <v>387</v>
      </c>
      <c r="K24" s="787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5">
        <f t="shared" si="14"/>
        <v>11511.34</v>
      </c>
      <c r="V24" s="786">
        <f t="shared" si="15"/>
        <v>423</v>
      </c>
      <c r="W24" s="787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5">
        <f t="shared" si="16"/>
        <v>37019.199999999997</v>
      </c>
      <c r="AH24" s="786">
        <f t="shared" si="17"/>
        <v>1360</v>
      </c>
      <c r="AI24" s="787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5">
        <f t="shared" si="12"/>
        <v>10477.099999999995</v>
      </c>
      <c r="J25" s="786">
        <f t="shared" si="13"/>
        <v>385</v>
      </c>
      <c r="K25" s="787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5">
        <f t="shared" si="14"/>
        <v>11484.12</v>
      </c>
      <c r="V25" s="786">
        <f t="shared" si="15"/>
        <v>422</v>
      </c>
      <c r="W25" s="787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5">
        <f t="shared" si="16"/>
        <v>37019.199999999997</v>
      </c>
      <c r="AH25" s="786">
        <f t="shared" si="17"/>
        <v>1360</v>
      </c>
      <c r="AI25" s="787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5">
        <f t="shared" si="12"/>
        <v>10449.879999999996</v>
      </c>
      <c r="J26" s="786">
        <f t="shared" si="13"/>
        <v>384</v>
      </c>
      <c r="K26" s="787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5">
        <f t="shared" si="14"/>
        <v>11348.02</v>
      </c>
      <c r="V26" s="786">
        <f t="shared" si="15"/>
        <v>417</v>
      </c>
      <c r="W26" s="787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5">
        <f t="shared" si="16"/>
        <v>37019.199999999997</v>
      </c>
      <c r="AH26" s="786">
        <f t="shared" si="17"/>
        <v>1360</v>
      </c>
      <c r="AI26" s="787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5">
        <f t="shared" si="12"/>
        <v>9796.5999999999949</v>
      </c>
      <c r="J27" s="786">
        <f t="shared" si="13"/>
        <v>360</v>
      </c>
      <c r="K27" s="787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5">
        <f t="shared" si="14"/>
        <v>11320.800000000001</v>
      </c>
      <c r="V27" s="786">
        <f t="shared" si="15"/>
        <v>416</v>
      </c>
      <c r="W27" s="787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5">
        <f t="shared" si="16"/>
        <v>37019.199999999997</v>
      </c>
      <c r="AH27" s="786">
        <f t="shared" si="17"/>
        <v>1360</v>
      </c>
      <c r="AI27" s="787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5">
        <f t="shared" si="12"/>
        <v>9606.059999999994</v>
      </c>
      <c r="J28" s="786">
        <f t="shared" si="13"/>
        <v>353</v>
      </c>
      <c r="K28" s="787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5">
        <f t="shared" si="14"/>
        <v>10667.52</v>
      </c>
      <c r="V28" s="786">
        <f t="shared" si="15"/>
        <v>392</v>
      </c>
      <c r="W28" s="787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5">
        <f t="shared" si="16"/>
        <v>37019.199999999997</v>
      </c>
      <c r="AH28" s="786">
        <f t="shared" si="17"/>
        <v>1360</v>
      </c>
      <c r="AI28" s="787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88">
        <f t="shared" si="12"/>
        <v>8952.7799999999934</v>
      </c>
      <c r="J29" s="789">
        <f t="shared" si="13"/>
        <v>329</v>
      </c>
      <c r="K29" s="787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88">
        <f t="shared" si="14"/>
        <v>10667.52</v>
      </c>
      <c r="V29" s="789">
        <f t="shared" si="15"/>
        <v>392</v>
      </c>
      <c r="W29" s="787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88">
        <f t="shared" si="16"/>
        <v>37019.199999999997</v>
      </c>
      <c r="AH29" s="789">
        <f t="shared" si="17"/>
        <v>1360</v>
      </c>
      <c r="AI29" s="787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88">
        <f t="shared" si="12"/>
        <v>8871.1199999999935</v>
      </c>
      <c r="J30" s="789">
        <f t="shared" si="13"/>
        <v>326</v>
      </c>
      <c r="K30" s="787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88">
        <f t="shared" si="14"/>
        <v>10667.52</v>
      </c>
      <c r="V30" s="789">
        <f t="shared" si="15"/>
        <v>392</v>
      </c>
      <c r="W30" s="787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88">
        <f t="shared" si="16"/>
        <v>37019.199999999997</v>
      </c>
      <c r="AH30" s="789">
        <f t="shared" si="17"/>
        <v>1360</v>
      </c>
      <c r="AI30" s="787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88">
        <f t="shared" si="12"/>
        <v>8843.8999999999942</v>
      </c>
      <c r="J31" s="789">
        <f t="shared" si="13"/>
        <v>325</v>
      </c>
      <c r="K31" s="787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88">
        <f t="shared" si="14"/>
        <v>10667.52</v>
      </c>
      <c r="V31" s="789">
        <f t="shared" si="15"/>
        <v>392</v>
      </c>
      <c r="W31" s="787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88">
        <f t="shared" si="16"/>
        <v>37019.199999999997</v>
      </c>
      <c r="AH31" s="789">
        <f t="shared" si="17"/>
        <v>1360</v>
      </c>
      <c r="AI31" s="787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88">
        <f t="shared" si="12"/>
        <v>8816.6799999999948</v>
      </c>
      <c r="J32" s="789">
        <f t="shared" si="13"/>
        <v>324</v>
      </c>
      <c r="K32" s="787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88">
        <f t="shared" si="14"/>
        <v>10667.52</v>
      </c>
      <c r="V32" s="789">
        <f t="shared" si="15"/>
        <v>392</v>
      </c>
      <c r="W32" s="787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88">
        <f t="shared" si="16"/>
        <v>37019.199999999997</v>
      </c>
      <c r="AH32" s="789">
        <f t="shared" si="17"/>
        <v>1360</v>
      </c>
      <c r="AI32" s="787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88">
        <f t="shared" si="12"/>
        <v>8789.4599999999955</v>
      </c>
      <c r="J33" s="789">
        <f t="shared" si="13"/>
        <v>323</v>
      </c>
      <c r="K33" s="787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88">
        <f t="shared" si="14"/>
        <v>10667.52</v>
      </c>
      <c r="V33" s="789">
        <f t="shared" si="15"/>
        <v>392</v>
      </c>
      <c r="W33" s="787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88">
        <f t="shared" si="16"/>
        <v>37019.199999999997</v>
      </c>
      <c r="AH33" s="789">
        <f t="shared" si="17"/>
        <v>1360</v>
      </c>
      <c r="AI33" s="787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5">
        <f t="shared" si="12"/>
        <v>8762.2399999999961</v>
      </c>
      <c r="J34" s="786">
        <f t="shared" si="13"/>
        <v>322</v>
      </c>
      <c r="K34" s="787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5">
        <f t="shared" si="14"/>
        <v>10667.52</v>
      </c>
      <c r="V34" s="786">
        <f t="shared" si="15"/>
        <v>392</v>
      </c>
      <c r="W34" s="787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5">
        <f t="shared" si="16"/>
        <v>37019.199999999997</v>
      </c>
      <c r="AH34" s="786">
        <f t="shared" si="17"/>
        <v>1360</v>
      </c>
      <c r="AI34" s="787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5">
        <f t="shared" si="12"/>
        <v>8735.0199999999968</v>
      </c>
      <c r="J35" s="786">
        <f t="shared" si="13"/>
        <v>321</v>
      </c>
      <c r="K35" s="787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5">
        <f t="shared" si="14"/>
        <v>10667.52</v>
      </c>
      <c r="V35" s="786">
        <f t="shared" si="15"/>
        <v>392</v>
      </c>
      <c r="W35" s="787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5">
        <f t="shared" si="16"/>
        <v>37019.199999999997</v>
      </c>
      <c r="AH35" s="786">
        <f t="shared" si="17"/>
        <v>1360</v>
      </c>
      <c r="AI35" s="787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5">
        <f t="shared" si="12"/>
        <v>8707.7999999999975</v>
      </c>
      <c r="J36" s="786">
        <f t="shared" si="13"/>
        <v>320</v>
      </c>
      <c r="K36" s="787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5">
        <f t="shared" si="14"/>
        <v>10667.52</v>
      </c>
      <c r="V36" s="786">
        <f t="shared" si="15"/>
        <v>392</v>
      </c>
      <c r="W36" s="787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5">
        <f t="shared" si="16"/>
        <v>37019.199999999997</v>
      </c>
      <c r="AH36" s="786">
        <f t="shared" si="17"/>
        <v>1360</v>
      </c>
      <c r="AI36" s="787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5">
        <f t="shared" si="12"/>
        <v>8054.5199999999977</v>
      </c>
      <c r="J37" s="786">
        <f t="shared" si="13"/>
        <v>296</v>
      </c>
      <c r="K37" s="787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5">
        <f t="shared" si="14"/>
        <v>10667.52</v>
      </c>
      <c r="V37" s="786">
        <f t="shared" si="15"/>
        <v>392</v>
      </c>
      <c r="W37" s="787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5">
        <f t="shared" si="16"/>
        <v>37019.199999999997</v>
      </c>
      <c r="AH37" s="786">
        <f t="shared" si="17"/>
        <v>1360</v>
      </c>
      <c r="AI37" s="787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5">
        <f t="shared" si="12"/>
        <v>7401.239999999998</v>
      </c>
      <c r="J38" s="786">
        <f t="shared" si="13"/>
        <v>272</v>
      </c>
      <c r="K38" s="787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5">
        <f t="shared" si="14"/>
        <v>10667.52</v>
      </c>
      <c r="V38" s="786">
        <f t="shared" si="15"/>
        <v>392</v>
      </c>
      <c r="W38" s="787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5">
        <f t="shared" si="16"/>
        <v>37019.199999999997</v>
      </c>
      <c r="AH38" s="786">
        <f t="shared" si="17"/>
        <v>1360</v>
      </c>
      <c r="AI38" s="787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5">
        <f t="shared" si="12"/>
        <v>6747.9599999999982</v>
      </c>
      <c r="J39" s="786">
        <f t="shared" si="13"/>
        <v>248</v>
      </c>
      <c r="K39" s="787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5">
        <f t="shared" si="14"/>
        <v>10667.52</v>
      </c>
      <c r="V39" s="786">
        <f t="shared" si="15"/>
        <v>392</v>
      </c>
      <c r="W39" s="787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5">
        <f t="shared" si="16"/>
        <v>37019.199999999997</v>
      </c>
      <c r="AH39" s="786">
        <f t="shared" si="17"/>
        <v>1360</v>
      </c>
      <c r="AI39" s="787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5">
        <f t="shared" si="12"/>
        <v>6094.6799999999985</v>
      </c>
      <c r="J40" s="786">
        <f t="shared" si="13"/>
        <v>224</v>
      </c>
      <c r="K40" s="787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5">
        <f t="shared" si="14"/>
        <v>10667.52</v>
      </c>
      <c r="V40" s="786">
        <f t="shared" si="15"/>
        <v>392</v>
      </c>
      <c r="W40" s="787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5">
        <f t="shared" si="16"/>
        <v>37019.199999999997</v>
      </c>
      <c r="AH40" s="786">
        <f t="shared" si="17"/>
        <v>1360</v>
      </c>
      <c r="AI40" s="787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5">
        <f t="shared" si="12"/>
        <v>3481.5599999999986</v>
      </c>
      <c r="J41" s="786">
        <f t="shared" si="13"/>
        <v>128</v>
      </c>
      <c r="K41" s="787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5">
        <f t="shared" si="14"/>
        <v>10667.52</v>
      </c>
      <c r="V41" s="786">
        <f t="shared" si="15"/>
        <v>392</v>
      </c>
      <c r="W41" s="787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5">
        <f t="shared" si="16"/>
        <v>37019.199999999997</v>
      </c>
      <c r="AH41" s="786">
        <f t="shared" si="17"/>
        <v>1360</v>
      </c>
      <c r="AI41" s="787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5">
        <f t="shared" si="12"/>
        <v>541.79999999999882</v>
      </c>
      <c r="J42" s="786">
        <f t="shared" si="13"/>
        <v>20</v>
      </c>
      <c r="K42" s="787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5">
        <f t="shared" si="14"/>
        <v>10667.52</v>
      </c>
      <c r="V42" s="786">
        <f t="shared" si="15"/>
        <v>392</v>
      </c>
      <c r="W42" s="787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5">
        <f t="shared" si="16"/>
        <v>37019.199999999997</v>
      </c>
      <c r="AH42" s="786">
        <f t="shared" si="17"/>
        <v>1360</v>
      </c>
      <c r="AI42" s="787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5">
        <f t="shared" si="12"/>
        <v>269.59999999999883</v>
      </c>
      <c r="J43" s="786">
        <f t="shared" si="13"/>
        <v>10</v>
      </c>
      <c r="K43" s="787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5">
        <f t="shared" si="14"/>
        <v>10667.52</v>
      </c>
      <c r="V43" s="786">
        <f t="shared" si="15"/>
        <v>392</v>
      </c>
      <c r="W43" s="787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5">
        <f t="shared" si="16"/>
        <v>37019.199999999997</v>
      </c>
      <c r="AH43" s="786">
        <f t="shared" si="17"/>
        <v>1360</v>
      </c>
      <c r="AI43" s="787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5">
        <f t="shared" si="12"/>
        <v>215.15999999999883</v>
      </c>
      <c r="J44" s="786">
        <f t="shared" si="13"/>
        <v>8</v>
      </c>
      <c r="K44" s="787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5">
        <f t="shared" si="14"/>
        <v>10667.52</v>
      </c>
      <c r="V44" s="786">
        <f t="shared" si="15"/>
        <v>392</v>
      </c>
      <c r="W44" s="787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5">
        <f t="shared" si="16"/>
        <v>37019.199999999997</v>
      </c>
      <c r="AH44" s="786">
        <f t="shared" si="17"/>
        <v>1360</v>
      </c>
      <c r="AI44" s="787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3"/>
      <c r="H45" s="1064"/>
      <c r="I45" s="1065">
        <f t="shared" si="12"/>
        <v>215.15999999999883</v>
      </c>
      <c r="J45" s="1066">
        <f t="shared" si="13"/>
        <v>8</v>
      </c>
      <c r="K45" s="1067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5">
        <f t="shared" si="14"/>
        <v>10667.52</v>
      </c>
      <c r="V45" s="786">
        <f t="shared" si="15"/>
        <v>392</v>
      </c>
      <c r="W45" s="787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5">
        <f t="shared" si="16"/>
        <v>37019.199999999997</v>
      </c>
      <c r="AH45" s="786">
        <f t="shared" si="17"/>
        <v>1360</v>
      </c>
      <c r="AI45" s="787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3"/>
      <c r="H46" s="1064"/>
      <c r="I46" s="1065">
        <f t="shared" si="12"/>
        <v>215.15999999999883</v>
      </c>
      <c r="J46" s="1066">
        <f t="shared" si="13"/>
        <v>8</v>
      </c>
      <c r="K46" s="1067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5">
        <f t="shared" si="14"/>
        <v>10667.52</v>
      </c>
      <c r="V46" s="786">
        <f t="shared" si="15"/>
        <v>392</v>
      </c>
      <c r="W46" s="787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5">
        <f t="shared" si="16"/>
        <v>37019.199999999997</v>
      </c>
      <c r="AH46" s="786">
        <f t="shared" si="17"/>
        <v>1360</v>
      </c>
      <c r="AI46" s="787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3"/>
      <c r="H47" s="1064"/>
      <c r="I47" s="1065">
        <f t="shared" si="12"/>
        <v>-2.6000000000011596</v>
      </c>
      <c r="J47" s="1066">
        <f t="shared" si="13"/>
        <v>0</v>
      </c>
      <c r="K47" s="1067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5">
        <f t="shared" si="14"/>
        <v>10667.52</v>
      </c>
      <c r="V47" s="786">
        <f t="shared" si="15"/>
        <v>392</v>
      </c>
      <c r="W47" s="787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5">
        <f t="shared" si="16"/>
        <v>37019.199999999997</v>
      </c>
      <c r="AH47" s="786">
        <f t="shared" si="17"/>
        <v>1360</v>
      </c>
      <c r="AI47" s="787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5">
        <f t="shared" si="12"/>
        <v>-2.6000000000011596</v>
      </c>
      <c r="J48" s="786">
        <f t="shared" si="13"/>
        <v>0</v>
      </c>
      <c r="K48" s="787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5">
        <f t="shared" si="14"/>
        <v>10667.52</v>
      </c>
      <c r="V48" s="786">
        <f t="shared" si="15"/>
        <v>392</v>
      </c>
      <c r="W48" s="787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5">
        <f t="shared" si="16"/>
        <v>37019.199999999997</v>
      </c>
      <c r="AH48" s="786">
        <f t="shared" si="17"/>
        <v>1360</v>
      </c>
      <c r="AI48" s="787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5">
        <f t="shared" si="12"/>
        <v>-2.6000000000011596</v>
      </c>
      <c r="J49" s="786">
        <f t="shared" si="13"/>
        <v>0</v>
      </c>
      <c r="K49" s="787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5">
        <f t="shared" si="14"/>
        <v>10667.52</v>
      </c>
      <c r="V49" s="786">
        <f t="shared" si="15"/>
        <v>392</v>
      </c>
      <c r="W49" s="787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5">
        <f t="shared" si="16"/>
        <v>37019.199999999997</v>
      </c>
      <c r="AH49" s="786">
        <f t="shared" si="17"/>
        <v>1360</v>
      </c>
      <c r="AI49" s="787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5">
        <f t="shared" si="12"/>
        <v>-2.6000000000011596</v>
      </c>
      <c r="J50" s="786">
        <f t="shared" si="13"/>
        <v>0</v>
      </c>
      <c r="K50" s="787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5">
        <f t="shared" si="14"/>
        <v>10667.52</v>
      </c>
      <c r="V50" s="786">
        <f t="shared" si="15"/>
        <v>392</v>
      </c>
      <c r="W50" s="787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5">
        <f t="shared" si="16"/>
        <v>37019.199999999997</v>
      </c>
      <c r="AH50" s="786">
        <f t="shared" si="17"/>
        <v>1360</v>
      </c>
      <c r="AI50" s="787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5">
        <f t="shared" si="12"/>
        <v>-2.6000000000011596</v>
      </c>
      <c r="J51" s="786">
        <f t="shared" si="13"/>
        <v>0</v>
      </c>
      <c r="K51" s="787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5">
        <f t="shared" si="14"/>
        <v>10667.52</v>
      </c>
      <c r="V51" s="786">
        <f t="shared" si="15"/>
        <v>392</v>
      </c>
      <c r="W51" s="787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5">
        <f t="shared" si="16"/>
        <v>37019.199999999997</v>
      </c>
      <c r="AH51" s="786">
        <f t="shared" si="17"/>
        <v>1360</v>
      </c>
      <c r="AI51" s="787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5">
        <f t="shared" si="12"/>
        <v>-2.6000000000011596</v>
      </c>
      <c r="J52" s="786">
        <f t="shared" si="13"/>
        <v>0</v>
      </c>
      <c r="K52" s="787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5">
        <f t="shared" si="14"/>
        <v>10667.52</v>
      </c>
      <c r="V52" s="786">
        <f t="shared" si="15"/>
        <v>392</v>
      </c>
      <c r="W52" s="787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5">
        <f t="shared" si="16"/>
        <v>37019.199999999997</v>
      </c>
      <c r="AH52" s="786">
        <f t="shared" si="17"/>
        <v>1360</v>
      </c>
      <c r="AI52" s="787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5">
        <f t="shared" si="12"/>
        <v>-2.6000000000011596</v>
      </c>
      <c r="J53" s="786">
        <f t="shared" si="13"/>
        <v>0</v>
      </c>
      <c r="K53" s="787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5">
        <f t="shared" si="14"/>
        <v>10667.52</v>
      </c>
      <c r="V53" s="786">
        <f t="shared" si="15"/>
        <v>392</v>
      </c>
      <c r="W53" s="787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5">
        <f t="shared" si="16"/>
        <v>37019.199999999997</v>
      </c>
      <c r="AH53" s="786">
        <f t="shared" si="17"/>
        <v>1360</v>
      </c>
      <c r="AI53" s="787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5">
        <f t="shared" si="12"/>
        <v>-2.6000000000011596</v>
      </c>
      <c r="J54" s="786">
        <f t="shared" si="13"/>
        <v>0</v>
      </c>
      <c r="K54" s="787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5">
        <f t="shared" si="14"/>
        <v>10667.52</v>
      </c>
      <c r="V54" s="786">
        <f t="shared" si="15"/>
        <v>392</v>
      </c>
      <c r="W54" s="787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5">
        <f t="shared" si="16"/>
        <v>37019.199999999997</v>
      </c>
      <c r="AH54" s="786">
        <f t="shared" si="17"/>
        <v>1360</v>
      </c>
      <c r="AI54" s="787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5">
        <f t="shared" si="12"/>
        <v>-2.6000000000011596</v>
      </c>
      <c r="J55" s="786">
        <f t="shared" si="13"/>
        <v>0</v>
      </c>
      <c r="K55" s="787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5">
        <f t="shared" si="14"/>
        <v>10667.52</v>
      </c>
      <c r="V55" s="786">
        <f t="shared" si="15"/>
        <v>392</v>
      </c>
      <c r="W55" s="787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5">
        <f t="shared" si="16"/>
        <v>37019.199999999997</v>
      </c>
      <c r="AH55" s="786">
        <f t="shared" si="17"/>
        <v>1360</v>
      </c>
      <c r="AI55" s="787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5">
        <f t="shared" si="12"/>
        <v>-2.6000000000011596</v>
      </c>
      <c r="J56" s="786">
        <f t="shared" si="13"/>
        <v>0</v>
      </c>
      <c r="K56" s="787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5">
        <f t="shared" si="14"/>
        <v>10667.52</v>
      </c>
      <c r="V56" s="786">
        <f t="shared" si="15"/>
        <v>392</v>
      </c>
      <c r="W56" s="787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5">
        <f t="shared" si="16"/>
        <v>37019.199999999997</v>
      </c>
      <c r="AH56" s="786">
        <f t="shared" si="17"/>
        <v>1360</v>
      </c>
      <c r="AI56" s="787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5">
        <f t="shared" si="12"/>
        <v>-2.6000000000011596</v>
      </c>
      <c r="J57" s="786">
        <f t="shared" si="13"/>
        <v>0</v>
      </c>
      <c r="K57" s="787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5">
        <f t="shared" si="14"/>
        <v>10667.52</v>
      </c>
      <c r="V57" s="786">
        <f t="shared" si="15"/>
        <v>392</v>
      </c>
      <c r="W57" s="787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5">
        <f t="shared" si="16"/>
        <v>37019.199999999997</v>
      </c>
      <c r="AH57" s="786">
        <f t="shared" si="17"/>
        <v>1360</v>
      </c>
      <c r="AI57" s="787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5">
        <f t="shared" si="12"/>
        <v>-2.6000000000011596</v>
      </c>
      <c r="J58" s="786">
        <f t="shared" si="13"/>
        <v>0</v>
      </c>
      <c r="K58" s="787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5">
        <f t="shared" si="14"/>
        <v>10667.52</v>
      </c>
      <c r="V58" s="786">
        <f t="shared" si="15"/>
        <v>392</v>
      </c>
      <c r="W58" s="787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5">
        <f t="shared" si="16"/>
        <v>37019.199999999997</v>
      </c>
      <c r="AH58" s="786">
        <f t="shared" si="17"/>
        <v>1360</v>
      </c>
      <c r="AI58" s="787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5">
        <f t="shared" si="12"/>
        <v>-2.6000000000011596</v>
      </c>
      <c r="J59" s="786">
        <f t="shared" si="13"/>
        <v>0</v>
      </c>
      <c r="K59" s="787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5">
        <f t="shared" si="14"/>
        <v>10667.52</v>
      </c>
      <c r="V59" s="786">
        <f t="shared" si="15"/>
        <v>392</v>
      </c>
      <c r="W59" s="787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5">
        <f t="shared" si="16"/>
        <v>37019.199999999997</v>
      </c>
      <c r="AH59" s="786">
        <f t="shared" si="17"/>
        <v>1360</v>
      </c>
      <c r="AI59" s="787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5">
        <f t="shared" si="12"/>
        <v>-2.6000000000011596</v>
      </c>
      <c r="J60" s="786">
        <f t="shared" si="13"/>
        <v>0</v>
      </c>
      <c r="K60" s="787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5">
        <f t="shared" si="14"/>
        <v>10667.52</v>
      </c>
      <c r="V60" s="786">
        <f t="shared" si="15"/>
        <v>392</v>
      </c>
      <c r="W60" s="787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5">
        <f t="shared" si="16"/>
        <v>37019.199999999997</v>
      </c>
      <c r="AH60" s="786">
        <f t="shared" si="17"/>
        <v>1360</v>
      </c>
      <c r="AI60" s="787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5">
        <f t="shared" si="12"/>
        <v>-2.6000000000011596</v>
      </c>
      <c r="J61" s="786">
        <f t="shared" si="13"/>
        <v>0</v>
      </c>
      <c r="K61" s="787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5">
        <f t="shared" si="14"/>
        <v>10667.52</v>
      </c>
      <c r="V61" s="786">
        <f t="shared" si="15"/>
        <v>392</v>
      </c>
      <c r="W61" s="787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5">
        <f t="shared" si="16"/>
        <v>37019.199999999997</v>
      </c>
      <c r="AH61" s="786">
        <f t="shared" si="17"/>
        <v>1360</v>
      </c>
      <c r="AI61" s="787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5">
        <f t="shared" si="12"/>
        <v>-2.6000000000011596</v>
      </c>
      <c r="J62" s="786">
        <f t="shared" si="13"/>
        <v>0</v>
      </c>
      <c r="K62" s="787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5">
        <f t="shared" si="14"/>
        <v>10667.52</v>
      </c>
      <c r="V62" s="786">
        <f t="shared" si="15"/>
        <v>392</v>
      </c>
      <c r="W62" s="787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5">
        <f t="shared" si="16"/>
        <v>37019.199999999997</v>
      </c>
      <c r="AH62" s="786">
        <f t="shared" si="17"/>
        <v>1360</v>
      </c>
      <c r="AI62" s="787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5">
        <f t="shared" si="12"/>
        <v>-2.6000000000011596</v>
      </c>
      <c r="J63" s="786">
        <f t="shared" si="13"/>
        <v>0</v>
      </c>
      <c r="K63" s="787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5">
        <f t="shared" si="14"/>
        <v>10667.52</v>
      </c>
      <c r="V63" s="786">
        <f t="shared" si="15"/>
        <v>392</v>
      </c>
      <c r="W63" s="787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5">
        <f t="shared" si="16"/>
        <v>37019.199999999997</v>
      </c>
      <c r="AH63" s="786">
        <f t="shared" si="17"/>
        <v>1360</v>
      </c>
      <c r="AI63" s="787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5">
        <f t="shared" si="12"/>
        <v>-2.6000000000011596</v>
      </c>
      <c r="J64" s="786">
        <f t="shared" si="13"/>
        <v>0</v>
      </c>
      <c r="K64" s="787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5">
        <f t="shared" si="14"/>
        <v>10667.52</v>
      </c>
      <c r="V64" s="786">
        <f t="shared" si="15"/>
        <v>392</v>
      </c>
      <c r="W64" s="787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5">
        <f t="shared" si="16"/>
        <v>37019.199999999997</v>
      </c>
      <c r="AH64" s="786">
        <f t="shared" si="17"/>
        <v>1360</v>
      </c>
      <c r="AI64" s="787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5">
        <f t="shared" si="12"/>
        <v>-2.6000000000011596</v>
      </c>
      <c r="J65" s="786">
        <f t="shared" si="13"/>
        <v>0</v>
      </c>
      <c r="K65" s="787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5">
        <f t="shared" si="14"/>
        <v>10667.52</v>
      </c>
      <c r="V65" s="786">
        <f t="shared" si="15"/>
        <v>392</v>
      </c>
      <c r="W65" s="787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5">
        <f t="shared" si="16"/>
        <v>37019.199999999997</v>
      </c>
      <c r="AH65" s="786">
        <f t="shared" si="17"/>
        <v>1360</v>
      </c>
      <c r="AI65" s="787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5">
        <f t="shared" si="12"/>
        <v>-2.6000000000011596</v>
      </c>
      <c r="J66" s="786">
        <f t="shared" si="13"/>
        <v>0</v>
      </c>
      <c r="K66" s="787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5">
        <f t="shared" si="14"/>
        <v>10667.52</v>
      </c>
      <c r="V66" s="786">
        <f t="shared" si="15"/>
        <v>392</v>
      </c>
      <c r="W66" s="787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5">
        <f t="shared" si="16"/>
        <v>37019.199999999997</v>
      </c>
      <c r="AH66" s="786">
        <f t="shared" si="17"/>
        <v>1360</v>
      </c>
      <c r="AI66" s="787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5">
        <f t="shared" si="12"/>
        <v>-2.6000000000011596</v>
      </c>
      <c r="J67" s="786">
        <f t="shared" si="13"/>
        <v>0</v>
      </c>
      <c r="K67" s="787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5">
        <f t="shared" si="14"/>
        <v>10667.52</v>
      </c>
      <c r="V67" s="786">
        <f t="shared" si="15"/>
        <v>392</v>
      </c>
      <c r="W67" s="787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5">
        <f t="shared" si="16"/>
        <v>37019.199999999997</v>
      </c>
      <c r="AH67" s="786">
        <f t="shared" si="17"/>
        <v>1360</v>
      </c>
      <c r="AI67" s="787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5">
        <f t="shared" si="12"/>
        <v>-2.6000000000011596</v>
      </c>
      <c r="J68" s="786">
        <f t="shared" si="13"/>
        <v>0</v>
      </c>
      <c r="K68" s="787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5">
        <f t="shared" si="14"/>
        <v>10667.52</v>
      </c>
      <c r="V68" s="786">
        <f t="shared" si="15"/>
        <v>392</v>
      </c>
      <c r="W68" s="787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5">
        <f t="shared" si="16"/>
        <v>37019.199999999997</v>
      </c>
      <c r="AH68" s="786">
        <f t="shared" si="17"/>
        <v>1360</v>
      </c>
      <c r="AI68" s="787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5">
        <f t="shared" si="12"/>
        <v>-2.6000000000011596</v>
      </c>
      <c r="J69" s="786">
        <f t="shared" si="13"/>
        <v>0</v>
      </c>
      <c r="K69" s="787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5">
        <f t="shared" si="14"/>
        <v>10667.52</v>
      </c>
      <c r="V69" s="786">
        <f t="shared" si="15"/>
        <v>392</v>
      </c>
      <c r="W69" s="787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5">
        <f t="shared" si="16"/>
        <v>37019.199999999997</v>
      </c>
      <c r="AH69" s="786">
        <f t="shared" si="17"/>
        <v>1360</v>
      </c>
      <c r="AI69" s="787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5">
        <f t="shared" si="12"/>
        <v>-2.6000000000011596</v>
      </c>
      <c r="J70" s="786">
        <f t="shared" si="13"/>
        <v>0</v>
      </c>
      <c r="K70" s="787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88">
        <f t="shared" si="14"/>
        <v>10667.52</v>
      </c>
      <c r="V70" s="789">
        <f t="shared" si="15"/>
        <v>392</v>
      </c>
      <c r="W70" s="787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88">
        <f t="shared" si="16"/>
        <v>37019.199999999997</v>
      </c>
      <c r="AH70" s="789">
        <f t="shared" si="17"/>
        <v>1360</v>
      </c>
      <c r="AI70" s="787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5"/>
      <c r="H71" s="956"/>
      <c r="I71" s="957">
        <f t="shared" si="12"/>
        <v>-2.6000000000011596</v>
      </c>
      <c r="J71" s="958">
        <f t="shared" si="13"/>
        <v>0</v>
      </c>
      <c r="K71" s="787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88">
        <f t="shared" si="14"/>
        <v>10667.52</v>
      </c>
      <c r="V71" s="789">
        <f t="shared" si="15"/>
        <v>392</v>
      </c>
      <c r="W71" s="787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88">
        <f t="shared" si="16"/>
        <v>37019.199999999997</v>
      </c>
      <c r="AH71" s="789">
        <f t="shared" si="17"/>
        <v>1360</v>
      </c>
      <c r="AI71" s="787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5"/>
      <c r="H72" s="846"/>
      <c r="I72" s="957">
        <f t="shared" si="12"/>
        <v>-2.6000000000011596</v>
      </c>
      <c r="J72" s="958">
        <f t="shared" si="13"/>
        <v>0</v>
      </c>
      <c r="K72" s="787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88">
        <f t="shared" si="14"/>
        <v>10667.52</v>
      </c>
      <c r="V72" s="789">
        <f t="shared" si="15"/>
        <v>392</v>
      </c>
      <c r="W72" s="787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88">
        <f t="shared" si="16"/>
        <v>37019.199999999997</v>
      </c>
      <c r="AH72" s="789">
        <f t="shared" si="17"/>
        <v>1360</v>
      </c>
      <c r="AI72" s="787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5"/>
      <c r="H73" s="846"/>
      <c r="I73" s="957">
        <f t="shared" si="12"/>
        <v>-2.6000000000011596</v>
      </c>
      <c r="J73" s="958">
        <f t="shared" si="13"/>
        <v>0</v>
      </c>
      <c r="K73" s="787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88">
        <f t="shared" si="14"/>
        <v>10667.52</v>
      </c>
      <c r="V73" s="789">
        <f t="shared" si="15"/>
        <v>392</v>
      </c>
      <c r="W73" s="787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88">
        <f t="shared" si="16"/>
        <v>37019.199999999997</v>
      </c>
      <c r="AH73" s="789">
        <f t="shared" si="17"/>
        <v>1360</v>
      </c>
      <c r="AI73" s="787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5"/>
      <c r="H74" s="846"/>
      <c r="I74" s="957">
        <f t="shared" si="12"/>
        <v>-2.6000000000011596</v>
      </c>
      <c r="J74" s="958">
        <f t="shared" si="13"/>
        <v>0</v>
      </c>
      <c r="K74" s="787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88">
        <f t="shared" si="14"/>
        <v>10667.52</v>
      </c>
      <c r="V74" s="789">
        <f t="shared" si="15"/>
        <v>392</v>
      </c>
      <c r="W74" s="787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88">
        <f t="shared" si="16"/>
        <v>37019.199999999997</v>
      </c>
      <c r="AH74" s="789">
        <f t="shared" si="17"/>
        <v>1360</v>
      </c>
      <c r="AI74" s="787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5">
        <f t="shared" si="12"/>
        <v>-2.6000000000011596</v>
      </c>
      <c r="J75" s="786">
        <f t="shared" si="13"/>
        <v>0</v>
      </c>
      <c r="K75" s="787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88">
        <f t="shared" si="14"/>
        <v>10667.52</v>
      </c>
      <c r="V75" s="789">
        <f t="shared" si="15"/>
        <v>392</v>
      </c>
      <c r="W75" s="787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88">
        <f t="shared" si="16"/>
        <v>37019.199999999997</v>
      </c>
      <c r="AH75" s="789">
        <f t="shared" si="17"/>
        <v>1360</v>
      </c>
      <c r="AI75" s="787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5">
        <f t="shared" si="12"/>
        <v>-2.6000000000011596</v>
      </c>
      <c r="J76" s="786">
        <f t="shared" si="13"/>
        <v>0</v>
      </c>
      <c r="K76" s="787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5">
        <f t="shared" si="14"/>
        <v>10667.52</v>
      </c>
      <c r="V76" s="786">
        <f t="shared" si="15"/>
        <v>392</v>
      </c>
      <c r="W76" s="787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5">
        <f t="shared" si="16"/>
        <v>37019.199999999997</v>
      </c>
      <c r="AH76" s="786">
        <f t="shared" si="17"/>
        <v>1360</v>
      </c>
      <c r="AI76" s="787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5">
        <f t="shared" ref="I77:I91" si="29">I76-F77</f>
        <v>-2.6000000000011596</v>
      </c>
      <c r="J77" s="786">
        <f t="shared" ref="J77:J91" si="30">J76-C77</f>
        <v>0</v>
      </c>
      <c r="K77" s="787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5">
        <f t="shared" ref="U77:U91" si="31">U76-R77</f>
        <v>10667.52</v>
      </c>
      <c r="V77" s="786">
        <f t="shared" ref="V77:V91" si="32">V76-O77</f>
        <v>392</v>
      </c>
      <c r="W77" s="787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5">
        <f t="shared" ref="AG77:AG91" si="33">AG76-AD77</f>
        <v>37019.199999999997</v>
      </c>
      <c r="AH77" s="786">
        <f t="shared" ref="AH77:AH91" si="34">AH76-AA77</f>
        <v>1360</v>
      </c>
      <c r="AI77" s="787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5">
        <f t="shared" si="29"/>
        <v>-2.6000000000011596</v>
      </c>
      <c r="J78" s="786">
        <f t="shared" si="30"/>
        <v>0</v>
      </c>
      <c r="K78" s="787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5">
        <f t="shared" si="31"/>
        <v>10667.52</v>
      </c>
      <c r="V78" s="786">
        <f t="shared" si="32"/>
        <v>392</v>
      </c>
      <c r="W78" s="787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5">
        <f t="shared" si="33"/>
        <v>37019.199999999997</v>
      </c>
      <c r="AH78" s="786">
        <f t="shared" si="34"/>
        <v>1360</v>
      </c>
      <c r="AI78" s="787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5">
        <f t="shared" si="29"/>
        <v>-2.6000000000011596</v>
      </c>
      <c r="J79" s="786">
        <f t="shared" si="30"/>
        <v>0</v>
      </c>
      <c r="K79" s="787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5">
        <f t="shared" si="31"/>
        <v>10667.52</v>
      </c>
      <c r="V79" s="786">
        <f t="shared" si="32"/>
        <v>392</v>
      </c>
      <c r="W79" s="787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5">
        <f t="shared" si="33"/>
        <v>37019.199999999997</v>
      </c>
      <c r="AH79" s="786">
        <f t="shared" si="34"/>
        <v>1360</v>
      </c>
      <c r="AI79" s="787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5">
        <f t="shared" si="29"/>
        <v>-2.6000000000011596</v>
      </c>
      <c r="J80" s="786">
        <f t="shared" si="30"/>
        <v>0</v>
      </c>
      <c r="K80" s="787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5">
        <f t="shared" si="31"/>
        <v>10667.52</v>
      </c>
      <c r="V80" s="786">
        <f t="shared" si="32"/>
        <v>392</v>
      </c>
      <c r="W80" s="787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5">
        <f t="shared" si="33"/>
        <v>37019.199999999997</v>
      </c>
      <c r="AH80" s="786">
        <f t="shared" si="34"/>
        <v>1360</v>
      </c>
      <c r="AI80" s="787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5">
        <f t="shared" si="29"/>
        <v>-2.6000000000011596</v>
      </c>
      <c r="J81" s="786">
        <f t="shared" si="30"/>
        <v>0</v>
      </c>
      <c r="K81" s="787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5">
        <f t="shared" si="31"/>
        <v>10667.52</v>
      </c>
      <c r="V81" s="786">
        <f t="shared" si="32"/>
        <v>392</v>
      </c>
      <c r="W81" s="787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5">
        <f t="shared" si="33"/>
        <v>37019.199999999997</v>
      </c>
      <c r="AH81" s="786">
        <f t="shared" si="34"/>
        <v>1360</v>
      </c>
      <c r="AI81" s="787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5">
        <f t="shared" si="29"/>
        <v>-2.6000000000011596</v>
      </c>
      <c r="J82" s="786">
        <f t="shared" si="30"/>
        <v>0</v>
      </c>
      <c r="K82" s="787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5">
        <f t="shared" si="31"/>
        <v>10667.52</v>
      </c>
      <c r="V82" s="786">
        <f t="shared" si="32"/>
        <v>392</v>
      </c>
      <c r="W82" s="787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5">
        <f t="shared" si="33"/>
        <v>37019.199999999997</v>
      </c>
      <c r="AH82" s="786">
        <f t="shared" si="34"/>
        <v>1360</v>
      </c>
      <c r="AI82" s="787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5">
        <f t="shared" si="29"/>
        <v>-2.6000000000011596</v>
      </c>
      <c r="J83" s="786">
        <f t="shared" si="30"/>
        <v>0</v>
      </c>
      <c r="K83" s="787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5">
        <f t="shared" si="31"/>
        <v>10667.52</v>
      </c>
      <c r="V83" s="786">
        <f t="shared" si="32"/>
        <v>392</v>
      </c>
      <c r="W83" s="787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5">
        <f t="shared" si="33"/>
        <v>37019.199999999997</v>
      </c>
      <c r="AH83" s="786">
        <f t="shared" si="34"/>
        <v>1360</v>
      </c>
      <c r="AI83" s="787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5">
        <f t="shared" si="29"/>
        <v>-2.6000000000011596</v>
      </c>
      <c r="J84" s="786">
        <f t="shared" si="30"/>
        <v>0</v>
      </c>
      <c r="K84" s="787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5">
        <f t="shared" si="31"/>
        <v>10667.52</v>
      </c>
      <c r="V84" s="786">
        <f t="shared" si="32"/>
        <v>392</v>
      </c>
      <c r="W84" s="787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5">
        <f t="shared" si="33"/>
        <v>37019.199999999997</v>
      </c>
      <c r="AH84" s="786">
        <f t="shared" si="34"/>
        <v>1360</v>
      </c>
      <c r="AI84" s="787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5">
        <f t="shared" si="29"/>
        <v>-2.6000000000011596</v>
      </c>
      <c r="J85" s="786">
        <f t="shared" si="30"/>
        <v>0</v>
      </c>
      <c r="K85" s="787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5">
        <f t="shared" si="31"/>
        <v>10667.52</v>
      </c>
      <c r="V85" s="786">
        <f t="shared" si="32"/>
        <v>392</v>
      </c>
      <c r="W85" s="787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5">
        <f t="shared" si="33"/>
        <v>37019.199999999997</v>
      </c>
      <c r="AH85" s="786">
        <f t="shared" si="34"/>
        <v>1360</v>
      </c>
      <c r="AI85" s="787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5">
        <f t="shared" si="29"/>
        <v>-2.6000000000011596</v>
      </c>
      <c r="J86" s="786">
        <f t="shared" si="30"/>
        <v>0</v>
      </c>
      <c r="K86" s="787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5">
        <f t="shared" si="31"/>
        <v>10667.52</v>
      </c>
      <c r="V86" s="786">
        <f t="shared" si="32"/>
        <v>392</v>
      </c>
      <c r="W86" s="787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5">
        <f t="shared" si="33"/>
        <v>37019.199999999997</v>
      </c>
      <c r="AH86" s="786">
        <f t="shared" si="34"/>
        <v>1360</v>
      </c>
      <c r="AI86" s="787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5">
        <f t="shared" si="29"/>
        <v>-2.6000000000011596</v>
      </c>
      <c r="J87" s="786">
        <f t="shared" si="30"/>
        <v>0</v>
      </c>
      <c r="K87" s="787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5">
        <f t="shared" si="31"/>
        <v>10667.52</v>
      </c>
      <c r="V87" s="786">
        <f t="shared" si="32"/>
        <v>392</v>
      </c>
      <c r="W87" s="787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5">
        <f t="shared" si="33"/>
        <v>37019.199999999997</v>
      </c>
      <c r="AH87" s="786">
        <f t="shared" si="34"/>
        <v>1360</v>
      </c>
      <c r="AI87" s="787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5">
        <f t="shared" si="29"/>
        <v>-2.6000000000011596</v>
      </c>
      <c r="J88" s="786">
        <f t="shared" si="30"/>
        <v>0</v>
      </c>
      <c r="K88" s="787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5">
        <f t="shared" si="31"/>
        <v>10667.52</v>
      </c>
      <c r="V88" s="786">
        <f t="shared" si="32"/>
        <v>392</v>
      </c>
      <c r="W88" s="787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5">
        <f t="shared" si="33"/>
        <v>37019.199999999997</v>
      </c>
      <c r="AH88" s="786">
        <f t="shared" si="34"/>
        <v>1360</v>
      </c>
      <c r="AI88" s="787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5">
        <f t="shared" si="29"/>
        <v>-2.6000000000011596</v>
      </c>
      <c r="J89" s="786">
        <f t="shared" si="30"/>
        <v>0</v>
      </c>
      <c r="K89" s="787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5">
        <f t="shared" si="31"/>
        <v>10667.52</v>
      </c>
      <c r="V89" s="786">
        <f t="shared" si="32"/>
        <v>392</v>
      </c>
      <c r="W89" s="787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5">
        <f t="shared" si="33"/>
        <v>37019.199999999997</v>
      </c>
      <c r="AH89" s="786">
        <f t="shared" si="34"/>
        <v>1360</v>
      </c>
      <c r="AI89" s="787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5">
        <f t="shared" si="29"/>
        <v>-2.6000000000011596</v>
      </c>
      <c r="J90" s="786">
        <f t="shared" si="30"/>
        <v>0</v>
      </c>
      <c r="K90" s="787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5">
        <f t="shared" si="31"/>
        <v>10667.52</v>
      </c>
      <c r="V90" s="786">
        <f t="shared" si="32"/>
        <v>392</v>
      </c>
      <c r="W90" s="787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5">
        <f t="shared" si="33"/>
        <v>37019.199999999997</v>
      </c>
      <c r="AH90" s="786">
        <f t="shared" si="34"/>
        <v>1360</v>
      </c>
      <c r="AI90" s="787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5">
        <f t="shared" si="29"/>
        <v>-2.6000000000011596</v>
      </c>
      <c r="J91" s="786">
        <f t="shared" si="30"/>
        <v>0</v>
      </c>
      <c r="K91" s="787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5">
        <f t="shared" si="31"/>
        <v>10667.52</v>
      </c>
      <c r="V91" s="786">
        <f t="shared" si="32"/>
        <v>392</v>
      </c>
      <c r="W91" s="787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5">
        <f t="shared" si="33"/>
        <v>37019.199999999997</v>
      </c>
      <c r="AH91" s="786">
        <f t="shared" si="34"/>
        <v>1360</v>
      </c>
      <c r="AI91" s="787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0">
        <f>I60-F92</f>
        <v>-2.6000000000011596</v>
      </c>
      <c r="J92" s="791">
        <f>J60-C92</f>
        <v>0</v>
      </c>
      <c r="K92" s="792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0">
        <f>U60-R92</f>
        <v>10667.52</v>
      </c>
      <c r="V92" s="791">
        <f>V60-O92</f>
        <v>392</v>
      </c>
      <c r="W92" s="792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0">
        <f>AG60-AD92</f>
        <v>37019.199999999997</v>
      </c>
      <c r="AH92" s="791">
        <f>AH60-AA92</f>
        <v>1360</v>
      </c>
      <c r="AI92" s="792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28" t="s">
        <v>11</v>
      </c>
      <c r="D99" s="1129"/>
      <c r="E99" s="58">
        <f>E4+E5+E6-F94</f>
        <v>-2.5999999999949068</v>
      </c>
      <c r="G99" s="47"/>
      <c r="H99" s="92"/>
      <c r="O99" s="1128" t="s">
        <v>11</v>
      </c>
      <c r="P99" s="1129"/>
      <c r="Q99" s="58">
        <f>Q4+Q5+Q6-R94</f>
        <v>10667.519999999999</v>
      </c>
      <c r="S99" s="47"/>
      <c r="T99" s="92"/>
      <c r="AA99" s="1128" t="s">
        <v>11</v>
      </c>
      <c r="AB99" s="1129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0" t="s">
        <v>269</v>
      </c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47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47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67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67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67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76">
        <f t="shared" si="0"/>
        <v>0</v>
      </c>
      <c r="G33" s="1043"/>
      <c r="H33" s="1044"/>
      <c r="I33" s="1041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76">
        <f t="shared" si="0"/>
        <v>0</v>
      </c>
      <c r="G34" s="1043"/>
      <c r="H34" s="1044"/>
      <c r="I34" s="1041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76">
        <f t="shared" si="0"/>
        <v>0</v>
      </c>
      <c r="G35" s="1043"/>
      <c r="H35" s="1044"/>
      <c r="I35" s="1041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28" t="s">
        <v>11</v>
      </c>
      <c r="D60" s="1129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0" t="s">
        <v>270</v>
      </c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47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47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0">
        <v>44452</v>
      </c>
      <c r="F10" s="950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0">
        <v>44467</v>
      </c>
      <c r="F13" s="950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0"/>
      <c r="F16" s="950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28" t="s">
        <v>11</v>
      </c>
      <c r="D60" s="112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30" t="s">
        <v>271</v>
      </c>
      <c r="B1" s="1130"/>
      <c r="C1" s="1130"/>
      <c r="D1" s="1130"/>
      <c r="E1" s="1130"/>
      <c r="F1" s="1130"/>
      <c r="G1" s="1130"/>
      <c r="H1" s="100">
        <v>1</v>
      </c>
      <c r="M1" s="1126" t="s">
        <v>253</v>
      </c>
      <c r="N1" s="1126"/>
      <c r="O1" s="1126"/>
      <c r="P1" s="1126"/>
      <c r="Q1" s="1126"/>
      <c r="R1" s="1126"/>
      <c r="S1" s="1126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48" t="s">
        <v>110</v>
      </c>
      <c r="B5" s="1150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48" t="s">
        <v>68</v>
      </c>
      <c r="N5" s="1150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49"/>
      <c r="B6" s="1151"/>
      <c r="C6" s="493"/>
      <c r="D6" s="492"/>
      <c r="E6" s="370"/>
      <c r="F6" s="341"/>
      <c r="M6" s="1149"/>
      <c r="N6" s="1151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4">
        <f t="shared" ref="F8:F71" si="1">D8</f>
        <v>300</v>
      </c>
      <c r="G8" s="845" t="s">
        <v>111</v>
      </c>
      <c r="H8" s="84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0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0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0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0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0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1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4">
        <f t="shared" si="10"/>
        <v>75</v>
      </c>
      <c r="E25" s="895">
        <v>44319</v>
      </c>
      <c r="F25" s="762">
        <f t="shared" si="1"/>
        <v>75</v>
      </c>
      <c r="G25" s="743" t="s">
        <v>136</v>
      </c>
      <c r="H25" s="744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4">
        <f t="shared" si="10"/>
        <v>75</v>
      </c>
      <c r="E26" s="895">
        <v>44323</v>
      </c>
      <c r="F26" s="762">
        <f t="shared" si="1"/>
        <v>75</v>
      </c>
      <c r="G26" s="743" t="s">
        <v>137</v>
      </c>
      <c r="H26" s="744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4">
        <f t="shared" si="10"/>
        <v>150</v>
      </c>
      <c r="E27" s="895">
        <v>44324</v>
      </c>
      <c r="F27" s="762">
        <f t="shared" si="1"/>
        <v>150</v>
      </c>
      <c r="G27" s="743" t="s">
        <v>138</v>
      </c>
      <c r="H27" s="744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4">
        <f t="shared" si="10"/>
        <v>15</v>
      </c>
      <c r="E28" s="891">
        <v>44328</v>
      </c>
      <c r="F28" s="762">
        <f t="shared" si="1"/>
        <v>15</v>
      </c>
      <c r="G28" s="743" t="s">
        <v>143</v>
      </c>
      <c r="H28" s="744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4">
        <f t="shared" si="10"/>
        <v>15</v>
      </c>
      <c r="E29" s="891">
        <v>44330</v>
      </c>
      <c r="F29" s="762">
        <f t="shared" si="1"/>
        <v>15</v>
      </c>
      <c r="G29" s="743" t="s">
        <v>144</v>
      </c>
      <c r="H29" s="744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4">
        <f t="shared" si="10"/>
        <v>30</v>
      </c>
      <c r="E30" s="891">
        <v>44331</v>
      </c>
      <c r="F30" s="762">
        <f t="shared" si="1"/>
        <v>30</v>
      </c>
      <c r="G30" s="743" t="s">
        <v>145</v>
      </c>
      <c r="H30" s="744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4">
        <f t="shared" si="10"/>
        <v>15</v>
      </c>
      <c r="E31" s="891">
        <v>44337</v>
      </c>
      <c r="F31" s="762">
        <f t="shared" si="1"/>
        <v>15</v>
      </c>
      <c r="G31" s="743" t="s">
        <v>146</v>
      </c>
      <c r="H31" s="744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4">
        <f t="shared" si="10"/>
        <v>90</v>
      </c>
      <c r="E32" s="896">
        <v>44338</v>
      </c>
      <c r="F32" s="742">
        <f t="shared" si="1"/>
        <v>90</v>
      </c>
      <c r="G32" s="743" t="s">
        <v>147</v>
      </c>
      <c r="H32" s="744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4">
        <f t="shared" si="10"/>
        <v>150</v>
      </c>
      <c r="E33" s="893">
        <v>44344</v>
      </c>
      <c r="F33" s="762">
        <f t="shared" si="1"/>
        <v>150</v>
      </c>
      <c r="G33" s="743" t="s">
        <v>148</v>
      </c>
      <c r="H33" s="744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4">
        <f t="shared" si="10"/>
        <v>30</v>
      </c>
      <c r="E34" s="893">
        <v>44345</v>
      </c>
      <c r="F34" s="762">
        <f t="shared" si="1"/>
        <v>30</v>
      </c>
      <c r="G34" s="743" t="s">
        <v>149</v>
      </c>
      <c r="H34" s="744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4">
        <f t="shared" si="10"/>
        <v>30</v>
      </c>
      <c r="E35" s="893">
        <v>44348</v>
      </c>
      <c r="F35" s="762">
        <f t="shared" si="1"/>
        <v>30</v>
      </c>
      <c r="G35" s="743" t="s">
        <v>150</v>
      </c>
      <c r="H35" s="744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897">
        <f t="shared" ref="D36:D99" si="14">C36*B36</f>
        <v>15</v>
      </c>
      <c r="E36" s="893">
        <v>44350</v>
      </c>
      <c r="F36" s="762">
        <f t="shared" si="1"/>
        <v>15</v>
      </c>
      <c r="G36" s="743" t="s">
        <v>151</v>
      </c>
      <c r="H36" s="744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897">
        <f t="shared" si="14"/>
        <v>15</v>
      </c>
      <c r="E37" s="893">
        <v>44352</v>
      </c>
      <c r="F37" s="762">
        <f t="shared" si="1"/>
        <v>15</v>
      </c>
      <c r="G37" s="743" t="s">
        <v>152</v>
      </c>
      <c r="H37" s="744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6">
        <f t="shared" si="14"/>
        <v>150</v>
      </c>
      <c r="E38" s="917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6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6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6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6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6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6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6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4">
        <f t="shared" si="14"/>
        <v>150</v>
      </c>
      <c r="E46" s="941">
        <v>44384</v>
      </c>
      <c r="F46" s="940">
        <f t="shared" si="1"/>
        <v>150</v>
      </c>
      <c r="G46" s="942" t="s">
        <v>168</v>
      </c>
      <c r="H46" s="943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4">
        <f t="shared" ref="D47:D64" si="15">C47*B47</f>
        <v>15</v>
      </c>
      <c r="E47" s="941">
        <v>44385</v>
      </c>
      <c r="F47" s="940">
        <f t="shared" ref="F47:F64" si="16">D47</f>
        <v>15</v>
      </c>
      <c r="G47" s="942" t="s">
        <v>169</v>
      </c>
      <c r="H47" s="943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4">
        <f t="shared" si="15"/>
        <v>30</v>
      </c>
      <c r="E48" s="941">
        <v>44386</v>
      </c>
      <c r="F48" s="940">
        <f t="shared" si="16"/>
        <v>30</v>
      </c>
      <c r="G48" s="942" t="s">
        <v>171</v>
      </c>
      <c r="H48" s="943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4">
        <f t="shared" si="15"/>
        <v>15</v>
      </c>
      <c r="E49" s="941">
        <v>44385</v>
      </c>
      <c r="F49" s="940">
        <f t="shared" si="16"/>
        <v>15</v>
      </c>
      <c r="G49" s="942" t="s">
        <v>172</v>
      </c>
      <c r="H49" s="943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4">
        <f t="shared" si="15"/>
        <v>150</v>
      </c>
      <c r="E50" s="941">
        <v>44390</v>
      </c>
      <c r="F50" s="940">
        <f t="shared" si="16"/>
        <v>150</v>
      </c>
      <c r="G50" s="942" t="s">
        <v>175</v>
      </c>
      <c r="H50" s="943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4">
        <f t="shared" si="15"/>
        <v>15</v>
      </c>
      <c r="E51" s="941">
        <v>44394</v>
      </c>
      <c r="F51" s="940">
        <f t="shared" si="16"/>
        <v>15</v>
      </c>
      <c r="G51" s="942" t="s">
        <v>177</v>
      </c>
      <c r="H51" s="943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4">
        <f t="shared" si="15"/>
        <v>30</v>
      </c>
      <c r="E52" s="941">
        <v>44396</v>
      </c>
      <c r="F52" s="940">
        <f t="shared" si="16"/>
        <v>30</v>
      </c>
      <c r="G52" s="942" t="s">
        <v>179</v>
      </c>
      <c r="H52" s="943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4">
        <f t="shared" si="15"/>
        <v>75</v>
      </c>
      <c r="E53" s="941">
        <v>44398</v>
      </c>
      <c r="F53" s="940">
        <f t="shared" si="16"/>
        <v>75</v>
      </c>
      <c r="G53" s="942" t="s">
        <v>182</v>
      </c>
      <c r="H53" s="943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4">
        <f t="shared" si="15"/>
        <v>300</v>
      </c>
      <c r="E54" s="941">
        <v>44400</v>
      </c>
      <c r="F54" s="940">
        <f t="shared" si="16"/>
        <v>300</v>
      </c>
      <c r="G54" s="942" t="s">
        <v>181</v>
      </c>
      <c r="H54" s="943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4">
        <f t="shared" si="15"/>
        <v>75</v>
      </c>
      <c r="E55" s="941">
        <v>44407</v>
      </c>
      <c r="F55" s="940">
        <f t="shared" si="16"/>
        <v>75</v>
      </c>
      <c r="G55" s="942" t="s">
        <v>186</v>
      </c>
      <c r="H55" s="943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68">
        <f t="shared" si="15"/>
        <v>15</v>
      </c>
      <c r="E56" s="969">
        <v>44415</v>
      </c>
      <c r="F56" s="970">
        <f t="shared" si="16"/>
        <v>15</v>
      </c>
      <c r="G56" s="971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68">
        <f t="shared" si="15"/>
        <v>30</v>
      </c>
      <c r="E57" s="969">
        <v>44418</v>
      </c>
      <c r="F57" s="970">
        <f t="shared" si="16"/>
        <v>30</v>
      </c>
      <c r="G57" s="971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68">
        <f t="shared" si="15"/>
        <v>120</v>
      </c>
      <c r="E58" s="969">
        <v>44420</v>
      </c>
      <c r="F58" s="970">
        <f t="shared" si="16"/>
        <v>120</v>
      </c>
      <c r="G58" s="971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68">
        <f t="shared" si="15"/>
        <v>15</v>
      </c>
      <c r="E59" s="969">
        <v>44422</v>
      </c>
      <c r="F59" s="970">
        <f t="shared" si="16"/>
        <v>15</v>
      </c>
      <c r="G59" s="971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0" t="s">
        <v>203</v>
      </c>
      <c r="B60" s="84">
        <v>15</v>
      </c>
      <c r="C60" s="991">
        <v>1</v>
      </c>
      <c r="D60" s="968">
        <f t="shared" si="15"/>
        <v>15</v>
      </c>
      <c r="E60" s="969">
        <v>44439</v>
      </c>
      <c r="F60" s="970">
        <f t="shared" si="16"/>
        <v>15</v>
      </c>
      <c r="G60" s="989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68">
        <f t="shared" si="15"/>
        <v>15</v>
      </c>
      <c r="E61" s="969">
        <v>44427</v>
      </c>
      <c r="F61" s="970">
        <f t="shared" si="16"/>
        <v>15</v>
      </c>
      <c r="G61" s="971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68">
        <f t="shared" si="15"/>
        <v>15</v>
      </c>
      <c r="E62" s="969">
        <v>44428</v>
      </c>
      <c r="F62" s="970">
        <f t="shared" si="16"/>
        <v>15</v>
      </c>
      <c r="G62" s="971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68">
        <f t="shared" si="15"/>
        <v>15</v>
      </c>
      <c r="E63" s="969">
        <v>44431</v>
      </c>
      <c r="F63" s="970">
        <f t="shared" si="16"/>
        <v>15</v>
      </c>
      <c r="G63" s="971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68">
        <f t="shared" si="15"/>
        <v>90</v>
      </c>
      <c r="E64" s="969">
        <v>44431</v>
      </c>
      <c r="F64" s="970">
        <f t="shared" si="16"/>
        <v>90</v>
      </c>
      <c r="G64" s="971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68">
        <f t="shared" si="14"/>
        <v>15</v>
      </c>
      <c r="E65" s="969">
        <v>44433</v>
      </c>
      <c r="F65" s="970">
        <f t="shared" si="1"/>
        <v>15</v>
      </c>
      <c r="G65" s="971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68">
        <f t="shared" si="14"/>
        <v>15</v>
      </c>
      <c r="E66" s="969">
        <v>44434</v>
      </c>
      <c r="F66" s="970">
        <f t="shared" si="1"/>
        <v>15</v>
      </c>
      <c r="G66" s="971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68">
        <f t="shared" si="14"/>
        <v>60</v>
      </c>
      <c r="E67" s="969">
        <v>44436</v>
      </c>
      <c r="F67" s="970">
        <f t="shared" si="1"/>
        <v>60</v>
      </c>
      <c r="G67" s="971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68">
        <f t="shared" si="14"/>
        <v>15</v>
      </c>
      <c r="E68" s="969">
        <v>44438</v>
      </c>
      <c r="F68" s="970">
        <f t="shared" si="1"/>
        <v>15</v>
      </c>
      <c r="G68" s="971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68">
        <f t="shared" si="14"/>
        <v>15</v>
      </c>
      <c r="E69" s="969">
        <v>44440</v>
      </c>
      <c r="F69" s="970">
        <f t="shared" si="1"/>
        <v>15</v>
      </c>
      <c r="G69" s="971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68">
        <f t="shared" si="14"/>
        <v>30</v>
      </c>
      <c r="E70" s="969">
        <v>44441</v>
      </c>
      <c r="F70" s="970">
        <f t="shared" si="1"/>
        <v>30</v>
      </c>
      <c r="G70" s="971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68">
        <f t="shared" si="14"/>
        <v>15</v>
      </c>
      <c r="E71" s="969">
        <v>44442</v>
      </c>
      <c r="F71" s="970">
        <f t="shared" si="1"/>
        <v>15</v>
      </c>
      <c r="G71" s="971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68">
        <f t="shared" si="14"/>
        <v>75</v>
      </c>
      <c r="E72" s="969">
        <v>44442</v>
      </c>
      <c r="F72" s="970">
        <f t="shared" ref="F72:F100" si="20">D72</f>
        <v>75</v>
      </c>
      <c r="G72" s="971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68">
        <f t="shared" si="14"/>
        <v>60</v>
      </c>
      <c r="E73" s="969">
        <v>44443</v>
      </c>
      <c r="F73" s="970">
        <f t="shared" si="20"/>
        <v>60</v>
      </c>
      <c r="G73" s="971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68">
        <f t="shared" si="14"/>
        <v>60</v>
      </c>
      <c r="E74" s="969">
        <v>44443</v>
      </c>
      <c r="F74" s="970">
        <f t="shared" si="20"/>
        <v>60</v>
      </c>
      <c r="G74" s="971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1">
        <f t="shared" si="14"/>
        <v>90</v>
      </c>
      <c r="E75" s="1012">
        <v>44445</v>
      </c>
      <c r="F75" s="1013">
        <f t="shared" si="20"/>
        <v>90</v>
      </c>
      <c r="G75" s="1014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1">
        <f t="shared" si="14"/>
        <v>15</v>
      </c>
      <c r="E76" s="1012">
        <v>44450</v>
      </c>
      <c r="F76" s="1013">
        <f t="shared" si="20"/>
        <v>15</v>
      </c>
      <c r="G76" s="1014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1">
        <f t="shared" si="14"/>
        <v>15</v>
      </c>
      <c r="E77" s="1012">
        <v>44452</v>
      </c>
      <c r="F77" s="1013">
        <f t="shared" si="20"/>
        <v>15</v>
      </c>
      <c r="G77" s="1014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1">
        <f t="shared" si="14"/>
        <v>75</v>
      </c>
      <c r="E78" s="1012">
        <v>44452</v>
      </c>
      <c r="F78" s="1013">
        <f t="shared" si="20"/>
        <v>75</v>
      </c>
      <c r="G78" s="1014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1">
        <f t="shared" si="14"/>
        <v>75</v>
      </c>
      <c r="E79" s="1012">
        <v>44454</v>
      </c>
      <c r="F79" s="1013">
        <f t="shared" si="20"/>
        <v>75</v>
      </c>
      <c r="G79" s="1014" t="s">
        <v>439</v>
      </c>
      <c r="H79" s="217">
        <v>100</v>
      </c>
      <c r="I79" s="1054">
        <f t="shared" si="12"/>
        <v>480</v>
      </c>
      <c r="J79" s="1055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1">
        <f t="shared" si="14"/>
        <v>45</v>
      </c>
      <c r="E80" s="1012">
        <v>44456</v>
      </c>
      <c r="F80" s="1013">
        <f t="shared" si="20"/>
        <v>45</v>
      </c>
      <c r="G80" s="1057" t="s">
        <v>445</v>
      </c>
      <c r="H80" s="217">
        <v>100</v>
      </c>
      <c r="I80" s="1054">
        <f t="shared" si="12"/>
        <v>435</v>
      </c>
      <c r="J80" s="1055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58"/>
      <c r="V80" s="1059"/>
      <c r="W80" s="61"/>
    </row>
    <row r="81" spans="1:23" x14ac:dyDescent="0.25">
      <c r="A81" s="2"/>
      <c r="B81" s="84">
        <v>15</v>
      </c>
      <c r="C81" s="15">
        <v>1</v>
      </c>
      <c r="D81" s="1011">
        <f t="shared" si="14"/>
        <v>15</v>
      </c>
      <c r="E81" s="1012">
        <v>44457</v>
      </c>
      <c r="F81" s="1013">
        <f t="shared" si="20"/>
        <v>15</v>
      </c>
      <c r="G81" s="1057" t="s">
        <v>456</v>
      </c>
      <c r="H81" s="217">
        <v>100</v>
      </c>
      <c r="I81" s="1054">
        <f t="shared" si="12"/>
        <v>420</v>
      </c>
      <c r="J81" s="1055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58"/>
      <c r="V81" s="1059"/>
      <c r="W81" s="61"/>
    </row>
    <row r="82" spans="1:23" x14ac:dyDescent="0.25">
      <c r="A82" s="2"/>
      <c r="B82" s="84">
        <v>15</v>
      </c>
      <c r="C82" s="15">
        <v>8</v>
      </c>
      <c r="D82" s="1011">
        <f t="shared" si="14"/>
        <v>120</v>
      </c>
      <c r="E82" s="1012">
        <v>44457</v>
      </c>
      <c r="F82" s="1013">
        <f t="shared" si="20"/>
        <v>120</v>
      </c>
      <c r="G82" s="1057" t="s">
        <v>461</v>
      </c>
      <c r="H82" s="217">
        <v>100</v>
      </c>
      <c r="I82" s="1054">
        <f t="shared" si="12"/>
        <v>300</v>
      </c>
      <c r="J82" s="1055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58"/>
      <c r="V82" s="1059"/>
      <c r="W82" s="61"/>
    </row>
    <row r="83" spans="1:23" x14ac:dyDescent="0.25">
      <c r="A83" s="2"/>
      <c r="B83" s="84">
        <v>15</v>
      </c>
      <c r="C83" s="15">
        <v>1</v>
      </c>
      <c r="D83" s="1011">
        <f t="shared" si="14"/>
        <v>15</v>
      </c>
      <c r="E83" s="1012">
        <v>44459</v>
      </c>
      <c r="F83" s="1013">
        <f t="shared" si="20"/>
        <v>15</v>
      </c>
      <c r="G83" s="1057" t="s">
        <v>464</v>
      </c>
      <c r="H83" s="217">
        <v>100</v>
      </c>
      <c r="I83" s="1054">
        <f t="shared" si="12"/>
        <v>285</v>
      </c>
      <c r="J83" s="1055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58"/>
      <c r="V83" s="1059"/>
      <c r="W83" s="61"/>
    </row>
    <row r="84" spans="1:23" x14ac:dyDescent="0.25">
      <c r="A84" s="2"/>
      <c r="B84" s="84">
        <v>15</v>
      </c>
      <c r="C84" s="15">
        <v>2</v>
      </c>
      <c r="D84" s="1011">
        <f t="shared" si="14"/>
        <v>30</v>
      </c>
      <c r="E84" s="1012">
        <v>44462</v>
      </c>
      <c r="F84" s="1013">
        <f t="shared" si="20"/>
        <v>30</v>
      </c>
      <c r="G84" s="1057" t="s">
        <v>485</v>
      </c>
      <c r="H84" s="217">
        <v>100</v>
      </c>
      <c r="I84" s="1054">
        <f t="shared" si="12"/>
        <v>255</v>
      </c>
      <c r="J84" s="1055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58"/>
      <c r="V84" s="1059"/>
      <c r="W84" s="61"/>
    </row>
    <row r="85" spans="1:23" x14ac:dyDescent="0.25">
      <c r="A85" s="2"/>
      <c r="B85" s="84">
        <v>15</v>
      </c>
      <c r="C85" s="15">
        <v>1</v>
      </c>
      <c r="D85" s="1011">
        <f t="shared" si="14"/>
        <v>15</v>
      </c>
      <c r="E85" s="1012">
        <v>44462</v>
      </c>
      <c r="F85" s="1013">
        <f t="shared" si="20"/>
        <v>15</v>
      </c>
      <c r="G85" s="1057" t="s">
        <v>487</v>
      </c>
      <c r="H85" s="217">
        <v>100</v>
      </c>
      <c r="I85" s="1054">
        <f t="shared" ref="I85:I100" si="25">I84-F85</f>
        <v>240</v>
      </c>
      <c r="J85" s="1055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58"/>
      <c r="V85" s="1059"/>
      <c r="W85" s="61"/>
    </row>
    <row r="86" spans="1:23" x14ac:dyDescent="0.25">
      <c r="A86" s="2"/>
      <c r="B86" s="84">
        <v>15</v>
      </c>
      <c r="C86" s="15">
        <v>2</v>
      </c>
      <c r="D86" s="1011">
        <f t="shared" si="14"/>
        <v>30</v>
      </c>
      <c r="E86" s="1012">
        <v>44462</v>
      </c>
      <c r="F86" s="1013">
        <f t="shared" si="20"/>
        <v>30</v>
      </c>
      <c r="G86" s="1057" t="s">
        <v>491</v>
      </c>
      <c r="H86" s="217">
        <v>100</v>
      </c>
      <c r="I86" s="1054">
        <f t="shared" si="25"/>
        <v>210</v>
      </c>
      <c r="J86" s="1055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58"/>
      <c r="V86" s="1059"/>
      <c r="W86" s="61"/>
    </row>
    <row r="87" spans="1:23" x14ac:dyDescent="0.25">
      <c r="A87" s="2"/>
      <c r="B87" s="84">
        <v>15</v>
      </c>
      <c r="C87" s="15">
        <v>1</v>
      </c>
      <c r="D87" s="1011">
        <f t="shared" si="14"/>
        <v>15</v>
      </c>
      <c r="E87" s="1012">
        <v>44463</v>
      </c>
      <c r="F87" s="1013">
        <f t="shared" si="20"/>
        <v>15</v>
      </c>
      <c r="G87" s="1057" t="s">
        <v>492</v>
      </c>
      <c r="H87" s="217">
        <v>100</v>
      </c>
      <c r="I87" s="1054">
        <f t="shared" si="25"/>
        <v>195</v>
      </c>
      <c r="J87" s="1055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58"/>
      <c r="V87" s="1059"/>
      <c r="W87" s="61"/>
    </row>
    <row r="88" spans="1:23" x14ac:dyDescent="0.25">
      <c r="A88" s="2"/>
      <c r="B88" s="84">
        <v>15</v>
      </c>
      <c r="C88" s="15">
        <v>2</v>
      </c>
      <c r="D88" s="1011">
        <f t="shared" si="14"/>
        <v>30</v>
      </c>
      <c r="E88" s="1012">
        <v>44463</v>
      </c>
      <c r="F88" s="1013">
        <f t="shared" si="20"/>
        <v>30</v>
      </c>
      <c r="G88" s="1057" t="s">
        <v>493</v>
      </c>
      <c r="H88" s="217">
        <v>100</v>
      </c>
      <c r="I88" s="1054">
        <f t="shared" si="25"/>
        <v>165</v>
      </c>
      <c r="J88" s="1055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58"/>
      <c r="V88" s="1059"/>
      <c r="W88" s="61"/>
    </row>
    <row r="89" spans="1:23" x14ac:dyDescent="0.25">
      <c r="A89" s="2"/>
      <c r="B89" s="84">
        <v>15</v>
      </c>
      <c r="C89" s="15">
        <v>6</v>
      </c>
      <c r="D89" s="1011">
        <f t="shared" si="14"/>
        <v>90</v>
      </c>
      <c r="E89" s="1012">
        <v>44463</v>
      </c>
      <c r="F89" s="1013">
        <f t="shared" si="20"/>
        <v>90</v>
      </c>
      <c r="G89" s="1057" t="s">
        <v>494</v>
      </c>
      <c r="H89" s="217">
        <v>100</v>
      </c>
      <c r="I89" s="1054">
        <f t="shared" si="25"/>
        <v>75</v>
      </c>
      <c r="J89" s="1055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58"/>
      <c r="V89" s="1059"/>
      <c r="W89" s="61"/>
    </row>
    <row r="90" spans="1:23" x14ac:dyDescent="0.25">
      <c r="A90" s="2"/>
      <c r="B90" s="84">
        <v>15</v>
      </c>
      <c r="C90" s="15">
        <v>1</v>
      </c>
      <c r="D90" s="1011">
        <f t="shared" si="14"/>
        <v>15</v>
      </c>
      <c r="E90" s="1012">
        <v>44464</v>
      </c>
      <c r="F90" s="1013">
        <f t="shared" si="20"/>
        <v>15</v>
      </c>
      <c r="G90" s="1057" t="s">
        <v>497</v>
      </c>
      <c r="H90" s="217">
        <v>100</v>
      </c>
      <c r="I90" s="1054">
        <f t="shared" si="25"/>
        <v>60</v>
      </c>
      <c r="J90" s="1055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58"/>
      <c r="V90" s="1059"/>
      <c r="W90" s="61"/>
    </row>
    <row r="91" spans="1:23" x14ac:dyDescent="0.25">
      <c r="A91" s="2"/>
      <c r="B91" s="84">
        <v>15</v>
      </c>
      <c r="C91" s="15">
        <v>2</v>
      </c>
      <c r="D91" s="1011">
        <f t="shared" si="14"/>
        <v>30</v>
      </c>
      <c r="E91" s="1012">
        <v>44464</v>
      </c>
      <c r="F91" s="1013">
        <f t="shared" si="20"/>
        <v>30</v>
      </c>
      <c r="G91" s="1057" t="s">
        <v>502</v>
      </c>
      <c r="H91" s="217">
        <v>100</v>
      </c>
      <c r="I91" s="1054">
        <f t="shared" si="25"/>
        <v>30</v>
      </c>
      <c r="J91" s="1055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58"/>
      <c r="V91" s="1059"/>
      <c r="W91" s="61"/>
    </row>
    <row r="92" spans="1:23" x14ac:dyDescent="0.25">
      <c r="A92" s="2"/>
      <c r="B92" s="84">
        <v>15</v>
      </c>
      <c r="C92" s="15">
        <v>2</v>
      </c>
      <c r="D92" s="1011">
        <f t="shared" si="14"/>
        <v>30</v>
      </c>
      <c r="E92" s="1012">
        <v>44466</v>
      </c>
      <c r="F92" s="1013">
        <f t="shared" si="20"/>
        <v>30</v>
      </c>
      <c r="G92" s="1057" t="s">
        <v>514</v>
      </c>
      <c r="H92" s="217">
        <v>100</v>
      </c>
      <c r="I92" s="1054">
        <f t="shared" si="25"/>
        <v>0</v>
      </c>
      <c r="J92" s="1055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58"/>
      <c r="V92" s="1059"/>
      <c r="W92" s="61"/>
    </row>
    <row r="93" spans="1:23" x14ac:dyDescent="0.25">
      <c r="A93" s="2"/>
      <c r="B93" s="84">
        <v>15</v>
      </c>
      <c r="C93" s="15"/>
      <c r="D93" s="1011">
        <f t="shared" si="14"/>
        <v>0</v>
      </c>
      <c r="E93" s="1012"/>
      <c r="F93" s="1013">
        <f t="shared" si="20"/>
        <v>0</v>
      </c>
      <c r="G93" s="1068"/>
      <c r="H93" s="1049"/>
      <c r="I93" s="1069">
        <f t="shared" si="25"/>
        <v>0</v>
      </c>
      <c r="J93" s="1070">
        <f t="shared" si="22"/>
        <v>0</v>
      </c>
      <c r="K93" s="1052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58"/>
      <c r="V93" s="1059"/>
      <c r="W93" s="61"/>
    </row>
    <row r="94" spans="1:23" x14ac:dyDescent="0.25">
      <c r="A94" s="2"/>
      <c r="B94" s="84">
        <v>15</v>
      </c>
      <c r="C94" s="15"/>
      <c r="D94" s="1011">
        <f t="shared" si="14"/>
        <v>0</v>
      </c>
      <c r="E94" s="1012"/>
      <c r="F94" s="1013">
        <f t="shared" si="20"/>
        <v>0</v>
      </c>
      <c r="G94" s="1068"/>
      <c r="H94" s="1049"/>
      <c r="I94" s="1069">
        <f t="shared" si="25"/>
        <v>0</v>
      </c>
      <c r="J94" s="1070">
        <f t="shared" si="22"/>
        <v>0</v>
      </c>
      <c r="K94" s="1052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58"/>
      <c r="V94" s="1059"/>
      <c r="W94" s="61"/>
    </row>
    <row r="95" spans="1:23" x14ac:dyDescent="0.25">
      <c r="A95" s="2"/>
      <c r="B95" s="84">
        <v>15</v>
      </c>
      <c r="C95" s="15"/>
      <c r="D95" s="1011">
        <f t="shared" si="14"/>
        <v>0</v>
      </c>
      <c r="E95" s="1012"/>
      <c r="F95" s="1013">
        <f t="shared" si="20"/>
        <v>0</v>
      </c>
      <c r="G95" s="1068"/>
      <c r="H95" s="1049"/>
      <c r="I95" s="1069">
        <f t="shared" si="25"/>
        <v>0</v>
      </c>
      <c r="J95" s="1070">
        <f t="shared" si="22"/>
        <v>0</v>
      </c>
      <c r="K95" s="1052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58"/>
      <c r="V95" s="1059"/>
      <c r="W95" s="61"/>
    </row>
    <row r="96" spans="1:23" x14ac:dyDescent="0.25">
      <c r="A96" s="2"/>
      <c r="B96" s="84">
        <v>15</v>
      </c>
      <c r="C96" s="15"/>
      <c r="D96" s="1011">
        <f t="shared" si="14"/>
        <v>0</v>
      </c>
      <c r="E96" s="1012"/>
      <c r="F96" s="1013">
        <f t="shared" si="20"/>
        <v>0</v>
      </c>
      <c r="G96" s="1057"/>
      <c r="H96" s="217"/>
      <c r="I96" s="1054">
        <f t="shared" si="25"/>
        <v>0</v>
      </c>
      <c r="J96" s="1055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58"/>
      <c r="V96" s="1059"/>
      <c r="W96" s="61"/>
    </row>
    <row r="97" spans="1:23" x14ac:dyDescent="0.25">
      <c r="A97" s="2"/>
      <c r="B97" s="84">
        <v>15</v>
      </c>
      <c r="C97" s="15"/>
      <c r="D97" s="1011">
        <f t="shared" si="14"/>
        <v>0</v>
      </c>
      <c r="E97" s="1012"/>
      <c r="F97" s="1013">
        <f t="shared" si="20"/>
        <v>0</v>
      </c>
      <c r="G97" s="1057"/>
      <c r="H97" s="217"/>
      <c r="I97" s="1054">
        <f t="shared" si="25"/>
        <v>0</v>
      </c>
      <c r="J97" s="1055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58"/>
      <c r="V97" s="1059"/>
      <c r="W97" s="61"/>
    </row>
    <row r="98" spans="1:23" x14ac:dyDescent="0.25">
      <c r="A98" s="2"/>
      <c r="B98" s="84">
        <v>15</v>
      </c>
      <c r="C98" s="15"/>
      <c r="D98" s="1011">
        <f t="shared" si="14"/>
        <v>0</v>
      </c>
      <c r="E98" s="1012"/>
      <c r="F98" s="1013">
        <f t="shared" si="20"/>
        <v>0</v>
      </c>
      <c r="G98" s="1057"/>
      <c r="H98" s="217"/>
      <c r="I98" s="1054">
        <f t="shared" si="25"/>
        <v>0</v>
      </c>
      <c r="J98" s="1055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58"/>
      <c r="V98" s="1059"/>
      <c r="W98" s="61"/>
    </row>
    <row r="99" spans="1:23" x14ac:dyDescent="0.25">
      <c r="A99" s="2"/>
      <c r="B99" s="84">
        <v>15</v>
      </c>
      <c r="C99" s="15"/>
      <c r="D99" s="1011">
        <f t="shared" si="14"/>
        <v>0</v>
      </c>
      <c r="E99" s="1012"/>
      <c r="F99" s="1013">
        <f t="shared" si="20"/>
        <v>0</v>
      </c>
      <c r="G99" s="1057"/>
      <c r="H99" s="217"/>
      <c r="I99" s="1054">
        <f t="shared" si="25"/>
        <v>0</v>
      </c>
      <c r="J99" s="1055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58"/>
      <c r="V99" s="1059"/>
      <c r="W99" s="61"/>
    </row>
    <row r="100" spans="1:23" x14ac:dyDescent="0.25">
      <c r="A100" s="2"/>
      <c r="B100" s="84">
        <v>15</v>
      </c>
      <c r="C100" s="15"/>
      <c r="D100" s="1011">
        <f t="shared" ref="D100" si="26">C100*B100</f>
        <v>0</v>
      </c>
      <c r="E100" s="1012"/>
      <c r="F100" s="1013">
        <f t="shared" si="20"/>
        <v>0</v>
      </c>
      <c r="G100" s="1057"/>
      <c r="H100" s="217"/>
      <c r="I100" s="1054">
        <f t="shared" si="25"/>
        <v>0</v>
      </c>
      <c r="J100" s="1055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58"/>
      <c r="V100" s="1059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3"/>
      <c r="H101" s="1056"/>
      <c r="I101" s="1054">
        <f>I88-F101</f>
        <v>165</v>
      </c>
      <c r="J101" s="1055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52" t="s">
        <v>11</v>
      </c>
      <c r="D105" s="1153"/>
      <c r="E105" s="152">
        <f>E5+E4+E6+-F102</f>
        <v>0</v>
      </c>
      <c r="M105" s="47"/>
      <c r="O105" s="1152" t="s">
        <v>11</v>
      </c>
      <c r="P105" s="1153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5" t="s">
        <v>265</v>
      </c>
      <c r="L1" s="1125"/>
      <c r="M1" s="1125"/>
      <c r="N1" s="1125"/>
      <c r="O1" s="1125"/>
      <c r="P1" s="1125"/>
      <c r="Q1" s="1125"/>
      <c r="R1" s="389">
        <f>I1+1</f>
        <v>1</v>
      </c>
      <c r="S1" s="389"/>
      <c r="U1" s="1120" t="str">
        <f>K1</f>
        <v>ENTRADAS DEL MES DE  SEPTIEMBRE     2021</v>
      </c>
      <c r="V1" s="1120"/>
      <c r="W1" s="1120"/>
      <c r="X1" s="1120"/>
      <c r="Y1" s="1120"/>
      <c r="Z1" s="1120"/>
      <c r="AA1" s="1120"/>
      <c r="AB1" s="389">
        <f>R1+1</f>
        <v>2</v>
      </c>
      <c r="AC1" s="678"/>
      <c r="AE1" s="1120" t="str">
        <f>U1</f>
        <v>ENTRADAS DEL MES DE  SEPTIEMBRE     2021</v>
      </c>
      <c r="AF1" s="1120"/>
      <c r="AG1" s="1120"/>
      <c r="AH1" s="1120"/>
      <c r="AI1" s="1120"/>
      <c r="AJ1" s="1120"/>
      <c r="AK1" s="1120"/>
      <c r="AL1" s="389">
        <f>AB1+1</f>
        <v>3</v>
      </c>
      <c r="AM1" s="389"/>
      <c r="AO1" s="1120" t="str">
        <f>AE1</f>
        <v>ENTRADAS DEL MES DE  SEPTIEMBRE     2021</v>
      </c>
      <c r="AP1" s="1120"/>
      <c r="AQ1" s="1120"/>
      <c r="AR1" s="1120"/>
      <c r="AS1" s="1120"/>
      <c r="AT1" s="1120"/>
      <c r="AU1" s="1120"/>
      <c r="AV1" s="389">
        <f>AL1+1</f>
        <v>4</v>
      </c>
      <c r="AW1" s="678"/>
      <c r="AY1" s="1120" t="str">
        <f>AO1</f>
        <v>ENTRADAS DEL MES DE  SEPTIEMBRE     2021</v>
      </c>
      <c r="AZ1" s="1120"/>
      <c r="BA1" s="1120"/>
      <c r="BB1" s="1120"/>
      <c r="BC1" s="1120"/>
      <c r="BD1" s="1120"/>
      <c r="BE1" s="1120"/>
      <c r="BF1" s="389">
        <f>AV1+1</f>
        <v>5</v>
      </c>
      <c r="BG1" s="727"/>
      <c r="BI1" s="1120" t="str">
        <f>AY1</f>
        <v>ENTRADAS DEL MES DE  SEPTIEMBRE     2021</v>
      </c>
      <c r="BJ1" s="1120"/>
      <c r="BK1" s="1120"/>
      <c r="BL1" s="1120"/>
      <c r="BM1" s="1120"/>
      <c r="BN1" s="1120"/>
      <c r="BO1" s="1120"/>
      <c r="BP1" s="389">
        <f>BF1+1</f>
        <v>6</v>
      </c>
      <c r="BQ1" s="678"/>
      <c r="BS1" s="1120" t="str">
        <f>BI1</f>
        <v>ENTRADAS DEL MES DE  SEPTIEMBRE     2021</v>
      </c>
      <c r="BT1" s="1120"/>
      <c r="BU1" s="1120"/>
      <c r="BV1" s="1120"/>
      <c r="BW1" s="1120"/>
      <c r="BX1" s="1120"/>
      <c r="BY1" s="1120"/>
      <c r="BZ1" s="389">
        <f>BP1+1</f>
        <v>7</v>
      </c>
      <c r="CC1" s="1120" t="str">
        <f>BS1</f>
        <v>ENTRADAS DEL MES DE  SEPTIEMBRE     2021</v>
      </c>
      <c r="CD1" s="1120"/>
      <c r="CE1" s="1120"/>
      <c r="CF1" s="1120"/>
      <c r="CG1" s="1120"/>
      <c r="CH1" s="1120"/>
      <c r="CI1" s="1120"/>
      <c r="CJ1" s="389">
        <f>BZ1+1</f>
        <v>8</v>
      </c>
      <c r="CM1" s="1120" t="str">
        <f>CC1</f>
        <v>ENTRADAS DEL MES DE  SEPTIEMBRE     2021</v>
      </c>
      <c r="CN1" s="1120"/>
      <c r="CO1" s="1120"/>
      <c r="CP1" s="1120"/>
      <c r="CQ1" s="1120"/>
      <c r="CR1" s="1120"/>
      <c r="CS1" s="1120"/>
      <c r="CT1" s="389">
        <f>CJ1+1</f>
        <v>9</v>
      </c>
      <c r="CU1" s="678"/>
      <c r="CW1" s="1120" t="str">
        <f>CM1</f>
        <v>ENTRADAS DEL MES DE  SEPTIEMBRE     2021</v>
      </c>
      <c r="CX1" s="1120"/>
      <c r="CY1" s="1120"/>
      <c r="CZ1" s="1120"/>
      <c r="DA1" s="1120"/>
      <c r="DB1" s="1120"/>
      <c r="DC1" s="1120"/>
      <c r="DD1" s="389">
        <f>CT1+1</f>
        <v>10</v>
      </c>
      <c r="DE1" s="678"/>
      <c r="DG1" s="1120" t="str">
        <f>CW1</f>
        <v>ENTRADAS DEL MES DE  SEPTIEMBRE     2021</v>
      </c>
      <c r="DH1" s="1120"/>
      <c r="DI1" s="1120"/>
      <c r="DJ1" s="1120"/>
      <c r="DK1" s="1120"/>
      <c r="DL1" s="1120"/>
      <c r="DM1" s="1120"/>
      <c r="DN1" s="389">
        <f>DD1+1</f>
        <v>11</v>
      </c>
      <c r="DO1" s="678"/>
      <c r="DQ1" s="1120" t="str">
        <f>DG1</f>
        <v>ENTRADAS DEL MES DE  SEPTIEMBRE     2021</v>
      </c>
      <c r="DR1" s="1120"/>
      <c r="DS1" s="1120"/>
      <c r="DT1" s="1120"/>
      <c r="DU1" s="1120"/>
      <c r="DV1" s="1120"/>
      <c r="DW1" s="1120"/>
      <c r="DX1" s="389">
        <f>DN1+1</f>
        <v>12</v>
      </c>
      <c r="EA1" s="1120" t="str">
        <f>DQ1</f>
        <v>ENTRADAS DEL MES DE  SEPTIEMBRE     2021</v>
      </c>
      <c r="EB1" s="1120"/>
      <c r="EC1" s="1120"/>
      <c r="ED1" s="1120"/>
      <c r="EE1" s="1120"/>
      <c r="EF1" s="1120"/>
      <c r="EG1" s="1120"/>
      <c r="EH1" s="389">
        <f>DX1+1</f>
        <v>13</v>
      </c>
      <c r="EI1" s="678"/>
      <c r="EK1" s="1120" t="str">
        <f>EA1</f>
        <v>ENTRADAS DEL MES DE  SEPTIEMBRE     2021</v>
      </c>
      <c r="EL1" s="1120"/>
      <c r="EM1" s="1120"/>
      <c r="EN1" s="1120"/>
      <c r="EO1" s="1120"/>
      <c r="EP1" s="1120"/>
      <c r="EQ1" s="1120"/>
      <c r="ER1" s="389">
        <f>EH1+1</f>
        <v>14</v>
      </c>
      <c r="ES1" s="678"/>
      <c r="EU1" s="1120" t="str">
        <f>EK1</f>
        <v>ENTRADAS DEL MES DE  SEPTIEMBRE     2021</v>
      </c>
      <c r="EV1" s="1120"/>
      <c r="EW1" s="1120"/>
      <c r="EX1" s="1120"/>
      <c r="EY1" s="1120"/>
      <c r="EZ1" s="1120"/>
      <c r="FA1" s="1120"/>
      <c r="FB1" s="389">
        <f>ER1+1</f>
        <v>15</v>
      </c>
      <c r="FC1" s="678"/>
      <c r="FE1" s="1120" t="str">
        <f>EU1</f>
        <v>ENTRADAS DEL MES DE  SEPTIEMBRE     2021</v>
      </c>
      <c r="FF1" s="1120"/>
      <c r="FG1" s="1120"/>
      <c r="FH1" s="1120"/>
      <c r="FI1" s="1120"/>
      <c r="FJ1" s="1120"/>
      <c r="FK1" s="1120"/>
      <c r="FL1" s="389">
        <f>FB1+1</f>
        <v>16</v>
      </c>
      <c r="FM1" s="678"/>
      <c r="FO1" s="1120" t="str">
        <f>FE1</f>
        <v>ENTRADAS DEL MES DE  SEPTIEMBRE     2021</v>
      </c>
      <c r="FP1" s="1120"/>
      <c r="FQ1" s="1120"/>
      <c r="FR1" s="1120"/>
      <c r="FS1" s="1120"/>
      <c r="FT1" s="1120"/>
      <c r="FU1" s="1120"/>
      <c r="FV1" s="389">
        <f>FL1+1</f>
        <v>17</v>
      </c>
      <c r="FW1" s="678"/>
      <c r="FY1" s="1120" t="str">
        <f>FO1</f>
        <v>ENTRADAS DEL MES DE  SEPTIEMBRE     2021</v>
      </c>
      <c r="FZ1" s="1120"/>
      <c r="GA1" s="1120"/>
      <c r="GB1" s="1120"/>
      <c r="GC1" s="1120"/>
      <c r="GD1" s="1120"/>
      <c r="GE1" s="1120"/>
      <c r="GF1" s="389">
        <f>FV1+1</f>
        <v>18</v>
      </c>
      <c r="GG1" s="678"/>
      <c r="GH1" s="76" t="s">
        <v>37</v>
      </c>
      <c r="GI1" s="1120" t="str">
        <f>FY1</f>
        <v>ENTRADAS DEL MES DE  SEPTIEMBRE     2021</v>
      </c>
      <c r="GJ1" s="1120"/>
      <c r="GK1" s="1120"/>
      <c r="GL1" s="1120"/>
      <c r="GM1" s="1120"/>
      <c r="GN1" s="1120"/>
      <c r="GO1" s="1120"/>
      <c r="GP1" s="389">
        <f>GF1+1</f>
        <v>19</v>
      </c>
      <c r="GQ1" s="678"/>
      <c r="GS1" s="1120" t="str">
        <f>GI1</f>
        <v>ENTRADAS DEL MES DE  SEPTIEMBRE     2021</v>
      </c>
      <c r="GT1" s="1120"/>
      <c r="GU1" s="1120"/>
      <c r="GV1" s="1120"/>
      <c r="GW1" s="1120"/>
      <c r="GX1" s="1120"/>
      <c r="GY1" s="1120"/>
      <c r="GZ1" s="389">
        <f>GP1+1</f>
        <v>20</v>
      </c>
      <c r="HA1" s="678"/>
      <c r="HC1" s="1120" t="str">
        <f>GS1</f>
        <v>ENTRADAS DEL MES DE  SEPTIEMBRE     2021</v>
      </c>
      <c r="HD1" s="1120"/>
      <c r="HE1" s="1120"/>
      <c r="HF1" s="1120"/>
      <c r="HG1" s="1120"/>
      <c r="HH1" s="1120"/>
      <c r="HI1" s="1120"/>
      <c r="HJ1" s="389">
        <f>GZ1+1</f>
        <v>21</v>
      </c>
      <c r="HK1" s="678"/>
      <c r="HM1" s="1120" t="str">
        <f>HC1</f>
        <v>ENTRADAS DEL MES DE  SEPTIEMBRE     2021</v>
      </c>
      <c r="HN1" s="1120"/>
      <c r="HO1" s="1120"/>
      <c r="HP1" s="1120"/>
      <c r="HQ1" s="1120"/>
      <c r="HR1" s="1120"/>
      <c r="HS1" s="1120"/>
      <c r="HT1" s="389">
        <f>HJ1+1</f>
        <v>22</v>
      </c>
      <c r="HU1" s="678"/>
      <c r="HW1" s="1120" t="str">
        <f>HM1</f>
        <v>ENTRADAS DEL MES DE  SEPTIEMBRE     2021</v>
      </c>
      <c r="HX1" s="1120"/>
      <c r="HY1" s="1120"/>
      <c r="HZ1" s="1120"/>
      <c r="IA1" s="1120"/>
      <c r="IB1" s="1120"/>
      <c r="IC1" s="1120"/>
      <c r="ID1" s="389">
        <f>HT1+1</f>
        <v>23</v>
      </c>
      <c r="IE1" s="678"/>
      <c r="IG1" s="1120" t="str">
        <f>HW1</f>
        <v>ENTRADAS DEL MES DE  SEPTIEMBRE     2021</v>
      </c>
      <c r="IH1" s="1120"/>
      <c r="II1" s="1120"/>
      <c r="IJ1" s="1120"/>
      <c r="IK1" s="1120"/>
      <c r="IL1" s="1120"/>
      <c r="IM1" s="1120"/>
      <c r="IN1" s="389">
        <f>ID1+1</f>
        <v>24</v>
      </c>
      <c r="IO1" s="678"/>
      <c r="IQ1" s="1120" t="str">
        <f>IG1</f>
        <v>ENTRADAS DEL MES DE  SEPTIEMBRE     2021</v>
      </c>
      <c r="IR1" s="1120"/>
      <c r="IS1" s="1120"/>
      <c r="IT1" s="1120"/>
      <c r="IU1" s="1120"/>
      <c r="IV1" s="1120"/>
      <c r="IW1" s="1120"/>
      <c r="IX1" s="389">
        <f>IN1+1</f>
        <v>25</v>
      </c>
      <c r="IY1" s="678"/>
      <c r="JA1" s="1120" t="str">
        <f>IQ1</f>
        <v>ENTRADAS DEL MES DE  SEPTIEMBRE     2021</v>
      </c>
      <c r="JB1" s="1120"/>
      <c r="JC1" s="1120"/>
      <c r="JD1" s="1120"/>
      <c r="JE1" s="1120"/>
      <c r="JF1" s="1120"/>
      <c r="JG1" s="1120"/>
      <c r="JH1" s="389">
        <f>IX1+1</f>
        <v>26</v>
      </c>
      <c r="JI1" s="678"/>
      <c r="JK1" s="1121" t="str">
        <f>JA1</f>
        <v>ENTRADAS DEL MES DE  SEPTIEMBRE     2021</v>
      </c>
      <c r="JL1" s="1121"/>
      <c r="JM1" s="1121"/>
      <c r="JN1" s="1121"/>
      <c r="JO1" s="1121"/>
      <c r="JP1" s="1121"/>
      <c r="JQ1" s="1121"/>
      <c r="JR1" s="389">
        <f>JH1+1</f>
        <v>27</v>
      </c>
      <c r="JS1" s="678"/>
      <c r="JU1" s="1120" t="str">
        <f>JK1</f>
        <v>ENTRADAS DEL MES DE  SEPTIEMBRE     2021</v>
      </c>
      <c r="JV1" s="1120"/>
      <c r="JW1" s="1120"/>
      <c r="JX1" s="1120"/>
      <c r="JY1" s="1120"/>
      <c r="JZ1" s="1120"/>
      <c r="KA1" s="1120"/>
      <c r="KB1" s="389">
        <f>JR1+1</f>
        <v>28</v>
      </c>
      <c r="KC1" s="678"/>
      <c r="KE1" s="1120" t="str">
        <f>JU1</f>
        <v>ENTRADAS DEL MES DE  SEPTIEMBRE     2021</v>
      </c>
      <c r="KF1" s="1120"/>
      <c r="KG1" s="1120"/>
      <c r="KH1" s="1120"/>
      <c r="KI1" s="1120"/>
      <c r="KJ1" s="1120"/>
      <c r="KK1" s="1120"/>
      <c r="KL1" s="389">
        <f>KB1+1</f>
        <v>29</v>
      </c>
      <c r="KM1" s="678"/>
      <c r="KO1" s="1120" t="str">
        <f>KE1</f>
        <v>ENTRADAS DEL MES DE  SEPTIEMBRE     2021</v>
      </c>
      <c r="KP1" s="1120"/>
      <c r="KQ1" s="1120"/>
      <c r="KR1" s="1120"/>
      <c r="KS1" s="1120"/>
      <c r="KT1" s="1120"/>
      <c r="KU1" s="1120"/>
      <c r="KV1" s="389">
        <f>KL1+1</f>
        <v>30</v>
      </c>
      <c r="KW1" s="678"/>
      <c r="KY1" s="1120" t="str">
        <f>KO1</f>
        <v>ENTRADAS DEL MES DE  SEPTIEMBRE     2021</v>
      </c>
      <c r="KZ1" s="1120"/>
      <c r="LA1" s="1120"/>
      <c r="LB1" s="1120"/>
      <c r="LC1" s="1120"/>
      <c r="LD1" s="1120"/>
      <c r="LE1" s="1120"/>
      <c r="LF1" s="389">
        <f>KV1+1</f>
        <v>31</v>
      </c>
      <c r="LG1" s="678"/>
      <c r="LI1" s="1120" t="str">
        <f>KY1</f>
        <v>ENTRADAS DEL MES DE  SEPTIEMBRE     2021</v>
      </c>
      <c r="LJ1" s="1120"/>
      <c r="LK1" s="1120"/>
      <c r="LL1" s="1120"/>
      <c r="LM1" s="1120"/>
      <c r="LN1" s="1120"/>
      <c r="LO1" s="1120"/>
      <c r="LP1" s="389">
        <f>LF1+1</f>
        <v>32</v>
      </c>
      <c r="LQ1" s="678"/>
      <c r="LS1" s="1120" t="str">
        <f>LI1</f>
        <v>ENTRADAS DEL MES DE  SEPTIEMBRE     2021</v>
      </c>
      <c r="LT1" s="1120"/>
      <c r="LU1" s="1120"/>
      <c r="LV1" s="1120"/>
      <c r="LW1" s="1120"/>
      <c r="LX1" s="1120"/>
      <c r="LY1" s="1120"/>
      <c r="LZ1" s="389">
        <f>LP1+1</f>
        <v>33</v>
      </c>
      <c r="MB1" s="1120" t="str">
        <f>LS1</f>
        <v>ENTRADAS DEL MES DE  SEPTIEMBRE     2021</v>
      </c>
      <c r="MC1" s="1120"/>
      <c r="MD1" s="1120"/>
      <c r="ME1" s="1120"/>
      <c r="MF1" s="1120"/>
      <c r="MG1" s="1120"/>
      <c r="MH1" s="1120"/>
      <c r="MI1" s="389">
        <f>LZ1+1</f>
        <v>34</v>
      </c>
      <c r="MJ1" s="389"/>
      <c r="ML1" s="1120" t="str">
        <f>MB1</f>
        <v>ENTRADAS DEL MES DE  SEPTIEMBRE     2021</v>
      </c>
      <c r="MM1" s="1120"/>
      <c r="MN1" s="1120"/>
      <c r="MO1" s="1120"/>
      <c r="MP1" s="1120"/>
      <c r="MQ1" s="1120"/>
      <c r="MR1" s="1120"/>
      <c r="MS1" s="389">
        <f>MI1+1</f>
        <v>35</v>
      </c>
      <c r="MT1" s="389"/>
      <c r="MV1" s="1120" t="str">
        <f>ML1</f>
        <v>ENTRADAS DEL MES DE  SEPTIEMBRE     2021</v>
      </c>
      <c r="MW1" s="1120"/>
      <c r="MX1" s="1120"/>
      <c r="MY1" s="1120"/>
      <c r="MZ1" s="1120"/>
      <c r="NA1" s="1120"/>
      <c r="NB1" s="1120"/>
      <c r="NC1" s="389">
        <f>MS1+1</f>
        <v>36</v>
      </c>
      <c r="ND1" s="389"/>
      <c r="NF1" s="1120" t="str">
        <f>MV1</f>
        <v>ENTRADAS DEL MES DE  SEPTIEMBRE     2021</v>
      </c>
      <c r="NG1" s="1120"/>
      <c r="NH1" s="1120"/>
      <c r="NI1" s="1120"/>
      <c r="NJ1" s="1120"/>
      <c r="NK1" s="1120"/>
      <c r="NL1" s="1120"/>
      <c r="NM1" s="389">
        <f>NC1+1</f>
        <v>37</v>
      </c>
      <c r="NN1" s="389"/>
      <c r="NP1" s="1120" t="str">
        <f>NF1</f>
        <v>ENTRADAS DEL MES DE  SEPTIEMBRE     2021</v>
      </c>
      <c r="NQ1" s="1120"/>
      <c r="NR1" s="1120"/>
      <c r="NS1" s="1120"/>
      <c r="NT1" s="1120"/>
      <c r="NU1" s="1120"/>
      <c r="NV1" s="1120"/>
      <c r="NW1" s="389">
        <f>NM1+1</f>
        <v>38</v>
      </c>
      <c r="NX1" s="389"/>
      <c r="NZ1" s="1120" t="str">
        <f>NP1</f>
        <v>ENTRADAS DEL MES DE  SEPTIEMBRE     2021</v>
      </c>
      <c r="OA1" s="1120"/>
      <c r="OB1" s="1120"/>
      <c r="OC1" s="1120"/>
      <c r="OD1" s="1120"/>
      <c r="OE1" s="1120"/>
      <c r="OF1" s="1120"/>
      <c r="OG1" s="389">
        <f>NW1+1</f>
        <v>39</v>
      </c>
      <c r="OH1" s="389"/>
      <c r="OJ1" s="1120" t="str">
        <f>NZ1</f>
        <v>ENTRADAS DEL MES DE  SEPTIEMBRE     2021</v>
      </c>
      <c r="OK1" s="1120"/>
      <c r="OL1" s="1120"/>
      <c r="OM1" s="1120"/>
      <c r="ON1" s="1120"/>
      <c r="OO1" s="1120"/>
      <c r="OP1" s="1120"/>
      <c r="OQ1" s="389">
        <f>OG1+1</f>
        <v>40</v>
      </c>
      <c r="OR1" s="389"/>
      <c r="OT1" s="1120" t="str">
        <f>OJ1</f>
        <v>ENTRADAS DEL MES DE  SEPTIEMBRE     2021</v>
      </c>
      <c r="OU1" s="1120"/>
      <c r="OV1" s="1120"/>
      <c r="OW1" s="1120"/>
      <c r="OX1" s="1120"/>
      <c r="OY1" s="1120"/>
      <c r="OZ1" s="1120"/>
      <c r="PA1" s="389">
        <f>OQ1+1</f>
        <v>41</v>
      </c>
      <c r="PB1" s="389"/>
      <c r="PD1" s="1120" t="str">
        <f>OT1</f>
        <v>ENTRADAS DEL MES DE  SEPTIEMBRE     2021</v>
      </c>
      <c r="PE1" s="1120"/>
      <c r="PF1" s="1120"/>
      <c r="PG1" s="1120"/>
      <c r="PH1" s="1120"/>
      <c r="PI1" s="1120"/>
      <c r="PJ1" s="1120"/>
      <c r="PK1" s="389">
        <f>PA1+1</f>
        <v>42</v>
      </c>
      <c r="PL1" s="389"/>
      <c r="PN1" s="1120" t="str">
        <f>PD1</f>
        <v>ENTRADAS DEL MES DE  SEPTIEMBRE     2021</v>
      </c>
      <c r="PO1" s="1120"/>
      <c r="PP1" s="1120"/>
      <c r="PQ1" s="1120"/>
      <c r="PR1" s="1120"/>
      <c r="PS1" s="1120"/>
      <c r="PT1" s="1120"/>
      <c r="PU1" s="389">
        <f>PK1+1</f>
        <v>43</v>
      </c>
      <c r="PW1" s="1120" t="str">
        <f>PN1</f>
        <v>ENTRADAS DEL MES DE  SEPTIEMBRE     2021</v>
      </c>
      <c r="PX1" s="1120"/>
      <c r="PY1" s="1120"/>
      <c r="PZ1" s="1120"/>
      <c r="QA1" s="1120"/>
      <c r="QB1" s="1120"/>
      <c r="QC1" s="1120"/>
      <c r="QD1" s="389">
        <f>PU1+1</f>
        <v>44</v>
      </c>
      <c r="QF1" s="1120" t="str">
        <f>PW1</f>
        <v>ENTRADAS DEL MES DE  SEPTIEMBRE     2021</v>
      </c>
      <c r="QG1" s="1120"/>
      <c r="QH1" s="1120"/>
      <c r="QI1" s="1120"/>
      <c r="QJ1" s="1120"/>
      <c r="QK1" s="1120"/>
      <c r="QL1" s="1120"/>
      <c r="QM1" s="389">
        <f>QD1+1</f>
        <v>45</v>
      </c>
      <c r="QO1" s="1120" t="str">
        <f>QF1</f>
        <v>ENTRADAS DEL MES DE  SEPTIEMBRE     2021</v>
      </c>
      <c r="QP1" s="1120"/>
      <c r="QQ1" s="1120"/>
      <c r="QR1" s="1120"/>
      <c r="QS1" s="1120"/>
      <c r="QT1" s="1120"/>
      <c r="QU1" s="1120"/>
      <c r="QV1" s="389">
        <f>QM1+1</f>
        <v>46</v>
      </c>
      <c r="QX1" s="1120" t="str">
        <f>QO1</f>
        <v>ENTRADAS DEL MES DE  SEPTIEMBRE     2021</v>
      </c>
      <c r="QY1" s="1120"/>
      <c r="QZ1" s="1120"/>
      <c r="RA1" s="1120"/>
      <c r="RB1" s="1120"/>
      <c r="RC1" s="1120"/>
      <c r="RD1" s="1120"/>
      <c r="RE1" s="389">
        <f>QV1+1</f>
        <v>47</v>
      </c>
      <c r="RG1" s="1120" t="str">
        <f>QX1</f>
        <v>ENTRADAS DEL MES DE  SEPTIEMBRE     2021</v>
      </c>
      <c r="RH1" s="1120"/>
      <c r="RI1" s="1120"/>
      <c r="RJ1" s="1120"/>
      <c r="RK1" s="1120"/>
      <c r="RL1" s="1120"/>
      <c r="RM1" s="1120"/>
      <c r="RN1" s="389">
        <f>RE1+1</f>
        <v>48</v>
      </c>
      <c r="RP1" s="1120" t="str">
        <f>RG1</f>
        <v>ENTRADAS DEL MES DE  SEPTIEMBRE     2021</v>
      </c>
      <c r="RQ1" s="1120"/>
      <c r="RR1" s="1120"/>
      <c r="RS1" s="1120"/>
      <c r="RT1" s="1120"/>
      <c r="RU1" s="1120"/>
      <c r="RV1" s="1120"/>
      <c r="RW1" s="389">
        <f>RN1+1</f>
        <v>49</v>
      </c>
      <c r="RY1" s="1120" t="str">
        <f>RP1</f>
        <v>ENTRADAS DEL MES DE  SEPTIEMBRE     2021</v>
      </c>
      <c r="RZ1" s="1120"/>
      <c r="SA1" s="1120"/>
      <c r="SB1" s="1120"/>
      <c r="SC1" s="1120"/>
      <c r="SD1" s="1120"/>
      <c r="SE1" s="1120"/>
      <c r="SF1" s="389">
        <f>RW1+1</f>
        <v>50</v>
      </c>
      <c r="SH1" s="1120" t="str">
        <f>RY1</f>
        <v>ENTRADAS DEL MES DE  SEPTIEMBRE     2021</v>
      </c>
      <c r="SI1" s="1120"/>
      <c r="SJ1" s="1120"/>
      <c r="SK1" s="1120"/>
      <c r="SL1" s="1120"/>
      <c r="SM1" s="1120"/>
      <c r="SN1" s="1120"/>
      <c r="SO1" s="389">
        <f>SF1+1</f>
        <v>51</v>
      </c>
      <c r="SQ1" s="1120" t="str">
        <f>SH1</f>
        <v>ENTRADAS DEL MES DE  SEPTIEMBRE     2021</v>
      </c>
      <c r="SR1" s="1120"/>
      <c r="SS1" s="1120"/>
      <c r="ST1" s="1120"/>
      <c r="SU1" s="1120"/>
      <c r="SV1" s="1120"/>
      <c r="SW1" s="1120"/>
      <c r="SX1" s="389">
        <f>SO1+1</f>
        <v>52</v>
      </c>
      <c r="SZ1" s="1120" t="str">
        <f>SQ1</f>
        <v>ENTRADAS DEL MES DE  SEPTIEMBRE     2021</v>
      </c>
      <c r="TA1" s="1120"/>
      <c r="TB1" s="1120"/>
      <c r="TC1" s="1120"/>
      <c r="TD1" s="1120"/>
      <c r="TE1" s="1120"/>
      <c r="TF1" s="1120"/>
      <c r="TG1" s="389">
        <f>SX1+1</f>
        <v>53</v>
      </c>
      <c r="TI1" s="1120" t="str">
        <f>SZ1</f>
        <v>ENTRADAS DEL MES DE  SEPTIEMBRE     2021</v>
      </c>
      <c r="TJ1" s="1120"/>
      <c r="TK1" s="1120"/>
      <c r="TL1" s="1120"/>
      <c r="TM1" s="1120"/>
      <c r="TN1" s="1120"/>
      <c r="TO1" s="1120"/>
      <c r="TP1" s="389">
        <f>TG1+1</f>
        <v>54</v>
      </c>
      <c r="TR1" s="1120" t="str">
        <f>TI1</f>
        <v>ENTRADAS DEL MES DE  SEPTIEMBRE     2021</v>
      </c>
      <c r="TS1" s="1120"/>
      <c r="TT1" s="1120"/>
      <c r="TU1" s="1120"/>
      <c r="TV1" s="1120"/>
      <c r="TW1" s="1120"/>
      <c r="TX1" s="1120"/>
      <c r="TY1" s="389">
        <f>TP1+1</f>
        <v>55</v>
      </c>
      <c r="UA1" s="1120" t="str">
        <f>TR1</f>
        <v>ENTRADAS DEL MES DE  SEPTIEMBRE     2021</v>
      </c>
      <c r="UB1" s="1120"/>
      <c r="UC1" s="1120"/>
      <c r="UD1" s="1120"/>
      <c r="UE1" s="1120"/>
      <c r="UF1" s="1120"/>
      <c r="UG1" s="1120"/>
      <c r="UH1" s="389">
        <f>TY1+1</f>
        <v>56</v>
      </c>
      <c r="UJ1" s="1120" t="str">
        <f>UA1</f>
        <v>ENTRADAS DEL MES DE  SEPTIEMBRE     2021</v>
      </c>
      <c r="UK1" s="1120"/>
      <c r="UL1" s="1120"/>
      <c r="UM1" s="1120"/>
      <c r="UN1" s="1120"/>
      <c r="UO1" s="1120"/>
      <c r="UP1" s="1120"/>
      <c r="UQ1" s="389">
        <f>UH1+1</f>
        <v>57</v>
      </c>
      <c r="US1" s="1120" t="str">
        <f>UJ1</f>
        <v>ENTRADAS DEL MES DE  SEPTIEMBRE     2021</v>
      </c>
      <c r="UT1" s="1120"/>
      <c r="UU1" s="1120"/>
      <c r="UV1" s="1120"/>
      <c r="UW1" s="1120"/>
      <c r="UX1" s="1120"/>
      <c r="UY1" s="1120"/>
      <c r="UZ1" s="389">
        <f>UQ1+1</f>
        <v>58</v>
      </c>
      <c r="VB1" s="1120" t="str">
        <f>US1</f>
        <v>ENTRADAS DEL MES DE  SEPTIEMBRE     2021</v>
      </c>
      <c r="VC1" s="1120"/>
      <c r="VD1" s="1120"/>
      <c r="VE1" s="1120"/>
      <c r="VF1" s="1120"/>
      <c r="VG1" s="1120"/>
      <c r="VH1" s="1120"/>
      <c r="VI1" s="389">
        <f>UZ1+1</f>
        <v>59</v>
      </c>
      <c r="VK1" s="1120" t="str">
        <f>VB1</f>
        <v>ENTRADAS DEL MES DE  SEPTIEMBRE     2021</v>
      </c>
      <c r="VL1" s="1120"/>
      <c r="VM1" s="1120"/>
      <c r="VN1" s="1120"/>
      <c r="VO1" s="1120"/>
      <c r="VP1" s="1120"/>
      <c r="VQ1" s="1120"/>
      <c r="VR1" s="389">
        <f>VI1+1</f>
        <v>60</v>
      </c>
      <c r="VT1" s="1120" t="str">
        <f>VK1</f>
        <v>ENTRADAS DEL MES DE  SEPTIEMBRE     2021</v>
      </c>
      <c r="VU1" s="1120"/>
      <c r="VV1" s="1120"/>
      <c r="VW1" s="1120"/>
      <c r="VX1" s="1120"/>
      <c r="VY1" s="1120"/>
      <c r="VZ1" s="1120"/>
      <c r="WA1" s="389">
        <f>VR1+1</f>
        <v>61</v>
      </c>
      <c r="WC1" s="1120" t="str">
        <f>VT1</f>
        <v>ENTRADAS DEL MES DE  SEPTIEMBRE     2021</v>
      </c>
      <c r="WD1" s="1120"/>
      <c r="WE1" s="1120"/>
      <c r="WF1" s="1120"/>
      <c r="WG1" s="1120"/>
      <c r="WH1" s="1120"/>
      <c r="WI1" s="1120"/>
      <c r="WJ1" s="389">
        <f>WA1+1</f>
        <v>62</v>
      </c>
      <c r="WL1" s="1120" t="str">
        <f>WC1</f>
        <v>ENTRADAS DEL MES DE  SEPTIEMBRE     2021</v>
      </c>
      <c r="WM1" s="1120"/>
      <c r="WN1" s="1120"/>
      <c r="WO1" s="1120"/>
      <c r="WP1" s="1120"/>
      <c r="WQ1" s="1120"/>
      <c r="WR1" s="1120"/>
      <c r="WS1" s="389">
        <f>WJ1+1</f>
        <v>63</v>
      </c>
      <c r="WU1" s="1120" t="str">
        <f>WL1</f>
        <v>ENTRADAS DEL MES DE  SEPTIEMBRE     2021</v>
      </c>
      <c r="WV1" s="1120"/>
      <c r="WW1" s="1120"/>
      <c r="WX1" s="1120"/>
      <c r="WY1" s="1120"/>
      <c r="WZ1" s="1120"/>
      <c r="XA1" s="1120"/>
      <c r="XB1" s="389">
        <f>WS1+1</f>
        <v>64</v>
      </c>
      <c r="XD1" s="1120" t="str">
        <f>WU1</f>
        <v>ENTRADAS DEL MES DE  SEPTIEMBRE     2021</v>
      </c>
      <c r="XE1" s="1120"/>
      <c r="XF1" s="1120"/>
      <c r="XG1" s="1120"/>
      <c r="XH1" s="1120"/>
      <c r="XI1" s="1120"/>
      <c r="XJ1" s="1120"/>
      <c r="XK1" s="389">
        <f>XB1+1</f>
        <v>65</v>
      </c>
      <c r="XM1" s="1120" t="str">
        <f>XD1</f>
        <v>ENTRADAS DEL MES DE  SEPTIEMBRE     2021</v>
      </c>
      <c r="XN1" s="1120"/>
      <c r="XO1" s="1120"/>
      <c r="XP1" s="1120"/>
      <c r="XQ1" s="1120"/>
      <c r="XR1" s="1120"/>
      <c r="XS1" s="1120"/>
      <c r="XT1" s="389">
        <f>XK1+1</f>
        <v>66</v>
      </c>
      <c r="XV1" s="1120" t="str">
        <f>XM1</f>
        <v>ENTRADAS DEL MES DE  SEPTIEMBRE     2021</v>
      </c>
      <c r="XW1" s="1120"/>
      <c r="XX1" s="1120"/>
      <c r="XY1" s="1120"/>
      <c r="XZ1" s="1120"/>
      <c r="YA1" s="1120"/>
      <c r="YB1" s="1120"/>
      <c r="YC1" s="389">
        <f>XT1+1</f>
        <v>67</v>
      </c>
      <c r="YE1" s="1120" t="str">
        <f>XV1</f>
        <v>ENTRADAS DEL MES DE  SEPTIEMBRE     2021</v>
      </c>
      <c r="YF1" s="1120"/>
      <c r="YG1" s="1120"/>
      <c r="YH1" s="1120"/>
      <c r="YI1" s="1120"/>
      <c r="YJ1" s="1120"/>
      <c r="YK1" s="1120"/>
      <c r="YL1" s="389">
        <f>YC1+1</f>
        <v>68</v>
      </c>
      <c r="YN1" s="1120" t="str">
        <f>YE1</f>
        <v>ENTRADAS DEL MES DE  SEPTIEMBRE     2021</v>
      </c>
      <c r="YO1" s="1120"/>
      <c r="YP1" s="1120"/>
      <c r="YQ1" s="1120"/>
      <c r="YR1" s="1120"/>
      <c r="YS1" s="1120"/>
      <c r="YT1" s="1120"/>
      <c r="YU1" s="389">
        <f>YL1+1</f>
        <v>69</v>
      </c>
      <c r="YW1" s="1120" t="str">
        <f>YN1</f>
        <v>ENTRADAS DEL MES DE  SEPTIEMBRE     2021</v>
      </c>
      <c r="YX1" s="1120"/>
      <c r="YY1" s="1120"/>
      <c r="YZ1" s="1120"/>
      <c r="ZA1" s="1120"/>
      <c r="ZB1" s="1120"/>
      <c r="ZC1" s="1120"/>
      <c r="ZD1" s="389">
        <f>YU1+1</f>
        <v>70</v>
      </c>
      <c r="ZF1" s="1120" t="str">
        <f>YW1</f>
        <v>ENTRADAS DEL MES DE  SEPTIEMBRE     2021</v>
      </c>
      <c r="ZG1" s="1120"/>
      <c r="ZH1" s="1120"/>
      <c r="ZI1" s="1120"/>
      <c r="ZJ1" s="1120"/>
      <c r="ZK1" s="1120"/>
      <c r="ZL1" s="1120"/>
      <c r="ZM1" s="389">
        <f>ZD1+1</f>
        <v>71</v>
      </c>
      <c r="ZO1" s="1120" t="str">
        <f>ZF1</f>
        <v>ENTRADAS DEL MES DE  SEPTIEMBRE     2021</v>
      </c>
      <c r="ZP1" s="1120"/>
      <c r="ZQ1" s="1120"/>
      <c r="ZR1" s="1120"/>
      <c r="ZS1" s="1120"/>
      <c r="ZT1" s="1120"/>
      <c r="ZU1" s="1120"/>
      <c r="ZV1" s="389">
        <f>ZM1+1</f>
        <v>72</v>
      </c>
      <c r="ZX1" s="1120" t="str">
        <f>ZO1</f>
        <v>ENTRADAS DEL MES DE  SEPTIEMBRE     2021</v>
      </c>
      <c r="ZY1" s="1120"/>
      <c r="ZZ1" s="1120"/>
      <c r="AAA1" s="1120"/>
      <c r="AAB1" s="1120"/>
      <c r="AAC1" s="1120"/>
      <c r="AAD1" s="1120"/>
      <c r="AAE1" s="389">
        <f>ZV1+1</f>
        <v>73</v>
      </c>
      <c r="AAG1" s="1120" t="str">
        <f>ZX1</f>
        <v>ENTRADAS DEL MES DE  SEPTIEMBRE     2021</v>
      </c>
      <c r="AAH1" s="1120"/>
      <c r="AAI1" s="1120"/>
      <c r="AAJ1" s="1120"/>
      <c r="AAK1" s="1120"/>
      <c r="AAL1" s="1120"/>
      <c r="AAM1" s="1120"/>
      <c r="AAN1" s="389">
        <f>AAE1+1</f>
        <v>74</v>
      </c>
      <c r="AAP1" s="1120" t="str">
        <f>AAG1</f>
        <v>ENTRADAS DEL MES DE  SEPTIEMBRE     2021</v>
      </c>
      <c r="AAQ1" s="1120"/>
      <c r="AAR1" s="1120"/>
      <c r="AAS1" s="1120"/>
      <c r="AAT1" s="1120"/>
      <c r="AAU1" s="1120"/>
      <c r="AAV1" s="1120"/>
      <c r="AAW1" s="389">
        <f>AAN1+1</f>
        <v>75</v>
      </c>
      <c r="AAY1" s="1120" t="str">
        <f>AAP1</f>
        <v>ENTRADAS DEL MES DE  SEPTIEMBRE     2021</v>
      </c>
      <c r="AAZ1" s="1120"/>
      <c r="ABA1" s="1120"/>
      <c r="ABB1" s="1120"/>
      <c r="ABC1" s="1120"/>
      <c r="ABD1" s="1120"/>
      <c r="ABE1" s="1120"/>
      <c r="ABF1" s="389">
        <f>AAW1+1</f>
        <v>76</v>
      </c>
      <c r="ABH1" s="1120" t="str">
        <f>AAY1</f>
        <v>ENTRADAS DEL MES DE  SEPTIEMBRE     2021</v>
      </c>
      <c r="ABI1" s="1120"/>
      <c r="ABJ1" s="1120"/>
      <c r="ABK1" s="1120"/>
      <c r="ABL1" s="1120"/>
      <c r="ABM1" s="1120"/>
      <c r="ABN1" s="1120"/>
      <c r="ABO1" s="389">
        <f>ABF1+1</f>
        <v>77</v>
      </c>
      <c r="ABQ1" s="1120" t="str">
        <f>ABH1</f>
        <v>ENTRADAS DEL MES DE  SEPTIEMBRE     2021</v>
      </c>
      <c r="ABR1" s="1120"/>
      <c r="ABS1" s="1120"/>
      <c r="ABT1" s="1120"/>
      <c r="ABU1" s="1120"/>
      <c r="ABV1" s="1120"/>
      <c r="ABW1" s="1120"/>
      <c r="ABX1" s="389">
        <f>ABO1+1</f>
        <v>78</v>
      </c>
      <c r="ABZ1" s="1120" t="str">
        <f>ABQ1</f>
        <v>ENTRADAS DEL MES DE  SEPTIEMBRE     2021</v>
      </c>
      <c r="ACA1" s="1120"/>
      <c r="ACB1" s="1120"/>
      <c r="ACC1" s="1120"/>
      <c r="ACD1" s="1120"/>
      <c r="ACE1" s="1120"/>
      <c r="ACF1" s="1120"/>
      <c r="ACG1" s="389">
        <f>ABX1+1</f>
        <v>79</v>
      </c>
      <c r="ACI1" s="1120" t="str">
        <f>ABZ1</f>
        <v>ENTRADAS DEL MES DE  SEPTIEMBRE     2021</v>
      </c>
      <c r="ACJ1" s="1120"/>
      <c r="ACK1" s="1120"/>
      <c r="ACL1" s="1120"/>
      <c r="ACM1" s="1120"/>
      <c r="ACN1" s="1120"/>
      <c r="ACO1" s="1120"/>
      <c r="ACP1" s="389">
        <f>ACG1+1</f>
        <v>80</v>
      </c>
      <c r="ACR1" s="1120" t="str">
        <f>ACI1</f>
        <v>ENTRADAS DEL MES DE  SEPTIEMBRE     2021</v>
      </c>
      <c r="ACS1" s="1120"/>
      <c r="ACT1" s="1120"/>
      <c r="ACU1" s="1120"/>
      <c r="ACV1" s="1120"/>
      <c r="ACW1" s="1120"/>
      <c r="ACX1" s="1120"/>
      <c r="ACY1" s="389">
        <f>ACP1+1</f>
        <v>81</v>
      </c>
      <c r="ADA1" s="1120" t="str">
        <f>ACR1</f>
        <v>ENTRADAS DEL MES DE  SEPTIEMBRE     2021</v>
      </c>
      <c r="ADB1" s="1120"/>
      <c r="ADC1" s="1120"/>
      <c r="ADD1" s="1120"/>
      <c r="ADE1" s="1120"/>
      <c r="ADF1" s="1120"/>
      <c r="ADG1" s="1120"/>
      <c r="ADH1" s="389">
        <f>ACY1+1</f>
        <v>82</v>
      </c>
      <c r="ADJ1" s="1120" t="str">
        <f>ADA1</f>
        <v>ENTRADAS DEL MES DE  SEPTIEMBRE     2021</v>
      </c>
      <c r="ADK1" s="1120"/>
      <c r="ADL1" s="1120"/>
      <c r="ADM1" s="1120"/>
      <c r="ADN1" s="1120"/>
      <c r="ADO1" s="1120"/>
      <c r="ADP1" s="1120"/>
      <c r="ADQ1" s="389">
        <f>ADH1+1</f>
        <v>83</v>
      </c>
      <c r="ADS1" s="1120" t="str">
        <f>ADJ1</f>
        <v>ENTRADAS DEL MES DE  SEPTIEMBRE     2021</v>
      </c>
      <c r="ADT1" s="1120"/>
      <c r="ADU1" s="1120"/>
      <c r="ADV1" s="1120"/>
      <c r="ADW1" s="1120"/>
      <c r="ADX1" s="1120"/>
      <c r="ADY1" s="1120"/>
      <c r="ADZ1" s="389">
        <f>ADQ1+1</f>
        <v>84</v>
      </c>
      <c r="AEB1" s="1120" t="str">
        <f>ADS1</f>
        <v>ENTRADAS DEL MES DE  SEPTIEMBRE     2021</v>
      </c>
      <c r="AEC1" s="1120"/>
      <c r="AED1" s="1120"/>
      <c r="AEE1" s="1120"/>
      <c r="AEF1" s="1120"/>
      <c r="AEG1" s="1120"/>
      <c r="AEH1" s="1120"/>
      <c r="AEI1" s="389">
        <f>ADZ1+1</f>
        <v>85</v>
      </c>
      <c r="AEK1" s="1120" t="str">
        <f>AEB1</f>
        <v>ENTRADAS DEL MES DE  SEPTIEMBRE     2021</v>
      </c>
      <c r="AEL1" s="1120"/>
      <c r="AEM1" s="1120"/>
      <c r="AEN1" s="1120"/>
      <c r="AEO1" s="1120"/>
      <c r="AEP1" s="1120"/>
      <c r="AEQ1" s="112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5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69"/>
      <c r="T5" s="262"/>
      <c r="U5" s="270" t="s">
        <v>279</v>
      </c>
      <c r="V5" s="898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5">
        <v>18597.7</v>
      </c>
      <c r="AB5" s="144">
        <f>Y5-AA5</f>
        <v>-55.680000000000291</v>
      </c>
      <c r="AC5" s="680"/>
      <c r="AD5" s="262"/>
      <c r="AE5" s="262" t="s">
        <v>282</v>
      </c>
      <c r="AF5" s="898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4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0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4">
        <v>18705.13</v>
      </c>
      <c r="AV5" s="144">
        <f>AS5-AU5</f>
        <v>-125.40999999999985</v>
      </c>
      <c r="AW5" s="680"/>
      <c r="AX5" s="262"/>
      <c r="AY5" s="1122" t="s">
        <v>282</v>
      </c>
      <c r="AZ5" s="898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4">
        <v>19078.400000000001</v>
      </c>
      <c r="BF5" s="144">
        <f>BC5-BE5</f>
        <v>-23.319999999999709</v>
      </c>
      <c r="BG5" s="680"/>
      <c r="BH5" s="262"/>
      <c r="BI5" s="262" t="s">
        <v>290</v>
      </c>
      <c r="BJ5" s="1032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4">
        <v>19015.099999999999</v>
      </c>
      <c r="BP5" s="144">
        <f>BM5-BO5</f>
        <v>-72.399999999997817</v>
      </c>
      <c r="BQ5" s="680"/>
      <c r="BR5" s="262"/>
      <c r="BS5" s="351" t="s">
        <v>282</v>
      </c>
      <c r="BT5" s="1032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4">
        <v>18819.2</v>
      </c>
      <c r="BZ5" s="144">
        <f>BW5-BY5</f>
        <v>-3.9900000000016007</v>
      </c>
      <c r="CA5" s="349"/>
      <c r="CB5" s="349"/>
      <c r="CC5" s="270" t="s">
        <v>290</v>
      </c>
      <c r="CD5" s="1032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4">
        <v>18899.7</v>
      </c>
      <c r="CJ5" s="144">
        <f>CG5-CI5</f>
        <v>26.110000000000582</v>
      </c>
      <c r="CK5" s="349"/>
      <c r="CL5" s="349"/>
      <c r="CM5" s="1122" t="s">
        <v>318</v>
      </c>
      <c r="CN5" s="1032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4">
        <v>19099.8</v>
      </c>
      <c r="CT5" s="144">
        <f>CQ5-CS5</f>
        <v>-82.520000000000437</v>
      </c>
      <c r="CU5" s="680"/>
      <c r="CV5" s="262"/>
      <c r="CW5" s="1124" t="s">
        <v>276</v>
      </c>
      <c r="CX5" s="1030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4">
        <v>18874.32</v>
      </c>
      <c r="DD5" s="144">
        <f>DA5-DC5</f>
        <v>10.920000000001892</v>
      </c>
      <c r="DE5" s="680"/>
      <c r="DF5" s="262"/>
      <c r="DG5" s="262" t="s">
        <v>276</v>
      </c>
      <c r="DH5" s="1034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4">
        <v>18633</v>
      </c>
      <c r="DN5" s="144">
        <f>DK5-DM5</f>
        <v>-147.06999999999971</v>
      </c>
      <c r="DO5" s="680"/>
      <c r="DP5" s="262"/>
      <c r="DQ5" s="262" t="s">
        <v>282</v>
      </c>
      <c r="DR5" s="1032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4">
        <v>19343.900000000001</v>
      </c>
      <c r="DX5" s="144">
        <f>DU5-DW5</f>
        <v>29.309999999997672</v>
      </c>
      <c r="DY5" s="349"/>
      <c r="DZ5" s="262"/>
      <c r="EA5" s="262" t="s">
        <v>282</v>
      </c>
      <c r="EB5" s="898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4">
        <v>19189.900000000001</v>
      </c>
      <c r="EH5" s="144">
        <f>EE5-EG5</f>
        <v>-77.680000000000291</v>
      </c>
      <c r="EI5" s="680"/>
      <c r="EJ5" s="262" t="s">
        <v>52</v>
      </c>
      <c r="EK5" s="262" t="s">
        <v>282</v>
      </c>
      <c r="EL5" s="898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5">
        <v>19192.5</v>
      </c>
      <c r="ER5" s="144">
        <f>EO5-EQ5</f>
        <v>-60.880000000001019</v>
      </c>
      <c r="ES5" s="680"/>
      <c r="ET5" s="262"/>
      <c r="EU5" s="262" t="s">
        <v>276</v>
      </c>
      <c r="EV5" s="1030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4">
        <v>18860.27</v>
      </c>
      <c r="FB5" s="144">
        <f>EY5-FA5</f>
        <v>31.81000000000131</v>
      </c>
      <c r="FC5" s="680"/>
      <c r="FD5" s="262"/>
      <c r="FE5" s="262" t="s">
        <v>282</v>
      </c>
      <c r="FF5" s="898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5">
        <v>19121.900000000001</v>
      </c>
      <c r="FL5" s="144">
        <f>FI5-FK5</f>
        <v>-92.950000000000728</v>
      </c>
      <c r="FM5" s="680"/>
      <c r="FN5" s="262"/>
      <c r="FO5" s="594" t="s">
        <v>357</v>
      </c>
      <c r="FP5" s="1030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4">
        <v>18843.03</v>
      </c>
      <c r="FV5" s="144">
        <f>FS5-FU5</f>
        <v>40.740000000001601</v>
      </c>
      <c r="FW5" s="680"/>
      <c r="FX5" s="262"/>
      <c r="FY5" s="270" t="s">
        <v>282</v>
      </c>
      <c r="FZ5" s="898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4">
        <v>18749</v>
      </c>
      <c r="GF5" s="144">
        <f>GC5-GE5</f>
        <v>-77.229999999999563</v>
      </c>
      <c r="GG5" s="680"/>
      <c r="GH5" s="262"/>
      <c r="GI5" s="262" t="s">
        <v>282</v>
      </c>
      <c r="GJ5" s="898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4">
        <v>18956.5</v>
      </c>
      <c r="GP5" s="144">
        <f>GM5-GO5</f>
        <v>-102.15999999999985</v>
      </c>
      <c r="GQ5" s="680"/>
      <c r="GR5" s="262"/>
      <c r="GS5" s="262" t="s">
        <v>357</v>
      </c>
      <c r="GT5" s="1030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4">
        <v>18623.95</v>
      </c>
      <c r="GZ5" s="144">
        <f>GW5-GY5</f>
        <v>-107.15000000000146</v>
      </c>
      <c r="HA5" s="680"/>
      <c r="HB5" s="262"/>
      <c r="HC5" s="1122" t="s">
        <v>276</v>
      </c>
      <c r="HD5" s="1030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4">
        <v>17235.490000000002</v>
      </c>
      <c r="HJ5" s="144">
        <f>HG5-HI5</f>
        <v>24.409999999999854</v>
      </c>
      <c r="HK5" s="680"/>
      <c r="HL5" s="262"/>
      <c r="HM5" s="262" t="s">
        <v>282</v>
      </c>
      <c r="HN5" s="898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5">
        <v>19061.3</v>
      </c>
      <c r="HT5" s="144">
        <f>HQ5-HS5</f>
        <v>-48.639999999999418</v>
      </c>
      <c r="HU5" s="680"/>
      <c r="HV5" s="262"/>
      <c r="HW5" s="1123" t="s">
        <v>508</v>
      </c>
      <c r="HX5" s="898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4">
        <v>18686.099999999999</v>
      </c>
      <c r="ID5" s="144">
        <f>IA5-IC5</f>
        <v>-95.529999999998836</v>
      </c>
      <c r="IE5" s="680"/>
      <c r="IF5" s="262"/>
      <c r="IG5" s="262"/>
      <c r="IH5" s="898"/>
      <c r="II5" s="267"/>
      <c r="IJ5" s="268"/>
      <c r="IK5" s="266"/>
      <c r="IL5" s="263"/>
      <c r="IM5" s="984"/>
      <c r="IN5" s="144">
        <f>IK5-IM5</f>
        <v>0</v>
      </c>
      <c r="IO5" s="680"/>
      <c r="IP5" s="262"/>
      <c r="IQ5" s="999"/>
      <c r="IR5" s="1000"/>
      <c r="IS5" s="269"/>
      <c r="IT5" s="265"/>
      <c r="IU5" s="266"/>
      <c r="IV5" s="263"/>
      <c r="IW5" s="261"/>
      <c r="IX5" s="144">
        <f>IU5-IW5</f>
        <v>0</v>
      </c>
      <c r="IY5" s="680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0"/>
      <c r="JJ5" s="262"/>
      <c r="JK5" s="1001"/>
      <c r="JL5" s="576"/>
      <c r="JM5" s="267"/>
      <c r="JN5" s="268"/>
      <c r="JO5" s="266"/>
      <c r="JP5" s="263"/>
      <c r="JQ5" s="291"/>
      <c r="JR5" s="144">
        <f>JO5-JQ5</f>
        <v>0</v>
      </c>
      <c r="JS5" s="680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0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0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1"/>
      <c r="L6" s="1029" t="s">
        <v>277</v>
      </c>
      <c r="M6" s="1028" t="s">
        <v>278</v>
      </c>
      <c r="N6" s="268">
        <v>44447</v>
      </c>
      <c r="O6" s="266">
        <v>18772.53</v>
      </c>
      <c r="P6" s="263">
        <v>20</v>
      </c>
      <c r="Q6" s="1045">
        <v>18912.45</v>
      </c>
      <c r="R6" s="144">
        <f>O6-Q6</f>
        <v>-139.92000000000189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2"/>
      <c r="CN6" s="748"/>
      <c r="CO6" s="262"/>
      <c r="CP6" s="262"/>
      <c r="CQ6" s="262"/>
      <c r="CR6" s="262"/>
      <c r="CS6" s="263"/>
      <c r="CT6" s="262"/>
      <c r="CU6" s="349"/>
      <c r="CV6" s="262"/>
      <c r="CW6" s="112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23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0"/>
      <c r="OK6" s="275"/>
      <c r="OL6" s="262"/>
      <c r="OM6" s="262"/>
      <c r="ON6" s="262"/>
      <c r="OO6" s="262"/>
      <c r="OP6" s="263"/>
      <c r="OT6" s="720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39"/>
      <c r="L7" s="407"/>
      <c r="M7" s="448"/>
      <c r="N7" s="976"/>
      <c r="O7" s="434"/>
      <c r="P7" s="974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3" t="s">
        <v>17</v>
      </c>
      <c r="O8" s="207" t="s">
        <v>2</v>
      </c>
      <c r="P8" s="974" t="s">
        <v>18</v>
      </c>
      <c r="Q8" s="975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7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6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4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69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69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2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69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2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69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69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69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69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69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69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4">
        <v>946.64</v>
      </c>
      <c r="GY8" s="96" t="s">
        <v>526</v>
      </c>
      <c r="GZ8" s="72">
        <v>37</v>
      </c>
      <c r="HA8" s="669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69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69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69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69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69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69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69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69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69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69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7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6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4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69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69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2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69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2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69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69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69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69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69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69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69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69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69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69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69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69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69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69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69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69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69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7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6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4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69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69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2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69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2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69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69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69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69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69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69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69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69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69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69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69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69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69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69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69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69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69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7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6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4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69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69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2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69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2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69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69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69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69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69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69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69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69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69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69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69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69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69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69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69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69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69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7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6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4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69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69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2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69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2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69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69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69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69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69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69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69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69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69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69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69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69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69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69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69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69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69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7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6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4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69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69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2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69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2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69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69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69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69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69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69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69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69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69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69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69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69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69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69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69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69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69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7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6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4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69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69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2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69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2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69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69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69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69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69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69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1">
        <v>958.89</v>
      </c>
      <c r="GY14" s="1072" t="s">
        <v>527</v>
      </c>
      <c r="GZ14" s="72">
        <v>37</v>
      </c>
      <c r="HA14" s="669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69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69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69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69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69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69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69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69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69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69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7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6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4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69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69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2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69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2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69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69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69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69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69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69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69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69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69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69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69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69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69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69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69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69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69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7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6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4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69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69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2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69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2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69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69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69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69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69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69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69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69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69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69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69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69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69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69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69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69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69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7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6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4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69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69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2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69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2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69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69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69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69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69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69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69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69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69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69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69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69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69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69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69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69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69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7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6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4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69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69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2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69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2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69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69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69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69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69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69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69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69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69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69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69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69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69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69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69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69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69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7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6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4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69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69">
        <f t="shared" si="13"/>
        <v>33281.5</v>
      </c>
      <c r="CN19" s="728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2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69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2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69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69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69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69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69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69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69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69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69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69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69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69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69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69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69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69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69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7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6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4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69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69">
        <f t="shared" si="13"/>
        <v>33751.4</v>
      </c>
      <c r="CN20" s="728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2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69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2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69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69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69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69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69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69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69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69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69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69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69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69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69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69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69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69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7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6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4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69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69">
        <f t="shared" si="13"/>
        <v>34084.400000000001</v>
      </c>
      <c r="CN21" s="728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2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69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2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69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69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69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69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69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69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69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69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69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69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69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69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69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69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69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69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7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6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4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69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69">
        <f t="shared" si="13"/>
        <v>33718.1</v>
      </c>
      <c r="CN22" s="728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2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69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2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69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69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69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69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69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69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69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69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69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69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69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69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69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69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69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69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7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6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4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69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69">
        <f t="shared" si="13"/>
        <v>33177.9</v>
      </c>
      <c r="CN23" s="728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2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69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2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69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69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69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69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69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69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69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69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69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69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69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69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69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69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69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69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7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6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4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69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69">
        <f t="shared" si="13"/>
        <v>33751.4</v>
      </c>
      <c r="CN24" s="728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2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69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2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69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69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69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69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69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69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69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69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69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69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69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69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69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69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69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7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6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4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69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69">
        <f t="shared" si="13"/>
        <v>34454.400000000001</v>
      </c>
      <c r="CN25" s="728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2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69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2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69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69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69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69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69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69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69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69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69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69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69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69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69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69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69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69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7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6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4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69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69">
        <f t="shared" si="13"/>
        <v>32608.1</v>
      </c>
      <c r="CN26" s="728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2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69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2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69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69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69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69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69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69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69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69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69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69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69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69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69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69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69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69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7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6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4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69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69">
        <f t="shared" si="13"/>
        <v>32878.200000000004</v>
      </c>
      <c r="CN27" s="728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2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69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2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69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69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69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69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69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69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69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69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69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69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69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69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69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69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69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69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7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46">
        <v>38</v>
      </c>
      <c r="BG28" s="104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6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69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69">
        <f t="shared" si="13"/>
        <v>31198.400000000001</v>
      </c>
      <c r="CN28" s="728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2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2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69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69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69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69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69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69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69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69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69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69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69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69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6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6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28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69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0</v>
      </c>
      <c r="JV29" s="108"/>
      <c r="JW29" s="15"/>
      <c r="JX29" s="70"/>
      <c r="JY29" s="368"/>
      <c r="JZ29" s="70"/>
      <c r="KA29" s="71"/>
      <c r="KB29" s="72"/>
      <c r="KC29" s="669">
        <f>SUM(KC8:KC28)</f>
        <v>0</v>
      </c>
      <c r="KF29" s="108"/>
      <c r="KG29" s="15"/>
      <c r="KH29" s="70"/>
      <c r="KI29" s="368"/>
      <c r="KJ29" s="70"/>
      <c r="KK29" s="71"/>
      <c r="KL29" s="72"/>
      <c r="KM29" s="669">
        <f>SUM(KM8:KM28)</f>
        <v>0</v>
      </c>
      <c r="KP29" s="108"/>
      <c r="KQ29" s="15"/>
      <c r="KR29" s="70"/>
      <c r="KS29" s="368"/>
      <c r="KT29" s="70"/>
      <c r="KU29" s="71"/>
      <c r="KV29" s="72"/>
      <c r="KW29" s="669">
        <f>SUM(KW8:KW28)</f>
        <v>0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69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69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69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69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69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69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69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652545</v>
      </c>
      <c r="EV30" s="95"/>
      <c r="EW30" s="15"/>
      <c r="EX30" s="93"/>
      <c r="EY30" s="352"/>
      <c r="EZ30" s="107"/>
      <c r="FA30" s="71"/>
      <c r="FB30" s="72"/>
      <c r="FC30" s="669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69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69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69">
        <f>SUM(GG8:GG29)</f>
        <v>656215</v>
      </c>
      <c r="GJ30" s="108"/>
      <c r="GK30" s="15"/>
      <c r="GL30" s="546"/>
      <c r="GM30" s="352"/>
      <c r="GN30" s="70"/>
      <c r="GO30" s="96"/>
      <c r="GP30" s="72"/>
      <c r="GQ30" s="669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69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0</v>
      </c>
      <c r="IR30" s="108"/>
      <c r="IS30" s="15"/>
      <c r="IT30" s="70"/>
      <c r="IU30" s="80"/>
      <c r="IV30" s="70"/>
      <c r="IW30" s="96"/>
      <c r="IX30" s="72"/>
      <c r="IY30" s="669">
        <f>SUM(IY8:IY29)</f>
        <v>0</v>
      </c>
      <c r="JB30" s="108"/>
      <c r="JC30" s="15"/>
      <c r="JD30" s="70"/>
      <c r="JE30" s="368"/>
      <c r="JF30" s="107"/>
      <c r="JG30" s="71"/>
      <c r="JH30" s="72"/>
      <c r="JI30" s="669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5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5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5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8" t="s">
        <v>21</v>
      </c>
      <c r="IA33" s="879"/>
      <c r="IB33" s="329">
        <f>IC5-IB32</f>
        <v>0</v>
      </c>
      <c r="IC33" s="262"/>
      <c r="IJ33" s="878" t="s">
        <v>21</v>
      </c>
      <c r="IK33" s="879"/>
      <c r="IL33" s="147">
        <f>IJ32-IL32</f>
        <v>0</v>
      </c>
      <c r="IT33" s="878" t="s">
        <v>21</v>
      </c>
      <c r="IU33" s="879"/>
      <c r="IV33" s="147">
        <f>IT32-IV32</f>
        <v>0</v>
      </c>
      <c r="JD33" s="878" t="s">
        <v>21</v>
      </c>
      <c r="JE33" s="879"/>
      <c r="JF33" s="147">
        <f>JD32-JF32</f>
        <v>0</v>
      </c>
      <c r="JN33" s="878" t="s">
        <v>21</v>
      </c>
      <c r="JO33" s="879"/>
      <c r="JP33" s="147">
        <f>JN32-JP32</f>
        <v>0</v>
      </c>
      <c r="JX33" s="878" t="s">
        <v>21</v>
      </c>
      <c r="JY33" s="879"/>
      <c r="JZ33" s="329">
        <f>KA5-JZ32</f>
        <v>0</v>
      </c>
      <c r="KA33" s="262"/>
      <c r="KH33" s="878" t="s">
        <v>21</v>
      </c>
      <c r="KI33" s="879"/>
      <c r="KJ33" s="329">
        <f>KK5-KJ32</f>
        <v>0</v>
      </c>
      <c r="KK33" s="262"/>
      <c r="KR33" s="878" t="s">
        <v>21</v>
      </c>
      <c r="KS33" s="879"/>
      <c r="KT33" s="329">
        <f>KU5-KT32</f>
        <v>0</v>
      </c>
      <c r="KU33" s="262"/>
      <c r="LB33" s="705" t="s">
        <v>21</v>
      </c>
      <c r="LC33" s="706"/>
      <c r="LD33" s="249">
        <f>LE5-LD32</f>
        <v>0</v>
      </c>
      <c r="LL33" s="705" t="s">
        <v>21</v>
      </c>
      <c r="LM33" s="706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6" t="s">
        <v>21</v>
      </c>
      <c r="RT33" s="1117"/>
      <c r="RU33" s="147">
        <f>SUM(RV5-RU32)</f>
        <v>0</v>
      </c>
      <c r="SB33" s="1116" t="s">
        <v>21</v>
      </c>
      <c r="SC33" s="1117"/>
      <c r="SD33" s="147">
        <f>SUM(SE5-SD32)</f>
        <v>0</v>
      </c>
      <c r="SK33" s="1116" t="s">
        <v>21</v>
      </c>
      <c r="SL33" s="1117"/>
      <c r="SM33" s="249">
        <f>SUM(SN5-SM32)</f>
        <v>0</v>
      </c>
      <c r="ST33" s="1116" t="s">
        <v>21</v>
      </c>
      <c r="SU33" s="1117"/>
      <c r="SV33" s="147">
        <f>SUM(SW5-SV32)</f>
        <v>0</v>
      </c>
      <c r="TC33" s="1116" t="s">
        <v>21</v>
      </c>
      <c r="TD33" s="1117"/>
      <c r="TE33" s="147">
        <f>SUM(TF5-TE32)</f>
        <v>0</v>
      </c>
      <c r="TL33" s="1116" t="s">
        <v>21</v>
      </c>
      <c r="TM33" s="1117"/>
      <c r="TN33" s="147">
        <f>SUM(TO5-TN32)</f>
        <v>0</v>
      </c>
      <c r="TU33" s="1116" t="s">
        <v>21</v>
      </c>
      <c r="TV33" s="1117"/>
      <c r="TW33" s="147">
        <f>SUM(TX5-TW32)</f>
        <v>0</v>
      </c>
      <c r="UD33" s="1116" t="s">
        <v>21</v>
      </c>
      <c r="UE33" s="1117"/>
      <c r="UF33" s="147">
        <f>SUM(UG5-UF32)</f>
        <v>0</v>
      </c>
      <c r="UM33" s="1116" t="s">
        <v>21</v>
      </c>
      <c r="UN33" s="111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6" t="s">
        <v>21</v>
      </c>
      <c r="VO33" s="1117"/>
      <c r="VP33" s="147">
        <f>VQ5-VP32</f>
        <v>-22</v>
      </c>
      <c r="VW33" s="1116" t="s">
        <v>21</v>
      </c>
      <c r="VX33" s="1117"/>
      <c r="VY33" s="147">
        <f>VZ5-VY32</f>
        <v>-22</v>
      </c>
      <c r="WF33" s="1116" t="s">
        <v>21</v>
      </c>
      <c r="WG33" s="1117"/>
      <c r="WH33" s="147">
        <f>WI5-WH32</f>
        <v>-22</v>
      </c>
      <c r="WO33" s="1116" t="s">
        <v>21</v>
      </c>
      <c r="WP33" s="1117"/>
      <c r="WQ33" s="147">
        <f>WR5-WQ32</f>
        <v>-22</v>
      </c>
      <c r="WX33" s="1116" t="s">
        <v>21</v>
      </c>
      <c r="WY33" s="1117"/>
      <c r="WZ33" s="147">
        <f>XA5-WZ32</f>
        <v>-22</v>
      </c>
      <c r="XG33" s="1116" t="s">
        <v>21</v>
      </c>
      <c r="XH33" s="1117"/>
      <c r="XI33" s="147">
        <f>XJ5-XI32</f>
        <v>-22</v>
      </c>
      <c r="XP33" s="1116" t="s">
        <v>21</v>
      </c>
      <c r="XQ33" s="1117"/>
      <c r="XR33" s="147">
        <f>XS5-XR32</f>
        <v>-22</v>
      </c>
      <c r="XY33" s="1116" t="s">
        <v>21</v>
      </c>
      <c r="XZ33" s="1117"/>
      <c r="YA33" s="147">
        <f>YB5-YA32</f>
        <v>-22</v>
      </c>
      <c r="YH33" s="1116" t="s">
        <v>21</v>
      </c>
      <c r="YI33" s="1117"/>
      <c r="YJ33" s="147">
        <f>YK5-YJ32</f>
        <v>-22</v>
      </c>
      <c r="YQ33" s="1116" t="s">
        <v>21</v>
      </c>
      <c r="YR33" s="1117"/>
      <c r="YS33" s="147">
        <f>YT5-YS32</f>
        <v>-22</v>
      </c>
      <c r="YZ33" s="1116" t="s">
        <v>21</v>
      </c>
      <c r="ZA33" s="1117"/>
      <c r="ZB33" s="147">
        <f>ZC5-ZB32</f>
        <v>-22</v>
      </c>
      <c r="ZI33" s="1116" t="s">
        <v>21</v>
      </c>
      <c r="ZJ33" s="1117"/>
      <c r="ZK33" s="147">
        <f>ZL5-ZK32</f>
        <v>-22</v>
      </c>
      <c r="ZR33" s="1116" t="s">
        <v>21</v>
      </c>
      <c r="ZS33" s="1117"/>
      <c r="ZT33" s="147">
        <f>ZU5-ZT32</f>
        <v>-22</v>
      </c>
      <c r="AAA33" s="1116" t="s">
        <v>21</v>
      </c>
      <c r="AAB33" s="1117"/>
      <c r="AAC33" s="147">
        <f>AAD5-AAC32</f>
        <v>-22</v>
      </c>
      <c r="AAJ33" s="1116" t="s">
        <v>21</v>
      </c>
      <c r="AAK33" s="1117"/>
      <c r="AAL33" s="147">
        <f>AAM5-AAL32</f>
        <v>-22</v>
      </c>
      <c r="AAS33" s="1116" t="s">
        <v>21</v>
      </c>
      <c r="AAT33" s="1117"/>
      <c r="AAU33" s="147">
        <f>AAU32-AAS32</f>
        <v>22</v>
      </c>
      <c r="ABB33" s="1116" t="s">
        <v>21</v>
      </c>
      <c r="ABC33" s="1117"/>
      <c r="ABD33" s="147">
        <f>ABE5-ABD32</f>
        <v>-22</v>
      </c>
      <c r="ABK33" s="1116" t="s">
        <v>21</v>
      </c>
      <c r="ABL33" s="1117"/>
      <c r="ABM33" s="147">
        <f>ABN5-ABM32</f>
        <v>-22</v>
      </c>
      <c r="ABT33" s="1116" t="s">
        <v>21</v>
      </c>
      <c r="ABU33" s="1117"/>
      <c r="ABV33" s="147">
        <f>ABW5-ABV32</f>
        <v>-22</v>
      </c>
      <c r="ACC33" s="1116" t="s">
        <v>21</v>
      </c>
      <c r="ACD33" s="1117"/>
      <c r="ACE33" s="147">
        <f>ACF5-ACE32</f>
        <v>-22</v>
      </c>
      <c r="ACL33" s="1116" t="s">
        <v>21</v>
      </c>
      <c r="ACM33" s="1117"/>
      <c r="ACN33" s="147">
        <f>ACO5-ACN32</f>
        <v>-22</v>
      </c>
      <c r="ACU33" s="1116" t="s">
        <v>21</v>
      </c>
      <c r="ACV33" s="1117"/>
      <c r="ACW33" s="147">
        <f>ACX5-ACW32</f>
        <v>-22</v>
      </c>
      <c r="ADD33" s="1116" t="s">
        <v>21</v>
      </c>
      <c r="ADE33" s="1117"/>
      <c r="ADF33" s="147">
        <f>ADG5-ADF32</f>
        <v>-22</v>
      </c>
      <c r="ADM33" s="1116" t="s">
        <v>21</v>
      </c>
      <c r="ADN33" s="1117"/>
      <c r="ADO33" s="147">
        <f>ADP5-ADO32</f>
        <v>-22</v>
      </c>
      <c r="ADV33" s="1116" t="s">
        <v>21</v>
      </c>
      <c r="ADW33" s="1117"/>
      <c r="ADX33" s="147">
        <f>ADY5-ADX32</f>
        <v>-22</v>
      </c>
      <c r="AEE33" s="1116" t="s">
        <v>21</v>
      </c>
      <c r="AEF33" s="1117"/>
      <c r="AEG33" s="147">
        <f>AEH5-AEG32</f>
        <v>-22</v>
      </c>
      <c r="AEN33" s="1116" t="s">
        <v>21</v>
      </c>
      <c r="AEO33" s="111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59" t="s">
        <v>21</v>
      </c>
      <c r="O34" s="960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0" t="s">
        <v>4</v>
      </c>
      <c r="IA34" s="881"/>
      <c r="IB34" s="49"/>
      <c r="IJ34" s="880" t="s">
        <v>4</v>
      </c>
      <c r="IK34" s="881"/>
      <c r="IL34" s="49"/>
      <c r="IT34" s="880" t="s">
        <v>4</v>
      </c>
      <c r="IU34" s="881"/>
      <c r="IV34" s="49"/>
      <c r="JD34" s="880" t="s">
        <v>4</v>
      </c>
      <c r="JE34" s="881"/>
      <c r="JF34" s="49"/>
      <c r="JN34" s="880" t="s">
        <v>4</v>
      </c>
      <c r="JO34" s="881"/>
      <c r="JP34" s="49">
        <v>0</v>
      </c>
      <c r="JX34" s="880" t="s">
        <v>4</v>
      </c>
      <c r="JY34" s="881"/>
      <c r="JZ34" s="49"/>
      <c r="KH34" s="880" t="s">
        <v>4</v>
      </c>
      <c r="KI34" s="881"/>
      <c r="KJ34" s="49"/>
      <c r="KR34" s="880" t="s">
        <v>4</v>
      </c>
      <c r="KS34" s="881"/>
      <c r="KT34" s="49"/>
      <c r="LB34" s="707" t="s">
        <v>4</v>
      </c>
      <c r="LC34" s="708"/>
      <c r="LD34" s="49"/>
      <c r="LL34" s="707" t="s">
        <v>4</v>
      </c>
      <c r="LM34" s="708"/>
      <c r="LN34" s="49"/>
      <c r="LV34" s="705" t="s">
        <v>21</v>
      </c>
      <c r="LW34" s="706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8" t="s">
        <v>4</v>
      </c>
      <c r="RT34" s="1119"/>
      <c r="RU34" s="49"/>
      <c r="SB34" s="1118" t="s">
        <v>4</v>
      </c>
      <c r="SC34" s="1119"/>
      <c r="SD34" s="49"/>
      <c r="SK34" s="1118" t="s">
        <v>4</v>
      </c>
      <c r="SL34" s="1119"/>
      <c r="SM34" s="49"/>
      <c r="ST34" s="1118" t="s">
        <v>4</v>
      </c>
      <c r="SU34" s="1119"/>
      <c r="SV34" s="49"/>
      <c r="TC34" s="1118" t="s">
        <v>4</v>
      </c>
      <c r="TD34" s="1119"/>
      <c r="TE34" s="49"/>
      <c r="TL34" s="1118" t="s">
        <v>4</v>
      </c>
      <c r="TM34" s="1119"/>
      <c r="TN34" s="49"/>
      <c r="TU34" s="1118" t="s">
        <v>4</v>
      </c>
      <c r="TV34" s="1119"/>
      <c r="TW34" s="49"/>
      <c r="UD34" s="1118" t="s">
        <v>4</v>
      </c>
      <c r="UE34" s="1119"/>
      <c r="UF34" s="49"/>
      <c r="UM34" s="1118" t="s">
        <v>4</v>
      </c>
      <c r="UN34" s="111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8" t="s">
        <v>4</v>
      </c>
      <c r="VO34" s="1119"/>
      <c r="VP34" s="49"/>
      <c r="VW34" s="1118" t="s">
        <v>4</v>
      </c>
      <c r="VX34" s="1119"/>
      <c r="VY34" s="49"/>
      <c r="WF34" s="1118" t="s">
        <v>4</v>
      </c>
      <c r="WG34" s="1119"/>
      <c r="WH34" s="49"/>
      <c r="WO34" s="1118" t="s">
        <v>4</v>
      </c>
      <c r="WP34" s="1119"/>
      <c r="WQ34" s="49"/>
      <c r="WX34" s="1118" t="s">
        <v>4</v>
      </c>
      <c r="WY34" s="1119"/>
      <c r="WZ34" s="49"/>
      <c r="XG34" s="1118" t="s">
        <v>4</v>
      </c>
      <c r="XH34" s="1119"/>
      <c r="XI34" s="49"/>
      <c r="XP34" s="1118" t="s">
        <v>4</v>
      </c>
      <c r="XQ34" s="1119"/>
      <c r="XR34" s="49"/>
      <c r="XY34" s="1118" t="s">
        <v>4</v>
      </c>
      <c r="XZ34" s="1119"/>
      <c r="YA34" s="49"/>
      <c r="YH34" s="1118" t="s">
        <v>4</v>
      </c>
      <c r="YI34" s="1119"/>
      <c r="YJ34" s="49"/>
      <c r="YQ34" s="1118" t="s">
        <v>4</v>
      </c>
      <c r="YR34" s="1119"/>
      <c r="YS34" s="49"/>
      <c r="YZ34" s="1118" t="s">
        <v>4</v>
      </c>
      <c r="ZA34" s="1119"/>
      <c r="ZB34" s="49"/>
      <c r="ZI34" s="1118" t="s">
        <v>4</v>
      </c>
      <c r="ZJ34" s="1119"/>
      <c r="ZK34" s="49"/>
      <c r="ZR34" s="1118" t="s">
        <v>4</v>
      </c>
      <c r="ZS34" s="1119"/>
      <c r="ZT34" s="49"/>
      <c r="AAA34" s="1118" t="s">
        <v>4</v>
      </c>
      <c r="AAB34" s="1119"/>
      <c r="AAC34" s="49"/>
      <c r="AAJ34" s="1118" t="s">
        <v>4</v>
      </c>
      <c r="AAK34" s="1119"/>
      <c r="AAL34" s="49"/>
      <c r="AAS34" s="1118" t="s">
        <v>4</v>
      </c>
      <c r="AAT34" s="1119"/>
      <c r="AAU34" s="49"/>
      <c r="ABB34" s="1118" t="s">
        <v>4</v>
      </c>
      <c r="ABC34" s="1119"/>
      <c r="ABD34" s="49"/>
      <c r="ABK34" s="1118" t="s">
        <v>4</v>
      </c>
      <c r="ABL34" s="1119"/>
      <c r="ABM34" s="49"/>
      <c r="ABT34" s="1118" t="s">
        <v>4</v>
      </c>
      <c r="ABU34" s="1119"/>
      <c r="ABV34" s="49"/>
      <c r="ACC34" s="1118" t="s">
        <v>4</v>
      </c>
      <c r="ACD34" s="1119"/>
      <c r="ACE34" s="49"/>
      <c r="ACL34" s="1118" t="s">
        <v>4</v>
      </c>
      <c r="ACM34" s="1119"/>
      <c r="ACN34" s="49"/>
      <c r="ACU34" s="1118" t="s">
        <v>4</v>
      </c>
      <c r="ACV34" s="1119"/>
      <c r="ACW34" s="49"/>
      <c r="ADD34" s="1118" t="s">
        <v>4</v>
      </c>
      <c r="ADE34" s="1119"/>
      <c r="ADF34" s="49"/>
      <c r="ADM34" s="1118" t="s">
        <v>4</v>
      </c>
      <c r="ADN34" s="1119"/>
      <c r="ADO34" s="49"/>
      <c r="ADV34" s="1118" t="s">
        <v>4</v>
      </c>
      <c r="ADW34" s="1119"/>
      <c r="ADX34" s="49"/>
      <c r="AEE34" s="1118" t="s">
        <v>4</v>
      </c>
      <c r="AEF34" s="1119"/>
      <c r="AEG34" s="49"/>
      <c r="AEN34" s="1118" t="s">
        <v>4</v>
      </c>
      <c r="AEO34" s="111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1" t="s">
        <v>4</v>
      </c>
      <c r="O35" s="962"/>
      <c r="P35" s="49">
        <v>0</v>
      </c>
      <c r="S35" s="669"/>
      <c r="AZ35" s="76"/>
      <c r="LV35" s="707" t="s">
        <v>4</v>
      </c>
      <c r="LW35" s="708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4" t="s">
        <v>270</v>
      </c>
      <c r="B1" s="1154"/>
      <c r="C1" s="1154"/>
      <c r="D1" s="1154"/>
      <c r="E1" s="1154"/>
      <c r="F1" s="1154"/>
      <c r="G1" s="11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55" t="s">
        <v>167</v>
      </c>
      <c r="C4" s="514"/>
      <c r="D4" s="283"/>
      <c r="E4" s="369"/>
      <c r="F4" s="339"/>
      <c r="G4" s="260"/>
    </row>
    <row r="5" spans="1:10" ht="15" customHeight="1" x14ac:dyDescent="0.25">
      <c r="A5" s="1148" t="s">
        <v>68</v>
      </c>
      <c r="B5" s="1156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49"/>
      <c r="B6" s="1157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6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6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5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5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6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6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6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6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1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52" t="s">
        <v>11</v>
      </c>
      <c r="D55" s="1153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0"/>
      <c r="B1" s="1120"/>
      <c r="C1" s="1120"/>
      <c r="D1" s="1120"/>
      <c r="E1" s="1120"/>
      <c r="F1" s="1120"/>
      <c r="G1" s="112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48"/>
      <c r="B5" s="1150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49"/>
      <c r="B6" s="1151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52" t="s">
        <v>11</v>
      </c>
      <c r="D55" s="115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0" t="s">
        <v>272</v>
      </c>
      <c r="B1" s="1130"/>
      <c r="C1" s="1130"/>
      <c r="D1" s="1130"/>
      <c r="E1" s="1130"/>
      <c r="F1" s="1130"/>
      <c r="G1" s="1130"/>
      <c r="H1" s="11">
        <v>1</v>
      </c>
      <c r="I1" s="136"/>
      <c r="J1" s="74"/>
      <c r="M1" s="1126" t="s">
        <v>253</v>
      </c>
      <c r="N1" s="1126"/>
      <c r="O1" s="1126"/>
      <c r="P1" s="1126"/>
      <c r="Q1" s="1126"/>
      <c r="R1" s="1126"/>
      <c r="S1" s="112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58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58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58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58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3">
        <f t="shared" si="0"/>
        <v>136.19999999999999</v>
      </c>
      <c r="E28" s="1015">
        <v>44445</v>
      </c>
      <c r="F28" s="1013">
        <f t="shared" si="1"/>
        <v>136.19999999999999</v>
      </c>
      <c r="G28" s="1014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5"/>
      <c r="R28" s="1013">
        <f t="shared" si="3"/>
        <v>0</v>
      </c>
      <c r="S28" s="1014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3">
        <f t="shared" si="0"/>
        <v>136.19999999999999</v>
      </c>
      <c r="E29" s="1015">
        <v>44447</v>
      </c>
      <c r="F29" s="1013">
        <f t="shared" si="1"/>
        <v>136.19999999999999</v>
      </c>
      <c r="G29" s="1014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3">
        <f t="shared" si="10"/>
        <v>0</v>
      </c>
      <c r="Q29" s="1015"/>
      <c r="R29" s="1013">
        <f t="shared" si="3"/>
        <v>0</v>
      </c>
      <c r="S29" s="1014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3">
        <f t="shared" si="0"/>
        <v>136.19999999999999</v>
      </c>
      <c r="E30" s="1015">
        <v>44449</v>
      </c>
      <c r="F30" s="1013">
        <f t="shared" si="1"/>
        <v>136.19999999999999</v>
      </c>
      <c r="G30" s="1014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3">
        <f t="shared" si="10"/>
        <v>0</v>
      </c>
      <c r="Q30" s="1015"/>
      <c r="R30" s="1013">
        <f t="shared" si="3"/>
        <v>0</v>
      </c>
      <c r="S30" s="1014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3">
        <f t="shared" si="0"/>
        <v>9.08</v>
      </c>
      <c r="E31" s="1015">
        <v>44449</v>
      </c>
      <c r="F31" s="1013">
        <f t="shared" si="1"/>
        <v>9.08</v>
      </c>
      <c r="G31" s="1014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3">
        <f t="shared" si="10"/>
        <v>0</v>
      </c>
      <c r="Q31" s="1015"/>
      <c r="R31" s="1013">
        <f t="shared" si="3"/>
        <v>0</v>
      </c>
      <c r="S31" s="1014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3">
        <f t="shared" si="0"/>
        <v>18.16</v>
      </c>
      <c r="E32" s="1015">
        <v>44449</v>
      </c>
      <c r="F32" s="1013">
        <f>D32</f>
        <v>18.16</v>
      </c>
      <c r="G32" s="1014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3">
        <f t="shared" si="10"/>
        <v>0</v>
      </c>
      <c r="Q32" s="1015"/>
      <c r="R32" s="1013">
        <f>P32</f>
        <v>0</v>
      </c>
      <c r="S32" s="1014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3">
        <f t="shared" si="0"/>
        <v>22.7</v>
      </c>
      <c r="E33" s="1016">
        <v>44452</v>
      </c>
      <c r="F33" s="1013">
        <f>D33</f>
        <v>22.7</v>
      </c>
      <c r="G33" s="1014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3">
        <f t="shared" si="10"/>
        <v>0</v>
      </c>
      <c r="Q33" s="1016"/>
      <c r="R33" s="1013">
        <f>P33</f>
        <v>0</v>
      </c>
      <c r="S33" s="1014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3">
        <f t="shared" si="0"/>
        <v>9.08</v>
      </c>
      <c r="E34" s="1017">
        <v>44452</v>
      </c>
      <c r="F34" s="1013">
        <f t="shared" ref="F34:F69" si="11">D34</f>
        <v>9.08</v>
      </c>
      <c r="G34" s="1014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3">
        <f t="shared" si="10"/>
        <v>0</v>
      </c>
      <c r="Q34" s="1017"/>
      <c r="R34" s="1013">
        <f t="shared" ref="R34:R69" si="12">P34</f>
        <v>0</v>
      </c>
      <c r="S34" s="1014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3">
        <f t="shared" si="0"/>
        <v>4.54</v>
      </c>
      <c r="E35" s="1017">
        <v>44452</v>
      </c>
      <c r="F35" s="1013">
        <f t="shared" si="11"/>
        <v>4.54</v>
      </c>
      <c r="G35" s="1014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3">
        <f t="shared" si="10"/>
        <v>0</v>
      </c>
      <c r="Q35" s="1017"/>
      <c r="R35" s="1013">
        <f t="shared" si="12"/>
        <v>0</v>
      </c>
      <c r="S35" s="1014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3">
        <f t="shared" si="0"/>
        <v>13.620000000000001</v>
      </c>
      <c r="E36" s="1017">
        <v>44452</v>
      </c>
      <c r="F36" s="1013">
        <f t="shared" si="11"/>
        <v>13.620000000000001</v>
      </c>
      <c r="G36" s="1014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3">
        <f t="shared" si="10"/>
        <v>0</v>
      </c>
      <c r="Q36" s="1017"/>
      <c r="R36" s="1013">
        <f t="shared" si="12"/>
        <v>0</v>
      </c>
      <c r="S36" s="1014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3">
        <f t="shared" si="0"/>
        <v>136.19999999999999</v>
      </c>
      <c r="E37" s="1017">
        <v>44452</v>
      </c>
      <c r="F37" s="1013">
        <f t="shared" si="11"/>
        <v>136.19999999999999</v>
      </c>
      <c r="G37" s="1014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3">
        <f t="shared" si="10"/>
        <v>0</v>
      </c>
      <c r="Q37" s="1017"/>
      <c r="R37" s="1013">
        <f t="shared" si="12"/>
        <v>0</v>
      </c>
      <c r="S37" s="1014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3">
        <f t="shared" si="0"/>
        <v>22.7</v>
      </c>
      <c r="E38" s="1015">
        <v>44453</v>
      </c>
      <c r="F38" s="1013">
        <f t="shared" si="11"/>
        <v>22.7</v>
      </c>
      <c r="G38" s="1014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3">
        <f t="shared" si="10"/>
        <v>0</v>
      </c>
      <c r="Q38" s="1015"/>
      <c r="R38" s="1013">
        <f t="shared" si="12"/>
        <v>0</v>
      </c>
      <c r="S38" s="1014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3">
        <f t="shared" si="0"/>
        <v>0</v>
      </c>
      <c r="E39" s="1015"/>
      <c r="F39" s="1013">
        <f t="shared" si="11"/>
        <v>0</v>
      </c>
      <c r="G39" s="1048"/>
      <c r="H39" s="1049"/>
      <c r="I39" s="1050">
        <f t="shared" si="6"/>
        <v>99.879999999999924</v>
      </c>
      <c r="J39" s="1051">
        <f t="shared" si="7"/>
        <v>22</v>
      </c>
      <c r="K39" s="1052">
        <f t="shared" si="4"/>
        <v>0</v>
      </c>
      <c r="N39" s="139">
        <v>4.54</v>
      </c>
      <c r="O39" s="15"/>
      <c r="P39" s="1013">
        <f t="shared" si="10"/>
        <v>0</v>
      </c>
      <c r="Q39" s="1015"/>
      <c r="R39" s="1013">
        <f t="shared" si="12"/>
        <v>0</v>
      </c>
      <c r="S39" s="1014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3">
        <f t="shared" si="0"/>
        <v>0</v>
      </c>
      <c r="E40" s="1015"/>
      <c r="F40" s="1013">
        <f t="shared" si="11"/>
        <v>0</v>
      </c>
      <c r="G40" s="1048"/>
      <c r="H40" s="1049"/>
      <c r="I40" s="1050">
        <f t="shared" si="6"/>
        <v>99.879999999999924</v>
      </c>
      <c r="J40" s="1051">
        <f t="shared" si="7"/>
        <v>22</v>
      </c>
      <c r="K40" s="1052">
        <f t="shared" si="4"/>
        <v>0</v>
      </c>
      <c r="N40" s="139">
        <v>4.54</v>
      </c>
      <c r="O40" s="15"/>
      <c r="P40" s="1013">
        <f t="shared" si="10"/>
        <v>0</v>
      </c>
      <c r="Q40" s="1015"/>
      <c r="R40" s="1013">
        <f t="shared" si="12"/>
        <v>0</v>
      </c>
      <c r="S40" s="1014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3">
        <f t="shared" si="0"/>
        <v>99.88</v>
      </c>
      <c r="E41" s="1015"/>
      <c r="F41" s="1013">
        <f t="shared" si="11"/>
        <v>99.88</v>
      </c>
      <c r="G41" s="1048"/>
      <c r="H41" s="1049"/>
      <c r="I41" s="1050">
        <f t="shared" si="6"/>
        <v>0</v>
      </c>
      <c r="J41" s="1051">
        <f t="shared" si="7"/>
        <v>0</v>
      </c>
      <c r="K41" s="1052">
        <f t="shared" si="4"/>
        <v>0</v>
      </c>
      <c r="N41" s="139">
        <v>4.54</v>
      </c>
      <c r="O41" s="15"/>
      <c r="P41" s="1013">
        <f t="shared" si="10"/>
        <v>0</v>
      </c>
      <c r="Q41" s="1015"/>
      <c r="R41" s="1013">
        <f t="shared" si="12"/>
        <v>0</v>
      </c>
      <c r="S41" s="1014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3">
        <f t="shared" si="0"/>
        <v>0</v>
      </c>
      <c r="E42" s="1015"/>
      <c r="F42" s="1013">
        <f t="shared" si="11"/>
        <v>0</v>
      </c>
      <c r="G42" s="1014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3">
        <f t="shared" si="10"/>
        <v>0</v>
      </c>
      <c r="Q42" s="1015"/>
      <c r="R42" s="1013">
        <f t="shared" si="12"/>
        <v>0</v>
      </c>
      <c r="S42" s="1014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3">
        <f t="shared" si="0"/>
        <v>0</v>
      </c>
      <c r="E43" s="1015"/>
      <c r="F43" s="1013">
        <f t="shared" si="11"/>
        <v>0</v>
      </c>
      <c r="G43" s="1014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3">
        <f t="shared" si="10"/>
        <v>0</v>
      </c>
      <c r="Q43" s="1015"/>
      <c r="R43" s="1013">
        <f t="shared" si="12"/>
        <v>0</v>
      </c>
      <c r="S43" s="1014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3">
        <f t="shared" si="0"/>
        <v>0</v>
      </c>
      <c r="E44" s="1015"/>
      <c r="F44" s="1013">
        <f t="shared" si="11"/>
        <v>0</v>
      </c>
      <c r="G44" s="1014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3">
        <f t="shared" si="10"/>
        <v>0</v>
      </c>
      <c r="Q44" s="1015"/>
      <c r="R44" s="1013">
        <f t="shared" si="12"/>
        <v>0</v>
      </c>
      <c r="S44" s="1014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3">
        <f t="shared" si="0"/>
        <v>0</v>
      </c>
      <c r="E45" s="1015"/>
      <c r="F45" s="1013">
        <f t="shared" si="11"/>
        <v>0</v>
      </c>
      <c r="G45" s="1014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3">
        <f t="shared" si="10"/>
        <v>0</v>
      </c>
      <c r="Q45" s="1015"/>
      <c r="R45" s="1013">
        <f t="shared" si="12"/>
        <v>0</v>
      </c>
      <c r="S45" s="1014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3">
        <f t="shared" si="0"/>
        <v>0</v>
      </c>
      <c r="E46" s="1015"/>
      <c r="F46" s="1013">
        <f t="shared" si="11"/>
        <v>0</v>
      </c>
      <c r="G46" s="1014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3">
        <f t="shared" si="10"/>
        <v>0</v>
      </c>
      <c r="Q46" s="1015"/>
      <c r="R46" s="1013">
        <f t="shared" si="12"/>
        <v>0</v>
      </c>
      <c r="S46" s="1014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3">
        <f t="shared" si="0"/>
        <v>0</v>
      </c>
      <c r="E47" s="1015"/>
      <c r="F47" s="1013">
        <f t="shared" si="11"/>
        <v>0</v>
      </c>
      <c r="G47" s="1014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3">
        <f t="shared" si="10"/>
        <v>0</v>
      </c>
      <c r="Q47" s="1015"/>
      <c r="R47" s="1013">
        <f t="shared" si="12"/>
        <v>0</v>
      </c>
      <c r="S47" s="1014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3">
        <f t="shared" si="0"/>
        <v>0</v>
      </c>
      <c r="E48" s="1015"/>
      <c r="F48" s="1013">
        <f t="shared" si="11"/>
        <v>0</v>
      </c>
      <c r="G48" s="1014"/>
      <c r="H48" s="217"/>
      <c r="I48" s="883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3">
        <f t="shared" si="10"/>
        <v>0</v>
      </c>
      <c r="Q48" s="1015"/>
      <c r="R48" s="1013">
        <f t="shared" si="12"/>
        <v>0</v>
      </c>
      <c r="S48" s="1014"/>
      <c r="T48" s="217"/>
      <c r="U48" s="883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2"/>
      <c r="F49" s="244">
        <f t="shared" si="11"/>
        <v>0</v>
      </c>
      <c r="G49" s="183"/>
      <c r="H49" s="121"/>
      <c r="I49" s="883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2"/>
      <c r="R49" s="244">
        <f t="shared" si="12"/>
        <v>0</v>
      </c>
      <c r="S49" s="183"/>
      <c r="T49" s="121"/>
      <c r="U49" s="883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2"/>
      <c r="F50" s="244">
        <f t="shared" si="11"/>
        <v>0</v>
      </c>
      <c r="G50" s="183"/>
      <c r="H50" s="121"/>
      <c r="I50" s="883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2"/>
      <c r="R50" s="244">
        <f t="shared" si="12"/>
        <v>0</v>
      </c>
      <c r="S50" s="183"/>
      <c r="T50" s="121"/>
      <c r="U50" s="883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2"/>
      <c r="F51" s="244">
        <f t="shared" si="11"/>
        <v>0</v>
      </c>
      <c r="G51" s="183"/>
      <c r="H51" s="121"/>
      <c r="I51" s="883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2"/>
      <c r="R51" s="244">
        <f t="shared" si="12"/>
        <v>0</v>
      </c>
      <c r="S51" s="183"/>
      <c r="T51" s="121"/>
      <c r="U51" s="883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2"/>
      <c r="F52" s="244">
        <f t="shared" si="11"/>
        <v>0</v>
      </c>
      <c r="G52" s="183"/>
      <c r="H52" s="121"/>
      <c r="I52" s="883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2"/>
      <c r="R52" s="244">
        <f t="shared" si="12"/>
        <v>0</v>
      </c>
      <c r="S52" s="183"/>
      <c r="T52" s="121"/>
      <c r="U52" s="883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2"/>
      <c r="F53" s="244">
        <f t="shared" si="11"/>
        <v>0</v>
      </c>
      <c r="G53" s="183"/>
      <c r="H53" s="121"/>
      <c r="I53" s="883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2"/>
      <c r="R53" s="244">
        <f t="shared" si="12"/>
        <v>0</v>
      </c>
      <c r="S53" s="183"/>
      <c r="T53" s="121"/>
      <c r="U53" s="883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2"/>
      <c r="F54" s="244">
        <f t="shared" si="11"/>
        <v>0</v>
      </c>
      <c r="G54" s="183"/>
      <c r="H54" s="121"/>
      <c r="I54" s="883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2"/>
      <c r="R54" s="244">
        <f t="shared" si="12"/>
        <v>0</v>
      </c>
      <c r="S54" s="183"/>
      <c r="T54" s="121"/>
      <c r="U54" s="883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2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2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2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2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2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2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2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2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2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2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2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2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4"/>
      <c r="F61" s="244">
        <f t="shared" si="11"/>
        <v>0</v>
      </c>
      <c r="G61" s="763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4"/>
      <c r="R61" s="244">
        <f t="shared" si="12"/>
        <v>0</v>
      </c>
      <c r="S61" s="763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4"/>
      <c r="F62" s="244">
        <f t="shared" si="11"/>
        <v>0</v>
      </c>
      <c r="G62" s="763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4"/>
      <c r="R62" s="244">
        <f t="shared" si="12"/>
        <v>0</v>
      </c>
      <c r="S62" s="763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4"/>
      <c r="F63" s="244">
        <f t="shared" si="11"/>
        <v>0</v>
      </c>
      <c r="G63" s="763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4"/>
      <c r="R63" s="244">
        <f t="shared" si="12"/>
        <v>0</v>
      </c>
      <c r="S63" s="763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4"/>
      <c r="F64" s="244">
        <f t="shared" si="11"/>
        <v>0</v>
      </c>
      <c r="G64" s="763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4"/>
      <c r="R64" s="244">
        <f t="shared" si="12"/>
        <v>0</v>
      </c>
      <c r="S64" s="763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4"/>
      <c r="F65" s="244">
        <f t="shared" si="11"/>
        <v>0</v>
      </c>
      <c r="G65" s="763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4"/>
      <c r="R65" s="244">
        <f t="shared" si="12"/>
        <v>0</v>
      </c>
      <c r="S65" s="763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4"/>
      <c r="F66" s="244">
        <f t="shared" si="11"/>
        <v>0</v>
      </c>
      <c r="G66" s="763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4"/>
      <c r="R66" s="244">
        <f t="shared" si="12"/>
        <v>0</v>
      </c>
      <c r="S66" s="763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4"/>
      <c r="F67" s="244">
        <f t="shared" si="11"/>
        <v>0</v>
      </c>
      <c r="G67" s="763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4"/>
      <c r="R67" s="244">
        <f t="shared" si="12"/>
        <v>0</v>
      </c>
      <c r="S67" s="763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4"/>
      <c r="F68" s="762">
        <f t="shared" si="11"/>
        <v>0</v>
      </c>
      <c r="G68" s="763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4"/>
      <c r="R68" s="762">
        <f t="shared" si="12"/>
        <v>0</v>
      </c>
      <c r="S68" s="763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59" t="s">
        <v>19</v>
      </c>
      <c r="D73" s="1160"/>
      <c r="E73" s="39">
        <f>E4+E5-F70+E6+E7</f>
        <v>0</v>
      </c>
      <c r="F73" s="6"/>
      <c r="G73" s="6"/>
      <c r="H73" s="17"/>
      <c r="I73" s="136"/>
      <c r="J73" s="74"/>
      <c r="O73" s="1159" t="s">
        <v>19</v>
      </c>
      <c r="P73" s="1160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61" t="s">
        <v>19</v>
      </c>
      <c r="J7" s="116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2"/>
      <c r="J8" s="1164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9" t="s">
        <v>19</v>
      </c>
      <c r="D64" s="116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6" t="s">
        <v>253</v>
      </c>
      <c r="B1" s="1126"/>
      <c r="C1" s="1126"/>
      <c r="D1" s="1126"/>
      <c r="E1" s="1126"/>
      <c r="F1" s="1126"/>
      <c r="G1" s="1126"/>
      <c r="H1" s="11">
        <v>1</v>
      </c>
      <c r="I1" s="136"/>
      <c r="J1" s="74"/>
      <c r="M1" s="1126" t="s">
        <v>253</v>
      </c>
      <c r="N1" s="1126"/>
      <c r="O1" s="1126"/>
      <c r="P1" s="1126"/>
      <c r="Q1" s="1126"/>
      <c r="R1" s="1126"/>
      <c r="S1" s="1126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65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66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65"/>
      <c r="C6" s="224"/>
      <c r="D6" s="160"/>
      <c r="E6" s="107"/>
      <c r="F6" s="74"/>
      <c r="I6" s="215"/>
      <c r="J6" s="74"/>
      <c r="N6" s="1166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3">
        <f t="shared" ref="D28:D69" si="10">C28*B28</f>
        <v>0</v>
      </c>
      <c r="E28" s="1015"/>
      <c r="F28" s="1013">
        <f t="shared" si="0"/>
        <v>0</v>
      </c>
      <c r="G28" s="101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3">
        <f t="shared" ref="P28:P69" si="11">O28*N28</f>
        <v>0</v>
      </c>
      <c r="Q28" s="1015"/>
      <c r="R28" s="1013">
        <f t="shared" si="1"/>
        <v>0</v>
      </c>
      <c r="S28" s="101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3">
        <f t="shared" si="10"/>
        <v>0</v>
      </c>
      <c r="E29" s="1015"/>
      <c r="F29" s="1013">
        <f t="shared" si="0"/>
        <v>0</v>
      </c>
      <c r="G29" s="101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3">
        <f t="shared" si="11"/>
        <v>0</v>
      </c>
      <c r="Q29" s="1015"/>
      <c r="R29" s="1013">
        <f t="shared" si="1"/>
        <v>0</v>
      </c>
      <c r="S29" s="101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3">
        <f t="shared" si="10"/>
        <v>0</v>
      </c>
      <c r="E30" s="1015"/>
      <c r="F30" s="1013">
        <f t="shared" si="0"/>
        <v>0</v>
      </c>
      <c r="G30" s="101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3">
        <f t="shared" si="11"/>
        <v>0</v>
      </c>
      <c r="Q30" s="1015"/>
      <c r="R30" s="1013">
        <f t="shared" si="1"/>
        <v>0</v>
      </c>
      <c r="S30" s="101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3">
        <f t="shared" si="10"/>
        <v>0</v>
      </c>
      <c r="E31" s="1015"/>
      <c r="F31" s="1013">
        <f t="shared" si="0"/>
        <v>0</v>
      </c>
      <c r="G31" s="101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3">
        <f t="shared" si="11"/>
        <v>0</v>
      </c>
      <c r="Q31" s="1015"/>
      <c r="R31" s="1013">
        <f t="shared" si="1"/>
        <v>0</v>
      </c>
      <c r="S31" s="101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3">
        <f t="shared" si="10"/>
        <v>0</v>
      </c>
      <c r="E32" s="1015"/>
      <c r="F32" s="1013">
        <f>D32</f>
        <v>0</v>
      </c>
      <c r="G32" s="101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3">
        <f t="shared" si="11"/>
        <v>0</v>
      </c>
      <c r="Q32" s="1015"/>
      <c r="R32" s="1013">
        <f>P32</f>
        <v>0</v>
      </c>
      <c r="S32" s="101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3">
        <f t="shared" si="10"/>
        <v>0</v>
      </c>
      <c r="E33" s="1016"/>
      <c r="F33" s="1013">
        <f>D33</f>
        <v>0</v>
      </c>
      <c r="G33" s="101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3">
        <f t="shared" si="11"/>
        <v>0</v>
      </c>
      <c r="Q33" s="1016"/>
      <c r="R33" s="1013">
        <f>P33</f>
        <v>0</v>
      </c>
      <c r="S33" s="101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3">
        <f t="shared" si="10"/>
        <v>0</v>
      </c>
      <c r="E34" s="1017"/>
      <c r="F34" s="1013">
        <f t="shared" ref="F34:F69" si="12">D34</f>
        <v>0</v>
      </c>
      <c r="G34" s="101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3">
        <f t="shared" si="11"/>
        <v>0</v>
      </c>
      <c r="Q34" s="1017"/>
      <c r="R34" s="1013">
        <f t="shared" ref="R34:R69" si="13">P34</f>
        <v>0</v>
      </c>
      <c r="S34" s="101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3">
        <f t="shared" si="10"/>
        <v>0</v>
      </c>
      <c r="E35" s="1017"/>
      <c r="F35" s="1013">
        <f t="shared" si="12"/>
        <v>0</v>
      </c>
      <c r="G35" s="101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3">
        <f t="shared" si="11"/>
        <v>0</v>
      </c>
      <c r="Q35" s="1017"/>
      <c r="R35" s="1013">
        <f t="shared" si="13"/>
        <v>0</v>
      </c>
      <c r="S35" s="101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3">
        <f t="shared" si="10"/>
        <v>0</v>
      </c>
      <c r="E36" s="1017"/>
      <c r="F36" s="1013">
        <f t="shared" si="12"/>
        <v>0</v>
      </c>
      <c r="G36" s="101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3">
        <f t="shared" si="11"/>
        <v>0</v>
      </c>
      <c r="Q36" s="1017"/>
      <c r="R36" s="1013">
        <f t="shared" si="13"/>
        <v>0</v>
      </c>
      <c r="S36" s="101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3">
        <f t="shared" si="10"/>
        <v>0</v>
      </c>
      <c r="E37" s="1017"/>
      <c r="F37" s="1013">
        <f t="shared" si="12"/>
        <v>0</v>
      </c>
      <c r="G37" s="101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3">
        <f t="shared" si="11"/>
        <v>0</v>
      </c>
      <c r="Q37" s="1017"/>
      <c r="R37" s="1013">
        <f t="shared" si="13"/>
        <v>0</v>
      </c>
      <c r="S37" s="101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3">
        <f t="shared" si="10"/>
        <v>0</v>
      </c>
      <c r="E38" s="1015"/>
      <c r="F38" s="1013">
        <f t="shared" si="12"/>
        <v>0</v>
      </c>
      <c r="G38" s="101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3">
        <f t="shared" si="11"/>
        <v>0</v>
      </c>
      <c r="Q38" s="1015"/>
      <c r="R38" s="1013">
        <f t="shared" si="13"/>
        <v>0</v>
      </c>
      <c r="S38" s="101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3">
        <f t="shared" si="10"/>
        <v>0</v>
      </c>
      <c r="E39" s="1015"/>
      <c r="F39" s="1013">
        <f t="shared" si="12"/>
        <v>0</v>
      </c>
      <c r="G39" s="101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3">
        <f t="shared" si="11"/>
        <v>0</v>
      </c>
      <c r="Q39" s="1015"/>
      <c r="R39" s="1013">
        <f t="shared" si="13"/>
        <v>0</v>
      </c>
      <c r="S39" s="101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3">
        <f t="shared" si="10"/>
        <v>0</v>
      </c>
      <c r="E40" s="1015"/>
      <c r="F40" s="1013">
        <f t="shared" si="12"/>
        <v>0</v>
      </c>
      <c r="G40" s="101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3">
        <f t="shared" si="11"/>
        <v>0</v>
      </c>
      <c r="Q40" s="1015"/>
      <c r="R40" s="1013">
        <f t="shared" si="13"/>
        <v>0</v>
      </c>
      <c r="S40" s="101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3">
        <f t="shared" si="10"/>
        <v>0</v>
      </c>
      <c r="E41" s="1015"/>
      <c r="F41" s="1013">
        <f t="shared" si="12"/>
        <v>0</v>
      </c>
      <c r="G41" s="101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3">
        <f t="shared" si="11"/>
        <v>0</v>
      </c>
      <c r="Q41" s="1015"/>
      <c r="R41" s="1013">
        <f t="shared" si="13"/>
        <v>0</v>
      </c>
      <c r="S41" s="101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3">
        <f t="shared" si="10"/>
        <v>0</v>
      </c>
      <c r="E42" s="1015"/>
      <c r="F42" s="1013">
        <f t="shared" si="12"/>
        <v>0</v>
      </c>
      <c r="G42" s="101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3">
        <f t="shared" si="11"/>
        <v>0</v>
      </c>
      <c r="Q42" s="1015"/>
      <c r="R42" s="1013">
        <f t="shared" si="13"/>
        <v>0</v>
      </c>
      <c r="S42" s="101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3">
        <f t="shared" si="10"/>
        <v>0</v>
      </c>
      <c r="E43" s="1015"/>
      <c r="F43" s="1013">
        <f t="shared" si="12"/>
        <v>0</v>
      </c>
      <c r="G43" s="101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3">
        <f t="shared" si="11"/>
        <v>0</v>
      </c>
      <c r="Q43" s="1015"/>
      <c r="R43" s="1013">
        <f t="shared" si="13"/>
        <v>0</v>
      </c>
      <c r="S43" s="101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3">
        <f t="shared" si="10"/>
        <v>0</v>
      </c>
      <c r="E44" s="1015"/>
      <c r="F44" s="1013">
        <f t="shared" si="12"/>
        <v>0</v>
      </c>
      <c r="G44" s="101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3">
        <f t="shared" si="11"/>
        <v>0</v>
      </c>
      <c r="Q44" s="1015"/>
      <c r="R44" s="1013">
        <f t="shared" si="13"/>
        <v>0</v>
      </c>
      <c r="S44" s="101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3">
        <f t="shared" si="10"/>
        <v>0</v>
      </c>
      <c r="E45" s="1015"/>
      <c r="F45" s="1013">
        <f t="shared" si="12"/>
        <v>0</v>
      </c>
      <c r="G45" s="101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3">
        <f t="shared" si="11"/>
        <v>0</v>
      </c>
      <c r="Q45" s="1015"/>
      <c r="R45" s="1013">
        <f t="shared" si="13"/>
        <v>0</v>
      </c>
      <c r="S45" s="101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3">
        <f t="shared" si="10"/>
        <v>0</v>
      </c>
      <c r="E46" s="1015"/>
      <c r="F46" s="1013">
        <f t="shared" si="12"/>
        <v>0</v>
      </c>
      <c r="G46" s="101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3">
        <f t="shared" si="11"/>
        <v>0</v>
      </c>
      <c r="Q46" s="1015"/>
      <c r="R46" s="1013">
        <f t="shared" si="13"/>
        <v>0</v>
      </c>
      <c r="S46" s="101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3">
        <f t="shared" si="10"/>
        <v>0</v>
      </c>
      <c r="E47" s="1015"/>
      <c r="F47" s="1013">
        <f t="shared" si="12"/>
        <v>0</v>
      </c>
      <c r="G47" s="101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3">
        <f t="shared" si="11"/>
        <v>0</v>
      </c>
      <c r="Q47" s="1015"/>
      <c r="R47" s="1013">
        <f t="shared" si="13"/>
        <v>0</v>
      </c>
      <c r="S47" s="101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3">
        <f t="shared" si="10"/>
        <v>0</v>
      </c>
      <c r="E48" s="1015"/>
      <c r="F48" s="1013">
        <f t="shared" si="12"/>
        <v>0</v>
      </c>
      <c r="G48" s="1014"/>
      <c r="H48" s="217"/>
      <c r="I48" s="883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3">
        <f t="shared" si="11"/>
        <v>0</v>
      </c>
      <c r="Q48" s="1015"/>
      <c r="R48" s="1013">
        <f t="shared" si="13"/>
        <v>0</v>
      </c>
      <c r="S48" s="1014"/>
      <c r="T48" s="217"/>
      <c r="U48" s="883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2"/>
      <c r="F49" s="244">
        <f t="shared" si="12"/>
        <v>0</v>
      </c>
      <c r="G49" s="183"/>
      <c r="H49" s="121"/>
      <c r="I49" s="883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2"/>
      <c r="R49" s="244">
        <f t="shared" si="13"/>
        <v>0</v>
      </c>
      <c r="S49" s="183"/>
      <c r="T49" s="121"/>
      <c r="U49" s="883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2"/>
      <c r="F50" s="244">
        <f t="shared" si="12"/>
        <v>0</v>
      </c>
      <c r="G50" s="183"/>
      <c r="H50" s="121"/>
      <c r="I50" s="883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2"/>
      <c r="R50" s="244">
        <f t="shared" si="13"/>
        <v>0</v>
      </c>
      <c r="S50" s="183"/>
      <c r="T50" s="121"/>
      <c r="U50" s="883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2"/>
      <c r="F51" s="244">
        <f t="shared" si="12"/>
        <v>0</v>
      </c>
      <c r="G51" s="183"/>
      <c r="H51" s="121"/>
      <c r="I51" s="883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2"/>
      <c r="R51" s="244">
        <f t="shared" si="13"/>
        <v>0</v>
      </c>
      <c r="S51" s="183"/>
      <c r="T51" s="121"/>
      <c r="U51" s="883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2"/>
      <c r="F52" s="244">
        <f t="shared" si="12"/>
        <v>0</v>
      </c>
      <c r="G52" s="183"/>
      <c r="H52" s="121"/>
      <c r="I52" s="883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2"/>
      <c r="R52" s="244">
        <f t="shared" si="13"/>
        <v>0</v>
      </c>
      <c r="S52" s="183"/>
      <c r="T52" s="121"/>
      <c r="U52" s="883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2"/>
      <c r="F53" s="244">
        <f t="shared" si="12"/>
        <v>0</v>
      </c>
      <c r="G53" s="183"/>
      <c r="H53" s="121"/>
      <c r="I53" s="883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2"/>
      <c r="R53" s="244">
        <f t="shared" si="13"/>
        <v>0</v>
      </c>
      <c r="S53" s="183"/>
      <c r="T53" s="121"/>
      <c r="U53" s="883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2"/>
      <c r="F54" s="244">
        <f t="shared" si="12"/>
        <v>0</v>
      </c>
      <c r="G54" s="183"/>
      <c r="H54" s="121"/>
      <c r="I54" s="883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2"/>
      <c r="R54" s="244">
        <f t="shared" si="13"/>
        <v>0</v>
      </c>
      <c r="S54" s="183"/>
      <c r="T54" s="121"/>
      <c r="U54" s="883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2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2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2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2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2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2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2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2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2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2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2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2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4"/>
      <c r="F61" s="244">
        <f t="shared" si="12"/>
        <v>0</v>
      </c>
      <c r="G61" s="763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4"/>
      <c r="R61" s="244">
        <f t="shared" si="13"/>
        <v>0</v>
      </c>
      <c r="S61" s="763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4"/>
      <c r="F62" s="244">
        <f t="shared" si="12"/>
        <v>0</v>
      </c>
      <c r="G62" s="763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4"/>
      <c r="R62" s="244">
        <f t="shared" si="13"/>
        <v>0</v>
      </c>
      <c r="S62" s="763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4"/>
      <c r="F63" s="244">
        <f t="shared" si="12"/>
        <v>0</v>
      </c>
      <c r="G63" s="763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4"/>
      <c r="R63" s="244">
        <f t="shared" si="13"/>
        <v>0</v>
      </c>
      <c r="S63" s="763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4"/>
      <c r="F64" s="244">
        <f t="shared" si="12"/>
        <v>0</v>
      </c>
      <c r="G64" s="763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4"/>
      <c r="R64" s="244">
        <f t="shared" si="13"/>
        <v>0</v>
      </c>
      <c r="S64" s="763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4"/>
      <c r="F65" s="244">
        <f t="shared" si="12"/>
        <v>0</v>
      </c>
      <c r="G65" s="763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4"/>
      <c r="R65" s="244">
        <f t="shared" si="13"/>
        <v>0</v>
      </c>
      <c r="S65" s="763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4"/>
      <c r="F66" s="244">
        <f t="shared" si="12"/>
        <v>0</v>
      </c>
      <c r="G66" s="763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4"/>
      <c r="R66" s="244">
        <f t="shared" si="13"/>
        <v>0</v>
      </c>
      <c r="S66" s="763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4"/>
      <c r="F67" s="244">
        <f t="shared" si="12"/>
        <v>0</v>
      </c>
      <c r="G67" s="763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4"/>
      <c r="R67" s="244">
        <f t="shared" si="13"/>
        <v>0</v>
      </c>
      <c r="S67" s="763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4"/>
      <c r="F68" s="762">
        <f t="shared" si="12"/>
        <v>0</v>
      </c>
      <c r="G68" s="763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4"/>
      <c r="R68" s="762">
        <f t="shared" si="13"/>
        <v>0</v>
      </c>
      <c r="S68" s="763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59" t="s">
        <v>19</v>
      </c>
      <c r="D73" s="1160"/>
      <c r="E73" s="39">
        <f>E4+E5-F70+E6+E7</f>
        <v>30</v>
      </c>
      <c r="F73" s="6"/>
      <c r="G73" s="6"/>
      <c r="H73" s="17"/>
      <c r="I73" s="136"/>
      <c r="J73" s="74"/>
      <c r="O73" s="1159" t="s">
        <v>19</v>
      </c>
      <c r="P73" s="1160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7"/>
      <c r="B1" s="1167"/>
      <c r="C1" s="1167"/>
      <c r="D1" s="1167"/>
      <c r="E1" s="1167"/>
      <c r="F1" s="1167"/>
      <c r="G1" s="1167"/>
      <c r="H1" s="100">
        <v>1</v>
      </c>
    </row>
    <row r="2" spans="1:11" ht="15.75" thickBot="1" x14ac:dyDescent="0.3">
      <c r="B2" s="729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7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7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0"/>
      <c r="C8" s="315"/>
      <c r="D8" s="336"/>
      <c r="E8" s="471"/>
      <c r="F8" s="472"/>
      <c r="G8" s="263"/>
      <c r="H8" s="260"/>
      <c r="I8" s="1168" t="s">
        <v>50</v>
      </c>
      <c r="J8" s="117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69"/>
      <c r="J9" s="117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47"/>
      <c r="E12" s="93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47">
        <v>0</v>
      </c>
      <c r="E13" s="93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47">
        <v>0</v>
      </c>
      <c r="E14" s="93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47">
        <v>0</v>
      </c>
      <c r="E15" s="93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47">
        <v>0</v>
      </c>
      <c r="E16" s="93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47">
        <v>0</v>
      </c>
      <c r="E17" s="93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47">
        <v>0</v>
      </c>
      <c r="E18" s="933"/>
      <c r="F18" s="244">
        <f t="shared" si="0"/>
        <v>0</v>
      </c>
      <c r="G18" s="948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47">
        <v>0</v>
      </c>
      <c r="E19" s="93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47">
        <v>0</v>
      </c>
      <c r="E20" s="93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47">
        <v>0</v>
      </c>
      <c r="E21" s="93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52" t="s">
        <v>11</v>
      </c>
      <c r="D40" s="115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6" t="s">
        <v>253</v>
      </c>
      <c r="B1" s="1126"/>
      <c r="C1" s="1126"/>
      <c r="D1" s="1126"/>
      <c r="E1" s="1126"/>
      <c r="F1" s="1126"/>
      <c r="G1" s="112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76" t="s">
        <v>67</v>
      </c>
      <c r="B5" s="1178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77"/>
      <c r="B6" s="1179"/>
      <c r="C6" s="267"/>
      <c r="D6" s="336"/>
      <c r="E6" s="340"/>
      <c r="F6" s="341"/>
      <c r="G6" s="260"/>
      <c r="I6" s="1180" t="s">
        <v>3</v>
      </c>
      <c r="J6" s="11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1"/>
      <c r="J7" s="117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2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52" t="s">
        <v>11</v>
      </c>
      <c r="D47" s="1153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6"/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48"/>
      <c r="B5" s="117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49"/>
      <c r="B6" s="1179"/>
      <c r="C6" s="267"/>
      <c r="D6" s="336"/>
      <c r="E6" s="340"/>
      <c r="F6" s="341"/>
      <c r="G6" s="260"/>
      <c r="I6" s="1180" t="s">
        <v>3</v>
      </c>
      <c r="J6" s="11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1"/>
      <c r="J7" s="117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52" t="s">
        <v>11</v>
      </c>
      <c r="D33" s="115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30" t="s">
        <v>273</v>
      </c>
      <c r="B1" s="1130"/>
      <c r="C1" s="1130"/>
      <c r="D1" s="1130"/>
      <c r="E1" s="1130"/>
      <c r="F1" s="1130"/>
      <c r="G1" s="1130"/>
      <c r="H1" s="100" t="s">
        <v>286</v>
      </c>
      <c r="L1" s="1130" t="str">
        <f>A1</f>
        <v>INVENTARIO    DEL MES DE   AGOSTO     2021</v>
      </c>
      <c r="M1" s="1130"/>
      <c r="N1" s="1130"/>
      <c r="O1" s="1130"/>
      <c r="P1" s="1130"/>
      <c r="Q1" s="1130"/>
      <c r="R1" s="1130"/>
      <c r="S1" s="100" t="s">
        <v>287</v>
      </c>
      <c r="W1" s="1126" t="s">
        <v>253</v>
      </c>
      <c r="X1" s="1126"/>
      <c r="Y1" s="1126"/>
      <c r="Z1" s="1126"/>
      <c r="AA1" s="1126"/>
      <c r="AB1" s="1126"/>
      <c r="AC1" s="1126"/>
      <c r="AD1" s="1031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82" t="s">
        <v>67</v>
      </c>
      <c r="B5" s="1183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82" t="s">
        <v>67</v>
      </c>
      <c r="M5" s="1183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82" t="s">
        <v>67</v>
      </c>
      <c r="X5" s="1188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82"/>
      <c r="B6" s="1183"/>
      <c r="C6" s="510"/>
      <c r="D6" s="268"/>
      <c r="E6" s="580"/>
      <c r="F6" s="150"/>
      <c r="G6" s="327"/>
      <c r="H6" s="59">
        <f>E4+E5+E6+E7-G5</f>
        <v>1031.04</v>
      </c>
      <c r="L6" s="1182"/>
      <c r="M6" s="1183"/>
      <c r="N6" s="510"/>
      <c r="O6" s="268"/>
      <c r="P6" s="580">
        <v>-4.04</v>
      </c>
      <c r="Q6" s="150"/>
      <c r="R6" s="327"/>
      <c r="S6" s="59">
        <f>P4+P5+P6+P7-R5</f>
        <v>1000.33</v>
      </c>
      <c r="W6" s="1182"/>
      <c r="X6" s="1188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86" t="s">
        <v>3</v>
      </c>
      <c r="J7" s="1184" t="s">
        <v>4</v>
      </c>
      <c r="L7" s="311"/>
      <c r="M7" s="930"/>
      <c r="N7" s="510"/>
      <c r="O7" s="268"/>
      <c r="P7" s="580"/>
      <c r="Q7" s="150"/>
      <c r="R7" s="260"/>
      <c r="T7" s="1186" t="s">
        <v>3</v>
      </c>
      <c r="U7" s="1184" t="s">
        <v>4</v>
      </c>
      <c r="W7" s="311"/>
      <c r="X7" s="1027"/>
      <c r="Y7" s="510"/>
      <c r="Z7" s="268"/>
      <c r="AA7" s="580"/>
      <c r="AB7" s="150"/>
      <c r="AC7" s="260"/>
      <c r="AE7" s="1186" t="s">
        <v>3</v>
      </c>
      <c r="AF7" s="118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7"/>
      <c r="J8" s="118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87"/>
      <c r="U8" s="1185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87"/>
      <c r="AF8" s="1185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3"/>
      <c r="AD13" s="1074"/>
      <c r="AE13" s="1041">
        <f t="shared" si="7"/>
        <v>-4.0399999999999636</v>
      </c>
      <c r="AF13" s="1075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3"/>
      <c r="AD14" s="1074"/>
      <c r="AE14" s="1041">
        <f t="shared" si="7"/>
        <v>3.6415315207705135E-14</v>
      </c>
      <c r="AF14" s="1075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3"/>
      <c r="AD15" s="1074"/>
      <c r="AE15" s="1041">
        <f t="shared" si="7"/>
        <v>3.6415315207705135E-14</v>
      </c>
      <c r="AF15" s="1075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3"/>
      <c r="AD16" s="1074"/>
      <c r="AE16" s="1041">
        <f t="shared" si="7"/>
        <v>3.6415315207705135E-14</v>
      </c>
      <c r="AF16" s="1075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3"/>
      <c r="AD17" s="1074"/>
      <c r="AE17" s="1041">
        <f t="shared" si="7"/>
        <v>3.6415315207705135E-14</v>
      </c>
      <c r="AF17" s="1075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52" t="s">
        <v>11</v>
      </c>
      <c r="D48" s="1153"/>
      <c r="E48" s="152">
        <f>E6+E5-F45</f>
        <v>1031.04</v>
      </c>
      <c r="L48" s="47"/>
      <c r="N48" s="1152" t="s">
        <v>11</v>
      </c>
      <c r="O48" s="1153"/>
      <c r="P48" s="152" t="e">
        <f>P6+P5+#REF!+-Q45</f>
        <v>#REF!</v>
      </c>
      <c r="W48" s="47"/>
      <c r="Y48" s="1152" t="s">
        <v>11</v>
      </c>
      <c r="Z48" s="1153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5"/>
      <c r="E9" s="768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8"/>
      <c r="E10" s="769"/>
      <c r="F10" s="476">
        <f t="shared" ref="F10:F29" si="0">D10</f>
        <v>0</v>
      </c>
      <c r="G10" s="512"/>
      <c r="H10" s="697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8"/>
      <c r="E11" s="807"/>
      <c r="F11" s="476">
        <f t="shared" si="0"/>
        <v>0</v>
      </c>
      <c r="G11" s="512"/>
      <c r="H11" s="697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8"/>
      <c r="E12" s="807"/>
      <c r="F12" s="476">
        <f t="shared" si="0"/>
        <v>0</v>
      </c>
      <c r="G12" s="512"/>
      <c r="H12" s="697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8"/>
      <c r="E13" s="807"/>
      <c r="F13" s="476">
        <f t="shared" si="0"/>
        <v>0</v>
      </c>
      <c r="G13" s="512"/>
      <c r="H13" s="697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8"/>
      <c r="E14" s="769"/>
      <c r="F14" s="476">
        <f t="shared" si="0"/>
        <v>0</v>
      </c>
      <c r="G14" s="512"/>
      <c r="H14" s="697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8"/>
      <c r="E15" s="769"/>
      <c r="F15" s="476">
        <f t="shared" si="0"/>
        <v>0</v>
      </c>
      <c r="G15" s="512"/>
      <c r="H15" s="697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8"/>
      <c r="E16" s="769"/>
      <c r="F16" s="476">
        <f t="shared" si="0"/>
        <v>0</v>
      </c>
      <c r="G16" s="512"/>
      <c r="H16" s="697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8"/>
      <c r="E17" s="770"/>
      <c r="F17" s="476">
        <f t="shared" si="0"/>
        <v>0</v>
      </c>
      <c r="G17" s="512"/>
      <c r="H17" s="697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8"/>
      <c r="E18" s="770"/>
      <c r="F18" s="476">
        <f t="shared" si="0"/>
        <v>0</v>
      </c>
      <c r="G18" s="512"/>
      <c r="H18" s="697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8"/>
      <c r="E19" s="770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8"/>
      <c r="E20" s="770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8"/>
      <c r="E21" s="770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8"/>
      <c r="E22" s="770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8"/>
      <c r="E23" s="770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6"/>
      <c r="E24" s="770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6"/>
      <c r="E25" s="770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6"/>
      <c r="E26" s="770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6"/>
      <c r="E27" s="770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6"/>
      <c r="E28" s="770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6"/>
      <c r="E29" s="770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6"/>
      <c r="E30" s="771"/>
      <c r="F30" s="511"/>
      <c r="G30" s="517"/>
      <c r="H30" s="515"/>
    </row>
    <row r="31" spans="2:10" x14ac:dyDescent="0.25">
      <c r="B31" s="525"/>
      <c r="C31" s="475"/>
      <c r="D31" s="766"/>
      <c r="E31" s="772"/>
      <c r="F31" s="511"/>
      <c r="G31" s="518"/>
      <c r="H31" s="518"/>
    </row>
    <row r="32" spans="2:10" ht="15.75" thickBot="1" x14ac:dyDescent="0.3">
      <c r="B32" s="75"/>
      <c r="C32" s="478"/>
      <c r="D32" s="767"/>
      <c r="E32" s="773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0" t="s">
        <v>267</v>
      </c>
      <c r="B1" s="1130"/>
      <c r="C1" s="1130"/>
      <c r="D1" s="1130"/>
      <c r="E1" s="1130"/>
      <c r="F1" s="1130"/>
      <c r="G1" s="1130"/>
      <c r="H1" s="11">
        <v>1</v>
      </c>
      <c r="K1" s="1130" t="str">
        <f>A1</f>
        <v>INVENTARIO   DEL MES DE AGOSTO 2021</v>
      </c>
      <c r="L1" s="1130"/>
      <c r="M1" s="1130"/>
      <c r="N1" s="1130"/>
      <c r="O1" s="1130"/>
      <c r="P1" s="1130"/>
      <c r="Q1" s="1130"/>
      <c r="R1" s="11">
        <v>2</v>
      </c>
      <c r="U1" s="1126" t="s">
        <v>253</v>
      </c>
      <c r="V1" s="1126"/>
      <c r="W1" s="1126"/>
      <c r="X1" s="1126"/>
      <c r="Y1" s="1126"/>
      <c r="Z1" s="1126"/>
      <c r="AA1" s="1126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27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31" t="s">
        <v>119</v>
      </c>
      <c r="M5" s="745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27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2"/>
      <c r="B6" s="1127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31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2"/>
      <c r="V6" s="1127"/>
      <c r="W6" s="664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08">
        <v>44447</v>
      </c>
      <c r="F12" s="366">
        <f t="shared" si="3"/>
        <v>258</v>
      </c>
      <c r="G12" s="1009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08">
        <v>44447</v>
      </c>
      <c r="P12" s="366">
        <f t="shared" si="1"/>
        <v>252.16</v>
      </c>
      <c r="Q12" s="1009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08"/>
      <c r="Z12" s="366">
        <f t="shared" si="2"/>
        <v>0</v>
      </c>
      <c r="AA12" s="1009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08">
        <v>44456</v>
      </c>
      <c r="F13" s="366">
        <f t="shared" si="3"/>
        <v>128.37</v>
      </c>
      <c r="G13" s="1009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08">
        <v>44468</v>
      </c>
      <c r="P13" s="366">
        <f t="shared" si="1"/>
        <v>12.66</v>
      </c>
      <c r="Q13" s="1009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08"/>
      <c r="Z13" s="366">
        <f t="shared" si="2"/>
        <v>0</v>
      </c>
      <c r="AA13" s="1009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08"/>
      <c r="F14" s="1060">
        <f t="shared" si="3"/>
        <v>0</v>
      </c>
      <c r="G14" s="1061"/>
      <c r="H14" s="1052"/>
      <c r="I14" s="1062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08"/>
      <c r="P14" s="366">
        <f t="shared" si="1"/>
        <v>0</v>
      </c>
      <c r="Q14" s="1009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08"/>
      <c r="Z14" s="366">
        <f t="shared" si="2"/>
        <v>0</v>
      </c>
      <c r="AA14" s="1009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08"/>
      <c r="F15" s="1060">
        <f t="shared" si="3"/>
        <v>0</v>
      </c>
      <c r="G15" s="1061"/>
      <c r="H15" s="1052"/>
      <c r="I15" s="1062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08"/>
      <c r="P15" s="366">
        <f t="shared" si="1"/>
        <v>0</v>
      </c>
      <c r="Q15" s="1009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08"/>
      <c r="Z15" s="366">
        <f t="shared" si="2"/>
        <v>0</v>
      </c>
      <c r="AA15" s="1009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08"/>
      <c r="F16" s="1060">
        <f t="shared" si="3"/>
        <v>0</v>
      </c>
      <c r="G16" s="1061"/>
      <c r="H16" s="1052"/>
      <c r="I16" s="1062">
        <f t="shared" si="5"/>
        <v>1.999999999998181E-2</v>
      </c>
      <c r="J16" s="163"/>
      <c r="L16" s="84">
        <f t="shared" si="6"/>
        <v>13</v>
      </c>
      <c r="M16" s="74"/>
      <c r="N16" s="366"/>
      <c r="O16" s="1008"/>
      <c r="P16" s="366">
        <f t="shared" si="1"/>
        <v>0</v>
      </c>
      <c r="Q16" s="1009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08"/>
      <c r="Z16" s="366">
        <f t="shared" si="2"/>
        <v>0</v>
      </c>
      <c r="AA16" s="1009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08"/>
      <c r="F17" s="366">
        <f t="shared" si="3"/>
        <v>0</v>
      </c>
      <c r="G17" s="1009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08"/>
      <c r="P17" s="366">
        <f t="shared" si="1"/>
        <v>0</v>
      </c>
      <c r="Q17" s="1009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08"/>
      <c r="Z17" s="366">
        <f t="shared" si="2"/>
        <v>0</v>
      </c>
      <c r="AA17" s="1009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08"/>
      <c r="F18" s="366">
        <f t="shared" si="3"/>
        <v>0</v>
      </c>
      <c r="G18" s="1009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08"/>
      <c r="P18" s="366">
        <f t="shared" si="1"/>
        <v>0</v>
      </c>
      <c r="Q18" s="1009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08"/>
      <c r="Z18" s="366">
        <f t="shared" si="2"/>
        <v>0</v>
      </c>
      <c r="AA18" s="1009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08"/>
      <c r="F19" s="366">
        <f t="shared" si="3"/>
        <v>0</v>
      </c>
      <c r="G19" s="1009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08"/>
      <c r="P19" s="366">
        <f t="shared" si="1"/>
        <v>0</v>
      </c>
      <c r="Q19" s="1009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08"/>
      <c r="Z19" s="366">
        <f t="shared" si="2"/>
        <v>0</v>
      </c>
      <c r="AA19" s="1009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08"/>
      <c r="F20" s="366">
        <f t="shared" si="3"/>
        <v>0</v>
      </c>
      <c r="G20" s="1009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08"/>
      <c r="P20" s="366">
        <f t="shared" si="1"/>
        <v>0</v>
      </c>
      <c r="Q20" s="1009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08"/>
      <c r="Z20" s="366">
        <f t="shared" si="2"/>
        <v>0</v>
      </c>
      <c r="AA20" s="1009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08"/>
      <c r="F21" s="366">
        <f t="shared" si="3"/>
        <v>0</v>
      </c>
      <c r="G21" s="1009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08"/>
      <c r="P21" s="366">
        <f t="shared" si="1"/>
        <v>0</v>
      </c>
      <c r="Q21" s="1009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08"/>
      <c r="Z21" s="366">
        <f t="shared" si="2"/>
        <v>0</v>
      </c>
      <c r="AA21" s="1009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08"/>
      <c r="F22" s="366">
        <f t="shared" si="3"/>
        <v>0</v>
      </c>
      <c r="G22" s="1009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08"/>
      <c r="P22" s="366">
        <f t="shared" si="1"/>
        <v>0</v>
      </c>
      <c r="Q22" s="1009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08"/>
      <c r="Z22" s="366">
        <f t="shared" si="2"/>
        <v>0</v>
      </c>
      <c r="AA22" s="1009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08"/>
      <c r="F23" s="366">
        <f t="shared" si="3"/>
        <v>0</v>
      </c>
      <c r="G23" s="1009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08"/>
      <c r="P23" s="366">
        <f t="shared" si="1"/>
        <v>0</v>
      </c>
      <c r="Q23" s="1009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08"/>
      <c r="Z23" s="366">
        <f t="shared" si="2"/>
        <v>0</v>
      </c>
      <c r="AA23" s="1009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08"/>
      <c r="F24" s="366">
        <f t="shared" si="3"/>
        <v>0</v>
      </c>
      <c r="G24" s="1009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08"/>
      <c r="P24" s="366">
        <f t="shared" si="1"/>
        <v>0</v>
      </c>
      <c r="Q24" s="1009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08"/>
      <c r="Z24" s="366">
        <f t="shared" si="2"/>
        <v>0</v>
      </c>
      <c r="AA24" s="1009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08"/>
      <c r="F25" s="366">
        <f t="shared" si="3"/>
        <v>0</v>
      </c>
      <c r="G25" s="1009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08"/>
      <c r="P25" s="366">
        <f t="shared" si="1"/>
        <v>0</v>
      </c>
      <c r="Q25" s="1009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08"/>
      <c r="Z25" s="366">
        <f t="shared" si="2"/>
        <v>0</v>
      </c>
      <c r="AA25" s="1009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08"/>
      <c r="P26" s="366">
        <f t="shared" si="1"/>
        <v>0</v>
      </c>
      <c r="Q26" s="1009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28" t="s">
        <v>11</v>
      </c>
      <c r="D83" s="1129"/>
      <c r="E83" s="58">
        <f>E5+E6-F78+E7</f>
        <v>1.999999999998181E-2</v>
      </c>
      <c r="F83" s="74"/>
      <c r="M83" s="1128" t="s">
        <v>11</v>
      </c>
      <c r="N83" s="1129"/>
      <c r="O83" s="58">
        <f>O5+O6-P78+O7</f>
        <v>163.35000000000014</v>
      </c>
      <c r="P83" s="74"/>
      <c r="W83" s="1128" t="s">
        <v>11</v>
      </c>
      <c r="X83" s="1129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1" t="s">
        <v>75</v>
      </c>
      <c r="C4" s="104"/>
      <c r="D4" s="141"/>
      <c r="E4" s="87"/>
      <c r="F4" s="74"/>
      <c r="G4" s="607"/>
    </row>
    <row r="5" spans="1:9" x14ac:dyDescent="0.25">
      <c r="A5" s="76"/>
      <c r="B5" s="119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8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7"/>
      <c r="I11" s="698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7"/>
      <c r="I12" s="698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7"/>
      <c r="I13" s="698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7"/>
      <c r="I14" s="698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7"/>
      <c r="I15" s="698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7"/>
      <c r="I16" s="698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7"/>
      <c r="I17" s="698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7"/>
      <c r="I18" s="698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7"/>
      <c r="I19" s="698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3"/>
      <c r="E9" s="694"/>
      <c r="F9" s="699">
        <f t="shared" si="0"/>
        <v>0</v>
      </c>
      <c r="G9" s="700"/>
      <c r="H9" s="701"/>
      <c r="I9" s="283">
        <f>I8-D9</f>
        <v>0</v>
      </c>
    </row>
    <row r="10" spans="1:9" ht="15.75" x14ac:dyDescent="0.25">
      <c r="A10" s="76"/>
      <c r="B10" s="2"/>
      <c r="C10" s="15"/>
      <c r="D10" s="693"/>
      <c r="E10" s="694"/>
      <c r="F10" s="699">
        <f t="shared" si="0"/>
        <v>0</v>
      </c>
      <c r="G10" s="700"/>
      <c r="H10" s="701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3"/>
      <c r="E11" s="918"/>
      <c r="F11" s="699">
        <f t="shared" si="0"/>
        <v>0</v>
      </c>
      <c r="G11" s="700"/>
      <c r="H11" s="701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0" t="s">
        <v>274</v>
      </c>
      <c r="B1" s="1130"/>
      <c r="C1" s="1130"/>
      <c r="D1" s="1130"/>
      <c r="E1" s="1130"/>
      <c r="F1" s="1130"/>
      <c r="G1" s="11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4" t="s">
        <v>53</v>
      </c>
      <c r="B5" s="119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4"/>
      <c r="B6" s="119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28" t="s">
        <v>11</v>
      </c>
      <c r="D60" s="112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0" t="s">
        <v>275</v>
      </c>
      <c r="B1" s="1130"/>
      <c r="C1" s="1130"/>
      <c r="D1" s="1130"/>
      <c r="E1" s="1130"/>
      <c r="F1" s="1130"/>
      <c r="G1" s="113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97" t="s">
        <v>141</v>
      </c>
      <c r="B5" s="1150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98"/>
      <c r="B6" s="1151"/>
      <c r="C6" s="510"/>
      <c r="D6" s="268"/>
      <c r="E6" s="523"/>
      <c r="F6" s="341"/>
      <c r="I6" s="1180" t="s">
        <v>3</v>
      </c>
      <c r="J6" s="117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99"/>
      <c r="J7" s="1196"/>
    </row>
    <row r="8" spans="1:11" ht="16.5" thickBot="1" x14ac:dyDescent="0.3">
      <c r="A8" s="583"/>
      <c r="B8" s="577"/>
      <c r="C8" s="510"/>
      <c r="D8" s="268"/>
      <c r="E8" s="584"/>
      <c r="F8" s="341"/>
      <c r="I8" s="1199"/>
      <c r="J8" s="119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81"/>
      <c r="J9" s="119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897">
        <v>227.37</v>
      </c>
      <c r="E11" s="893">
        <v>44422</v>
      </c>
      <c r="F11" s="762">
        <f t="shared" si="0"/>
        <v>227.37</v>
      </c>
      <c r="G11" s="743" t="s">
        <v>205</v>
      </c>
      <c r="H11" s="744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897">
        <v>220.28</v>
      </c>
      <c r="E12" s="992">
        <v>44424</v>
      </c>
      <c r="F12" s="762">
        <f t="shared" si="0"/>
        <v>220.28</v>
      </c>
      <c r="G12" s="743" t="s">
        <v>207</v>
      </c>
      <c r="H12" s="744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897">
        <v>217.7</v>
      </c>
      <c r="E13" s="992">
        <v>44438</v>
      </c>
      <c r="F13" s="762">
        <f t="shared" si="0"/>
        <v>217.7</v>
      </c>
      <c r="G13" s="743" t="s">
        <v>245</v>
      </c>
      <c r="H13" s="744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6">
        <v>234.53</v>
      </c>
      <c r="E14" s="1018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6"/>
      <c r="E15" s="1019"/>
      <c r="F15" s="540">
        <f t="shared" si="0"/>
        <v>0</v>
      </c>
      <c r="G15" s="1043"/>
      <c r="H15" s="1044"/>
      <c r="I15" s="1041">
        <f t="shared" si="1"/>
        <v>0</v>
      </c>
      <c r="J15" s="1042">
        <f t="shared" si="2"/>
        <v>0</v>
      </c>
      <c r="K15" s="260"/>
    </row>
    <row r="16" spans="1:11" x14ac:dyDescent="0.25">
      <c r="B16" s="84"/>
      <c r="C16" s="15"/>
      <c r="D16" s="916"/>
      <c r="E16" s="1019"/>
      <c r="F16" s="540">
        <f t="shared" si="0"/>
        <v>0</v>
      </c>
      <c r="G16" s="1043"/>
      <c r="H16" s="1044"/>
      <c r="I16" s="1041">
        <f t="shared" si="1"/>
        <v>0</v>
      </c>
      <c r="J16" s="1042">
        <f t="shared" si="2"/>
        <v>0</v>
      </c>
    </row>
    <row r="17" spans="1:11" x14ac:dyDescent="0.25">
      <c r="B17" s="84"/>
      <c r="C17" s="15"/>
      <c r="D17" s="916"/>
      <c r="E17" s="1019"/>
      <c r="F17" s="540">
        <f t="shared" si="0"/>
        <v>0</v>
      </c>
      <c r="G17" s="1043"/>
      <c r="H17" s="1044"/>
      <c r="I17" s="1041">
        <f t="shared" si="1"/>
        <v>0</v>
      </c>
      <c r="J17" s="1042">
        <f t="shared" si="2"/>
        <v>0</v>
      </c>
    </row>
    <row r="18" spans="1:11" x14ac:dyDescent="0.25">
      <c r="A18" s="82"/>
      <c r="B18" s="84"/>
      <c r="C18" s="15"/>
      <c r="D18" s="916"/>
      <c r="E18" s="1020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6"/>
      <c r="E19" s="1020"/>
      <c r="F19" s="540">
        <f t="shared" si="0"/>
        <v>0</v>
      </c>
      <c r="G19" s="1021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6"/>
      <c r="E20" s="1020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6"/>
      <c r="E21" s="1020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6"/>
      <c r="E22" s="1019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6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6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6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6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52" t="s">
        <v>11</v>
      </c>
      <c r="D49" s="1153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132</v>
      </c>
      <c r="C4" s="104"/>
      <c r="D4" s="141"/>
      <c r="E4" s="87"/>
      <c r="F4" s="74"/>
      <c r="G4" s="868"/>
    </row>
    <row r="5" spans="1:9" x14ac:dyDescent="0.25">
      <c r="A5" s="76"/>
      <c r="B5" s="119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4" t="s">
        <v>21</v>
      </c>
      <c r="E33" s="86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6" t="s">
        <v>4</v>
      </c>
      <c r="E34" s="86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81</v>
      </c>
      <c r="C4" s="104"/>
      <c r="D4" s="141"/>
      <c r="E4" s="87"/>
      <c r="F4" s="74"/>
      <c r="G4" s="628"/>
    </row>
    <row r="5" spans="1:9" x14ac:dyDescent="0.25">
      <c r="A5" s="76"/>
      <c r="B5" s="119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0" t="s">
        <v>188</v>
      </c>
      <c r="B1" s="1130"/>
      <c r="C1" s="1130"/>
      <c r="D1" s="1130"/>
      <c r="E1" s="1130"/>
      <c r="F1" s="1130"/>
      <c r="G1" s="113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0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202"/>
      <c r="C6" s="267"/>
      <c r="D6" s="265"/>
      <c r="E6" s="502"/>
      <c r="F6" s="289"/>
      <c r="G6" s="260"/>
      <c r="H6" s="260"/>
      <c r="I6" s="1180" t="s">
        <v>3</v>
      </c>
      <c r="J6" s="11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1"/>
      <c r="J7" s="1196"/>
    </row>
    <row r="8" spans="1:11" ht="15.75" thickTop="1" x14ac:dyDescent="0.25">
      <c r="A8" s="81" t="s">
        <v>32</v>
      </c>
      <c r="B8" s="747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7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7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7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7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7">
        <f t="shared" si="1"/>
        <v>428</v>
      </c>
      <c r="C13" s="15">
        <v>20</v>
      </c>
      <c r="D13" s="916">
        <v>272.2</v>
      </c>
      <c r="E13" s="917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7">
        <f t="shared" si="1"/>
        <v>424</v>
      </c>
      <c r="C14" s="15">
        <v>4</v>
      </c>
      <c r="D14" s="916">
        <v>54.44</v>
      </c>
      <c r="E14" s="917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7">
        <f t="shared" si="1"/>
        <v>414</v>
      </c>
      <c r="C15" s="15">
        <v>10</v>
      </c>
      <c r="D15" s="916">
        <v>136.1</v>
      </c>
      <c r="E15" s="917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7">
        <f t="shared" si="1"/>
        <v>394</v>
      </c>
      <c r="C16" s="15">
        <v>20</v>
      </c>
      <c r="D16" s="916">
        <v>272.2</v>
      </c>
      <c r="E16" s="951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7">
        <f t="shared" si="1"/>
        <v>345</v>
      </c>
      <c r="C17" s="15">
        <v>49</v>
      </c>
      <c r="D17" s="916">
        <v>666.89</v>
      </c>
      <c r="E17" s="951">
        <v>44393</v>
      </c>
      <c r="F17" s="540">
        <f t="shared" si="0"/>
        <v>666.89</v>
      </c>
      <c r="G17" s="952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7">
        <f t="shared" si="1"/>
        <v>335</v>
      </c>
      <c r="C18" s="15">
        <v>10</v>
      </c>
      <c r="D18" s="916">
        <v>136.1</v>
      </c>
      <c r="E18" s="951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7">
        <f t="shared" si="1"/>
        <v>286</v>
      </c>
      <c r="C19" s="15">
        <v>49</v>
      </c>
      <c r="D19" s="916">
        <v>666.89</v>
      </c>
      <c r="E19" s="951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7">
        <f t="shared" si="1"/>
        <v>237</v>
      </c>
      <c r="C20" s="15">
        <v>49</v>
      </c>
      <c r="D20" s="916">
        <v>666.89</v>
      </c>
      <c r="E20" s="917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7">
        <f t="shared" si="1"/>
        <v>188</v>
      </c>
      <c r="C21" s="15">
        <v>49</v>
      </c>
      <c r="D21" s="916">
        <v>666.89</v>
      </c>
      <c r="E21" s="917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7">
        <f t="shared" si="1"/>
        <v>146</v>
      </c>
      <c r="C22" s="15">
        <v>42</v>
      </c>
      <c r="D22" s="944">
        <v>571.62</v>
      </c>
      <c r="E22" s="985">
        <v>44417</v>
      </c>
      <c r="F22" s="940">
        <f t="shared" si="0"/>
        <v>571.62</v>
      </c>
      <c r="G22" s="942" t="s">
        <v>194</v>
      </c>
      <c r="H22" s="94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7">
        <f t="shared" si="1"/>
        <v>104</v>
      </c>
      <c r="C23" s="15">
        <v>42</v>
      </c>
      <c r="D23" s="944">
        <v>571.62</v>
      </c>
      <c r="E23" s="985">
        <v>44424</v>
      </c>
      <c r="F23" s="940">
        <f t="shared" si="0"/>
        <v>571.62</v>
      </c>
      <c r="G23" s="942" t="s">
        <v>207</v>
      </c>
      <c r="H23" s="943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7">
        <f t="shared" si="1"/>
        <v>55</v>
      </c>
      <c r="C24" s="15">
        <v>49</v>
      </c>
      <c r="D24" s="944">
        <v>666.89</v>
      </c>
      <c r="E24" s="986">
        <v>44431</v>
      </c>
      <c r="F24" s="940">
        <f t="shared" si="0"/>
        <v>666.89</v>
      </c>
      <c r="G24" s="963" t="s">
        <v>220</v>
      </c>
      <c r="H24" s="964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7">
        <f t="shared" si="1"/>
        <v>35</v>
      </c>
      <c r="C25" s="15">
        <v>20</v>
      </c>
      <c r="D25" s="944">
        <v>272.60000000000002</v>
      </c>
      <c r="E25" s="986">
        <v>44440</v>
      </c>
      <c r="F25" s="940">
        <f t="shared" si="0"/>
        <v>272.60000000000002</v>
      </c>
      <c r="G25" s="963" t="s">
        <v>251</v>
      </c>
      <c r="H25" s="964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7">
        <f t="shared" si="1"/>
        <v>0</v>
      </c>
      <c r="C26" s="15">
        <v>35</v>
      </c>
      <c r="D26" s="968">
        <v>476.35</v>
      </c>
      <c r="E26" s="1022">
        <v>44445</v>
      </c>
      <c r="F26" s="970">
        <f t="shared" si="0"/>
        <v>476.35</v>
      </c>
      <c r="G26" s="1023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7">
        <f t="shared" si="1"/>
        <v>0</v>
      </c>
      <c r="C27" s="15"/>
      <c r="D27" s="968">
        <v>0</v>
      </c>
      <c r="E27" s="1022"/>
      <c r="F27" s="970">
        <f t="shared" si="0"/>
        <v>0</v>
      </c>
      <c r="G27" s="1039"/>
      <c r="H27" s="1040"/>
      <c r="I27" s="1041">
        <f t="shared" si="2"/>
        <v>-0.39999999999997726</v>
      </c>
      <c r="J27" s="1042">
        <f t="shared" si="3"/>
        <v>0</v>
      </c>
      <c r="K27" s="260"/>
    </row>
    <row r="28" spans="1:11" x14ac:dyDescent="0.25">
      <c r="A28" s="198"/>
      <c r="B28" s="747">
        <f t="shared" si="1"/>
        <v>0</v>
      </c>
      <c r="C28" s="15"/>
      <c r="D28" s="968">
        <v>0</v>
      </c>
      <c r="E28" s="1024"/>
      <c r="F28" s="970">
        <f t="shared" si="0"/>
        <v>0</v>
      </c>
      <c r="G28" s="1039"/>
      <c r="H28" s="1040"/>
      <c r="I28" s="1041">
        <f t="shared" si="2"/>
        <v>-0.39999999999997726</v>
      </c>
      <c r="J28" s="1042">
        <f t="shared" si="3"/>
        <v>0</v>
      </c>
      <c r="K28" s="260"/>
    </row>
    <row r="29" spans="1:11" x14ac:dyDescent="0.25">
      <c r="A29" s="198"/>
      <c r="B29" s="747">
        <f t="shared" si="1"/>
        <v>0</v>
      </c>
      <c r="C29" s="284"/>
      <c r="D29" s="968">
        <v>0</v>
      </c>
      <c r="E29" s="1025"/>
      <c r="F29" s="1026">
        <f t="shared" si="0"/>
        <v>0</v>
      </c>
      <c r="G29" s="1039"/>
      <c r="H29" s="1040"/>
      <c r="I29" s="1041">
        <f t="shared" si="2"/>
        <v>-0.39999999999997726</v>
      </c>
      <c r="J29" s="1042">
        <f t="shared" si="3"/>
        <v>0</v>
      </c>
      <c r="K29" s="260"/>
    </row>
    <row r="30" spans="1:11" x14ac:dyDescent="0.25">
      <c r="A30" s="198"/>
      <c r="B30" s="747">
        <f t="shared" si="1"/>
        <v>0</v>
      </c>
      <c r="C30" s="15"/>
      <c r="D30" s="968">
        <v>0</v>
      </c>
      <c r="E30" s="1024"/>
      <c r="F30" s="970">
        <f t="shared" si="0"/>
        <v>0</v>
      </c>
      <c r="G30" s="1023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7">
        <f t="shared" si="1"/>
        <v>0</v>
      </c>
      <c r="C31" s="15"/>
      <c r="D31" s="968">
        <v>0</v>
      </c>
      <c r="E31" s="1024"/>
      <c r="F31" s="970">
        <f t="shared" si="0"/>
        <v>0</v>
      </c>
      <c r="G31" s="1023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7">
        <f t="shared" si="1"/>
        <v>0</v>
      </c>
      <c r="C32" s="15"/>
      <c r="D32" s="968">
        <v>0</v>
      </c>
      <c r="E32" s="1024"/>
      <c r="F32" s="970">
        <f t="shared" si="0"/>
        <v>0</v>
      </c>
      <c r="G32" s="1023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7">
        <f t="shared" si="1"/>
        <v>0</v>
      </c>
      <c r="C33" s="15"/>
      <c r="D33" s="968">
        <v>0</v>
      </c>
      <c r="E33" s="1024"/>
      <c r="F33" s="970">
        <f t="shared" si="0"/>
        <v>0</v>
      </c>
      <c r="G33" s="1023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7">
        <f t="shared" si="1"/>
        <v>0</v>
      </c>
      <c r="C34" s="15"/>
      <c r="D34" s="968">
        <v>0</v>
      </c>
      <c r="E34" s="1024"/>
      <c r="F34" s="970">
        <f t="shared" si="0"/>
        <v>0</v>
      </c>
      <c r="G34" s="1023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7">
        <f t="shared" si="1"/>
        <v>0</v>
      </c>
      <c r="C35" s="15"/>
      <c r="D35" s="968">
        <v>0</v>
      </c>
      <c r="E35" s="969"/>
      <c r="F35" s="970">
        <f t="shared" si="0"/>
        <v>0</v>
      </c>
      <c r="G35" s="1023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7">
        <f t="shared" si="1"/>
        <v>0</v>
      </c>
      <c r="C36" s="15"/>
      <c r="D36" s="968">
        <v>0</v>
      </c>
      <c r="E36" s="969"/>
      <c r="F36" s="970">
        <f t="shared" si="0"/>
        <v>0</v>
      </c>
      <c r="G36" s="971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7">
        <f t="shared" si="1"/>
        <v>0</v>
      </c>
      <c r="C37" s="15"/>
      <c r="D37" s="968">
        <f t="shared" ref="D37:D42" si="4">C37*B37</f>
        <v>0</v>
      </c>
      <c r="E37" s="969"/>
      <c r="F37" s="970">
        <f t="shared" si="0"/>
        <v>0</v>
      </c>
      <c r="G37" s="971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7">
        <f t="shared" si="1"/>
        <v>0</v>
      </c>
      <c r="C38" s="15"/>
      <c r="D38" s="968">
        <f t="shared" si="4"/>
        <v>0</v>
      </c>
      <c r="E38" s="969"/>
      <c r="F38" s="970">
        <f t="shared" si="0"/>
        <v>0</v>
      </c>
      <c r="G38" s="971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7">
        <f t="shared" si="1"/>
        <v>0</v>
      </c>
      <c r="C39" s="15"/>
      <c r="D39" s="968">
        <f t="shared" si="4"/>
        <v>0</v>
      </c>
      <c r="E39" s="969"/>
      <c r="F39" s="970">
        <f t="shared" si="0"/>
        <v>0</v>
      </c>
      <c r="G39" s="971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7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7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7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7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7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7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52" t="s">
        <v>11</v>
      </c>
      <c r="D47" s="1153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24"/>
      <c r="C5" s="745"/>
      <c r="D5" s="268"/>
      <c r="E5" s="280"/>
      <c r="F5" s="274"/>
      <c r="G5" s="281"/>
    </row>
    <row r="6" spans="1:9" x14ac:dyDescent="0.25">
      <c r="A6" s="270"/>
      <c r="B6" s="1124"/>
      <c r="C6" s="664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8" t="s">
        <v>11</v>
      </c>
      <c r="D83" s="112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6" t="s">
        <v>253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132" t="s">
        <v>191</v>
      </c>
      <c r="C4" s="349"/>
      <c r="D4" s="268"/>
      <c r="E4" s="934"/>
      <c r="F4" s="263"/>
      <c r="G4" s="166"/>
      <c r="H4" s="166"/>
    </row>
    <row r="5" spans="1:9" ht="15" customHeight="1" x14ac:dyDescent="0.25">
      <c r="A5" s="1134" t="s">
        <v>68</v>
      </c>
      <c r="B5" s="1133"/>
      <c r="C5" s="664">
        <v>135</v>
      </c>
      <c r="D5" s="268">
        <v>44449</v>
      </c>
      <c r="E5" s="934">
        <v>2719.84</v>
      </c>
      <c r="F5" s="263">
        <v>90</v>
      </c>
      <c r="G5" s="281"/>
    </row>
    <row r="6" spans="1:9" x14ac:dyDescent="0.25">
      <c r="A6" s="1134"/>
      <c r="B6" s="1133"/>
      <c r="C6" s="686">
        <v>135</v>
      </c>
      <c r="D6" s="268">
        <v>44457</v>
      </c>
      <c r="E6" s="935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34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34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28" t="s">
        <v>11</v>
      </c>
      <c r="D84" s="1129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2"/>
      <c r="B5" s="1124"/>
      <c r="C5" s="292"/>
      <c r="D5" s="268"/>
      <c r="E5" s="280"/>
      <c r="F5" s="274"/>
      <c r="G5" s="281"/>
    </row>
    <row r="6" spans="1:9" x14ac:dyDescent="0.25">
      <c r="A6" s="1122"/>
      <c r="B6" s="112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8" t="s">
        <v>11</v>
      </c>
      <c r="D83" s="112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4"/>
      <c r="B5" s="1135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4"/>
      <c r="B6" s="1135"/>
      <c r="C6" s="869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28" t="s">
        <v>11</v>
      </c>
      <c r="D40" s="112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6" t="s">
        <v>253</v>
      </c>
      <c r="B1" s="1126"/>
      <c r="C1" s="1126"/>
      <c r="D1" s="1126"/>
      <c r="E1" s="1126"/>
      <c r="F1" s="1126"/>
      <c r="G1" s="112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96"/>
      <c r="B5" s="900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1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97"/>
      <c r="B8" s="998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6" t="s">
        <v>21</v>
      </c>
      <c r="E38" s="1117"/>
      <c r="F38" s="147">
        <f>E4+E5-F36+E6</f>
        <v>0</v>
      </c>
    </row>
    <row r="39" spans="1:9" ht="15.75" thickBot="1" x14ac:dyDescent="0.3">
      <c r="A39" s="129"/>
      <c r="D39" s="994" t="s">
        <v>4</v>
      </c>
      <c r="E39" s="995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4"/>
      <c r="B5" s="113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4"/>
      <c r="B6" s="113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12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13">
        <f t="shared" si="0"/>
        <v>0</v>
      </c>
      <c r="G9" s="286"/>
      <c r="H9" s="309"/>
      <c r="I9" s="914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13">
        <f t="shared" si="0"/>
        <v>0</v>
      </c>
      <c r="G10" s="286"/>
      <c r="H10" s="309"/>
      <c r="I10" s="914">
        <f t="shared" ref="I10:I38" si="4">I9-F10</f>
        <v>0</v>
      </c>
      <c r="J10" s="911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13">
        <f t="shared" si="0"/>
        <v>0</v>
      </c>
      <c r="G11" s="286"/>
      <c r="H11" s="309"/>
      <c r="I11" s="914">
        <f t="shared" si="4"/>
        <v>0</v>
      </c>
      <c r="J11" s="911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13">
        <f t="shared" si="0"/>
        <v>0</v>
      </c>
      <c r="G12" s="286"/>
      <c r="H12" s="309"/>
      <c r="I12" s="914">
        <f t="shared" si="4"/>
        <v>0</v>
      </c>
      <c r="J12" s="911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13">
        <f t="shared" si="0"/>
        <v>0</v>
      </c>
      <c r="G13" s="286"/>
      <c r="H13" s="309"/>
      <c r="I13" s="914">
        <f t="shared" si="4"/>
        <v>0</v>
      </c>
      <c r="J13" s="911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14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5"/>
      <c r="I15" s="915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5"/>
      <c r="I16" s="915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5"/>
      <c r="I17" s="915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5"/>
      <c r="I18" s="915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14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14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14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14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14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14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14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5"/>
      <c r="I26" s="915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5"/>
      <c r="I27" s="915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5"/>
      <c r="I28" s="915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5"/>
      <c r="I29" s="915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5"/>
      <c r="I30" s="915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5"/>
      <c r="I31" s="915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5"/>
      <c r="I32" s="915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5"/>
      <c r="I33" s="915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5"/>
      <c r="I34" s="915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5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5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5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5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6" t="s">
        <v>21</v>
      </c>
      <c r="E42" s="111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2021-11-02T22:04:25Z</dcterms:modified>
</cp:coreProperties>
</file>