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4" i="38" l="1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 s="1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<sst xmlns="http://schemas.openxmlformats.org/spreadsheetml/2006/main" count="4438" uniqueCount="740">
  <si>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</si>
  <si>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</si>
  <si>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</si>
  <si>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</si>
  <si>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</si>
  <si>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</si>
  <si>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</si>
  <si>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</si>
  <si>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</si>
  <si>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</si>
  <si>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</si>
  <si>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</si>
  <si>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</si>
  <si>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</si>
  <si>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</si>
  <si>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</si>
  <si>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</si>
  <si>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</si>
  <si>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</si>
  <si>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</si>
  <si>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</si>
  <si>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</si>
  <si>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</si>
  <si>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</si>
  <si>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</si>
  <si>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</si>
  <si>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</si>
  <si>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</si>
  <si>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</si>
  <si>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</si>
  <si>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</si>
  <si>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</si>
  <si>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</si>
  <si>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</si>
  <si>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</si>
  <si>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</si>
  <si>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</si>
  <si>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</si>
  <si>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</si>
  <si>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</si>
  <si>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</si>
  <si>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</si>
  <si>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</si>
  <si>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</si>
  <si>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</si>
  <si>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</si>
  <si>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</si>
  <si>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</si>
  <si>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</si>
  <si>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</si>
  <si>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</si>
  <si>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</si>
  <si>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</si>
  <si>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</si>
  <si>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</si>
  <si>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</si>
  <si>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</si>
  <si>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</si>
  <si>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</si>
  <si>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</si>
  <si>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</si>
  <si>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</si>
  <si>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</si>
  <si>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</si>
  <si>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</si>
  <si>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</si>
  <si>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</si>
  <si>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</si>
  <si>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</si>
  <si>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</si>
  <si>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</si>
  <si>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</si>
  <si>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</si>
  <si>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</si>
  <si>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</si>
  <si>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</si>
  <si>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</si>
  <si>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</si>
  <si>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</si>
  <si>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</si>
  <si>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</si>
  <si>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</si>
  <si>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</si>
  <si>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</si>
  <si>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</si>
  <si>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</si>
  <si>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</si>
  <si>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</si>
  <si>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</si>
  <si>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</si>
  <si>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</si>
  <si>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</si>
  <si>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</si>
  <si>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</si>
  <si>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</si>
  <si>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</si>
  <si>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</si>
  <si>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</si>
  <si>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</si>
  <si>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</si>
  <si>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</si>
  <si>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</si>
  <si>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</si>
  <si>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</si>
  <si>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</si>
  <si>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</si>
  <si>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</si>
  <si>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</si>
  <si>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</si>
  <si>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</si>
  <si>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</si>
  <si>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</si>
  <si>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</si>
  <si>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</si>
  <si>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</si>
  <si>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</si>
  <si>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</si>
  <si>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</si>
  <si>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</si>
  <si>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</si>
  <si>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</si>
  <si>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</si>
  <si>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</si>
  <si>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</si>
  <si>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</si>
  <si>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</si>
  <si>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</si>
  <si>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</si>
  <si>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</si>
  <si>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</si>
  <si>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</si>
  <si>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</si>
  <si>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</si>
  <si>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</si>
  <si>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</si>
  <si>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</si>
  <si>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</si>
  <si>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</si>
  <si>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</si>
  <si>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</si>
  <si>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</si>
  <si>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</si>
  <si>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</si>
  <si>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</si>
  <si>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</si>
  <si>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</si>
  <si>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</si>
  <si>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</si>
  <si>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</si>
  <si>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</si>
  <si>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</si>
  <si>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</si>
  <si>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</si>
  <si>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</si>
  <si>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</si>
  <si>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</si>
  <si>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</si>
  <si>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</si>
  <si>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</si>
  <si>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</si>
  <si>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</si>
  <si>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</si>
  <si>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</si>
  <si>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</si>
  <si>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</si>
  <si>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</si>
  <si>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</si>
  <si>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</si>
  <si>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</si>
  <si>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</si>
  <si>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</si>
  <si>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</si>
  <si>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</si>
  <si>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</si>
  <si>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</si>
  <si>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</si>
  <si>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</si>
  <si>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</si>
  <si>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</si>
  <si>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</si>
  <si>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</si>
  <si>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</si>
  <si>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</si>
  <si>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</si>
  <si>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</si>
  <si>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</si>
  <si>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</si>
  <si>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</si>
  <si>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</si>
  <si>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</si>
  <si>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</si>
  <si>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</si>
  <si>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</si>
  <si>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</si>
  <si>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</si>
  <si>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</si>
  <si>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</si>
  <si>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</si>
  <si>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</si>
  <si>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</si>
  <si>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</si>
  <si>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</si>
  <si>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</si>
  <si>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</si>
  <si>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</si>
  <si>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</si>
  <si>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</si>
  <si>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</si>
  <si>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</si>
  <si>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</si>
  <si>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</si>
  <si>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</si>
  <si>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</si>
  <si>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</si>
  <si>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</si>
  <si>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</si>
  <si>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</si>
  <si>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</si>
  <si>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</si>
  <si>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</si>
  <si>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</si>
  <si>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</si>
  <si>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</si>
  <si>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</si>
  <si>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</si>
  <si>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</si>
  <si>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</si>
  <si>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</si>
  <si>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</si>
  <si>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</si>
  <si>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</si>
  <si>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</si>
  <si>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</si>
  <si>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</si>
  <si>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</si>
  <si>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</si>
  <si>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</si>
  <si>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</si>
  <si>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</si>
  <si>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</si>
  <si>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</si>
  <si>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</si>
  <si>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</si>
  <si>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</si>
  <si>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</si>
  <si>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</si>
  <si>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</si>
  <si>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</si>
  <si>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</si>
  <si>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</si>
  <si>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</si>
  <si>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</si>
  <si>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</si>
  <si>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</si>
  <si>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</si>
  <si>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</si>
  <si>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</si>
  <si>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</si>
  <si>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</si>
  <si>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</si>
  <si>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</si>
  <si>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</si>
  <si>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</si>
  <si>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</si>
  <si>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</si>
  <si>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</si>
  <si>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</si>
  <si>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</si>
  <si>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</si>
  <si>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</si>
  <si>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</si>
  <si>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</si>
  <si>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</si>
  <si>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</si>
  <si>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</si>
  <si>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</si>
  <si>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</si>
  <si>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</si>
  <si>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</si>
  <si>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</si>
  <si>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</si>
  <si>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</si>
  <si>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</si>
  <si>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</si>
  <si>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</si>
  <si>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</si>
  <si>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</si>
  <si>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</si>
  <si>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</si>
  <si>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</si>
  <si>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</si>
  <si>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</si>
  <si>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</si>
  <si>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</si>
  <si>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</si>
  <si>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</si>
  <si>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</si>
  <si>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</si>
  <si>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</si>
  <si>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</si>
  <si>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</si>
  <si>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</si>
  <si>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</si>
  <si>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</si>
  <si>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</si>
  <si>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</si>
  <si>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</si>
  <si>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</si>
  <si>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</si>
  <si>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</si>
  <si>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</si>
  <si>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</si>
  <si>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</si>
  <si>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</si>
  <si>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</si>
  <si>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</si>
  <si>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</si>
  <si>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</si>
  <si>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</si>
  <si>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</si>
  <si>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</si>
  <si>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</si>
  <si>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</si>
  <si>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</si>
  <si>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</si>
  <si>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</si>
  <si>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</si>
  <si>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</si>
  <si>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</si>
  <si>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</si>
  <si>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</si>
  <si>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</si>
  <si>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</si>
  <si>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</si>
  <si>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</si>
  <si>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</si>
  <si>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</si>
  <si>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</si>
  <si>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</si>
  <si>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</si>
  <si>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</si>
  <si>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</si>
  <si>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</si>
  <si>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</si>
  <si>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</si>
  <si>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</si>
  <si>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</si>
  <si>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</si>
  <si>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</si>
  <si>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</si>
  <si>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</si>
  <si>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</si>
  <si>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</si>
  <si>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</si>
  <si>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</si>
  <si>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</si>
  <si>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</si>
  <si>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</si>
  <si>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</si>
  <si>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</si>
  <si>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</si>
  <si>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</si>
  <si>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</si>
  <si>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</si>
  <si>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</si>
  <si>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</si>
  <si>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</si>
  <si>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</si>
  <si>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</si>
  <si>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</si>
  <si>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</si>
  <si>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</si>
  <si>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</si>
  <si>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</si>
  <si>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</si>
  <si>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</si>
  <si>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</si>
  <si>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</si>
  <si>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</si>
  <si>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</si>
  <si>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</si>
  <si>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</si>
  <si>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</si>
  <si>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</si>
  <si>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</si>
  <si>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</si>
  <si>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</si>
  <si>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</si>
  <si>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</si>
  <si>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</si>
  <si>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</si>
  <si>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</si>
  <si>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</si>
  <si>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</si>
  <si>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</si>
  <si>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</si>
  <si>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</si>
  <si>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</si>
  <si>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</si>
  <si>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</si>
  <si>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</si>
  <si>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</si>
  <si>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</si>
  <si>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</si>
  <si>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</si>
  <si>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</si>
  <si>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</si>
  <si>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</si>
  <si>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</si>
  <si>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</si>
  <si>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</si>
  <si>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</si>
  <si>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</si>
  <si>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</si>
  <si>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</si>
  <si>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</si>
  <si>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</si>
  <si>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</si>
  <si>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</si>
  <si>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</si>
  <si>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</si>
  <si>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</si>
  <si>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</si>
  <si>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</si>
  <si>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</si>
  <si>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</si>
  <si>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</si>
  <si>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</si>
  <si>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</si>
  <si>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</si>
  <si>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</si>
  <si>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</si>
  <si>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</si>
  <si>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</si>
  <si>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</si>
  <si>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</si>
  <si>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</si>
  <si>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</si>
  <si>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</si>
  <si>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</si>
  <si>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</si>
  <si>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</si>
  <si>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</si>
  <si>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</si>
  <si>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</si>
  <si>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</si>
  <si>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</si>
  <si>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</si>
  <si>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</si>
  <si>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</si>
  <si>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</si>
  <si>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</si>
  <si>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</si>
  <si>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</si>
  <si>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</si>
  <si>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</si>
  <si>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</si>
  <si>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</si>
  <si>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</si>
  <si>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</si>
  <si>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</si>
  <si>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</si>
  <si>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</si>
  <si>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</si>
  <si>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</si>
  <si>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</si>
  <si>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</si>
  <si>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</si>
  <si>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</si>
  <si>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</si>
  <si>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</si>
  <si>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</si>
  <si>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</si>
  <si>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</si>
  <si>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</si>
  <si>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</si>
  <si>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</si>
  <si>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</si>
  <si>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</si>
  <si>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</si>
  <si>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</si>
  <si>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</si>
  <si>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</si>
  <si>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</si>
  <si>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</si>
  <si>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</si>
  <si>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</si>
  <si>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</si>
  <si>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</si>
  <si>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</si>
  <si>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</si>
  <si>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</si>
  <si>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</si>
  <si>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</si>
  <si>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</si>
  <si>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</si>
  <si>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</si>
  <si>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</si>
  <si>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</si>
  <si>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</si>
  <si>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</si>
  <si>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</si>
  <si>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</si>
  <si>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</si>
  <si>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</si>
  <si>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</si>
  <si>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</si>
  <si>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</si>
  <si>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</si>
  <si>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</si>
  <si>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</si>
  <si>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</si>
  <si>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</si>
  <si>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</si>
  <si>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</si>
  <si>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</si>
  <si>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</si>
  <si>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</si>
  <si>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</si>
  <si>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</si>
  <si>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</si>
  <si>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</si>
  <si>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</si>
  <si>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</si>
  <si>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</si>
  <si>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</si>
  <si>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</si>
  <si>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</si>
  <si>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</si>
  <si>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</si>
  <si>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</si>
  <si>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</si>
  <si>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</si>
  <si>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</si>
  <si>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</si>
  <si>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</si>
  <si>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</si>
  <si>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</si>
  <si>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</si>
  <si>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</si>
  <si>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</si>
  <si>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</si>
  <si>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</si>
  <si>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</si>
  <si>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</si>
  <si>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</si>
  <si>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</si>
  <si>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</si>
  <si>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</si>
  <si>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</si>
  <si>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</si>
  <si>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</si>
  <si>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</si>
  <si>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</si>
  <si>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</si>
  <si>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</si>
  <si>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</si>
  <si>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</si>
  <si>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</si>
  <si>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</si>
  <si>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</si>
  <si>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</si>
  <si>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</si>
  <si>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</si>
  <si>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</si>
  <si>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</si>
  <si>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</si>
  <si>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</si>
  <si>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</si>
  <si>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</si>
  <si>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</si>
  <si>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</si>
  <si>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</si>
  <si>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</si>
  <si>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</si>
  <si>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</si>
  <si>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</si>
  <si>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</si>
  <si>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</si>
  <si>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</si>
  <si>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</si>
  <si>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</si>
  <si>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</si>
  <si>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</si>
  <si>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</si>
  <si>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</si>
  <si>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</si>
  <si>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</si>
  <si>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</si>
  <si>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</si>
  <si>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</si>
  <si>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</si>
  <si>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</si>
  <si>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</si>
  <si>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</si>
  <si>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</si>
  <si>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</si>
  <si>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</si>
  <si>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</si>
  <si>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</si>
  <si>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</si>
  <si>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</si>
  <si>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</si>
  <si>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</si>
  <si>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</si>
  <si>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</si>
  <si>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</si>
  <si>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</si>
  <si>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</si>
  <si>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</si>
  <si>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</si>
  <si>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</si>
  <si>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</si>
  <si>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</si>
  <si>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</si>
  <si>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</si>
  <si>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</si>
  <si>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</si>
  <si>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</si>
  <si>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</si>
  <si>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</si>
  <si>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</si>
  <si>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</si>
  <si>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</si>
  <si>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</si>
  <si>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</si>
  <si>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</si>
  <si>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</si>
  <si>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</si>
  <si>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</si>
  <si>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</si>
  <si>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</si>
  <si>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</si>
  <si>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</si>
  <si>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</si>
  <si>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</si>
  <si>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</si>
  <si>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</si>
  <si>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</si>
  <si>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</si>
  <si>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</si>
  <si>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</si>
  <si>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</si>
  <si>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</si>
  <si>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</si>
  <si>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</si>
  <si>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</si>
  <si>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</si>
  <si>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</si>
  <si>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</si>
  <si>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</si>
  <si>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</si>
  <si>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</si>
  <si>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</si>
  <si>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</si>
  <si>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</si>
  <si>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</si>
  <si>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</si>
  <si>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</si>
  <si>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</si>
  <si>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</si>
  <si>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</si>
  <si>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</si>
  <si>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</si>
  <si>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</si>
  <si>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</si>
  <si>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</si>
  <si>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</si>
  <si>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</si>
  <si>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</si>
  <si>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</si>
  <si>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</si>
  <si>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</si>
  <si>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</si>
  <si>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</si>
  <si>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</si>
  <si>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</si>
  <si>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</si>
  <si>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</si>
  <si>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</si>
  <si>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</si>
  <si>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</si>
  <si>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</si>
  <si>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</si>
  <si>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</si>
  <si>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</si>
  <si>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</si>
  <si>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</si>
  <si>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</si>
  <si>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</si>
  <si>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</si>
  <si>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</si>
  <si>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</si>
  <si>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</si>
  <si>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</si>
  <si>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</si>
  <si>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</si>
  <si>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</si>
  <si>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</si>
  <si>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</si>
  <si>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</si>
  <si>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</si>
  <si>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</si>
  <si>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</si>
  <si>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</si>
  <si>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</si>
  <si>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</si>
  <si>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</si>
  <si>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</si>
  <si>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</si>
  <si>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</si>
  <si>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</si>
  <si>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</si>
  <si>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</si>
  <si>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</si>
  <si>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</si>
  <si>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</si>
  <si>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</si>
  <si>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</si>
  <si>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</si>
  <si>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</si>
  <si>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</si>
  <si>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</si>
  <si>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</si>
  <si>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</si>
  <si>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</si>
  <si>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</si>
  <si>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</si>
  <si>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</si>
  <si>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</si>
  <si>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</si>
  <si>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</si>
  <si>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</si>
  <si>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</si>
  <si>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</si>
  <si>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</si>
  <si>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</si>
  <si>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</si>
  <si>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</si>
  <si>
    <t xml:space="preserve">CUSTODIA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</si>
</sst>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99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1" fontId="81" fillId="0" borderId="87" xfId="0" applyNumberFormat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center"/>
    </xf>
    <xf numFmtId="44" fontId="88" fillId="2" borderId="33" xfId="1" applyFont="1" applyFill="1" applyBorder="1" applyAlignment="1">
      <alignment horizontal="center"/>
    </xf>
    <xf numFmtId="0" fontId="106" fillId="0" borderId="33" xfId="0" applyFont="1" applyFill="1" applyBorder="1" applyAlignment="1">
      <alignment horizontal="center" vertical="center"/>
    </xf>
    <xf numFmtId="44" fontId="40" fillId="2" borderId="98" xfId="1" applyFont="1" applyFill="1" applyBorder="1" applyAlignment="1">
      <alignment vertical="center"/>
    </xf>
    <xf numFmtId="44" fontId="7" fillId="2" borderId="33" xfId="1" applyFont="1" applyFill="1" applyBorder="1" applyAlignment="1">
      <alignment horizontal="right"/>
    </xf>
    <xf numFmtId="44" fontId="7" fillId="2" borderId="33" xfId="1" applyFont="1" applyFill="1" applyBorder="1" applyAlignment="1">
      <alignment horizontal="center" wrapText="1"/>
    </xf>
    <xf numFmtId="44" fontId="28" fillId="2" borderId="33" xfId="1" applyFont="1" applyFill="1" applyBorder="1" applyAlignment="1"/>
    <xf numFmtId="44" fontId="85" fillId="33" borderId="98" xfId="1" applyFont="1" applyFill="1" applyBorder="1" applyAlignment="1"/>
    <xf numFmtId="44" fontId="85" fillId="33" borderId="107" xfId="1" applyFont="1" applyFill="1" applyBorder="1" applyAlignment="1">
      <alignment horizontal="center" vertical="center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8" fillId="2" borderId="74" xfId="0" applyNumberFormat="1" applyFont="1" applyFill="1" applyBorder="1" applyAlignment="1">
      <alignment horizontal="center" vertical="center"/>
    </xf>
    <xf numFmtId="167" fontId="28" fillId="2" borderId="87" xfId="0" applyNumberFormat="1" applyFont="1" applyFill="1" applyBorder="1" applyAlignment="1">
      <alignment horizontal="center" vertical="center"/>
    </xf>
    <xf numFmtId="167" fontId="28" fillId="2" borderId="68" xfId="0" applyNumberFormat="1" applyFont="1" applyFill="1" applyBorder="1" applyAlignment="1">
      <alignment horizontal="center" vertical="center"/>
    </xf>
    <xf numFmtId="164" fontId="28" fillId="2" borderId="74" xfId="0" applyNumberFormat="1" applyFont="1" applyFill="1" applyBorder="1" applyAlignment="1">
      <alignment horizontal="center" vertical="center"/>
    </xf>
    <xf numFmtId="164" fontId="28" fillId="2" borderId="87" xfId="0" applyNumberFormat="1" applyFont="1" applyFill="1" applyBorder="1" applyAlignment="1">
      <alignment horizontal="center" vertical="center"/>
    </xf>
    <xf numFmtId="164" fontId="28" fillId="2" borderId="68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15" fillId="0" borderId="48" xfId="0" applyNumberFormat="1" applyFont="1" applyFill="1" applyBorder="1" applyAlignment="1">
      <alignment horizontal="center" vertical="center" wrapText="1"/>
    </xf>
    <xf numFmtId="168" fontId="15" fillId="0" borderId="51" xfId="0" applyNumberFormat="1" applyFont="1" applyFill="1" applyBorder="1" applyAlignment="1">
      <alignment horizontal="center" vertical="center" wrapText="1"/>
    </xf>
    <xf numFmtId="168" fontId="15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99FFCC"/>
      <color rgb="FF00FF00"/>
      <color rgb="FFFF33CC"/>
      <color rgb="FF66FFFF"/>
      <color rgb="FFCC9900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5336</c:v>
                </c:pt>
                <c:pt idx="16">
                  <c:v>0</c:v>
                </c:pt>
                <c:pt idx="17">
                  <c:v>5336</c:v>
                </c:pt>
                <c:pt idx="18">
                  <c:v>5423</c:v>
                </c:pt>
                <c:pt idx="19">
                  <c:v>5394</c:v>
                </c:pt>
                <c:pt idx="20">
                  <c:v>14036</c:v>
                </c:pt>
                <c:pt idx="21">
                  <c:v>5394</c:v>
                </c:pt>
                <c:pt idx="22">
                  <c:v>0</c:v>
                </c:pt>
                <c:pt idx="23">
                  <c:v>4756</c:v>
                </c:pt>
                <c:pt idx="24">
                  <c:v>5133</c:v>
                </c:pt>
                <c:pt idx="25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0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914699.28125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927635.18229999999</c:v>
                </c:pt>
                <c:pt idx="22">
                  <c:v>917586.72</c:v>
                </c:pt>
                <c:pt idx="23">
                  <c:v>814213.69140000001</c:v>
                </c:pt>
                <c:pt idx="24">
                  <c:v>879759.90891</c:v>
                </c:pt>
                <c:pt idx="25">
                  <c:v>855205.02289999998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0.1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48.263867921796177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48.915967325695824</c:v>
                </c:pt>
                <c:pt idx="22">
                  <c:v>48.000477082265299</c:v>
                </c:pt>
                <c:pt idx="23">
                  <c:v>47.939485502094634</c:v>
                </c:pt>
                <c:pt idx="24">
                  <c:v>46.092582137984039</c:v>
                </c:pt>
                <c:pt idx="25">
                  <c:v>45.667797040135341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J127" activePane="bottomRight" state="frozen"/>
      <selection pane="topRight" activeCell="B1" sqref="B1"/>
      <selection pane="bottomLeft" activeCell="A3" sqref="A3"/>
      <selection pane="bottomRight" activeCell="P135" sqref="P13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0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2" t="s">
        <v>308</v>
      </c>
      <c r="C1" s="458"/>
      <c r="D1" s="459"/>
      <c r="E1" s="460"/>
      <c r="F1" s="859"/>
      <c r="G1" s="461"/>
      <c r="H1" s="859"/>
      <c r="I1" s="462"/>
      <c r="J1" s="463"/>
      <c r="K1" s="1590" t="s">
        <v>26</v>
      </c>
      <c r="L1" s="533"/>
      <c r="M1" s="1592" t="s">
        <v>27</v>
      </c>
      <c r="N1" s="678"/>
      <c r="P1" s="776" t="s">
        <v>38</v>
      </c>
      <c r="Q1" s="1588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91"/>
      <c r="L2" s="534" t="s">
        <v>29</v>
      </c>
      <c r="M2" s="1593"/>
      <c r="N2" s="679" t="s">
        <v>29</v>
      </c>
      <c r="O2" s="1031" t="s">
        <v>30</v>
      </c>
      <c r="P2" s="777" t="s">
        <v>39</v>
      </c>
      <c r="Q2" s="1589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2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3" t="str">
        <f>PIERNA!B4</f>
        <v>SAM FARMS LLC</v>
      </c>
      <c r="C4" s="772" t="str">
        <f>PIERNA!C4</f>
        <v>I B P</v>
      </c>
      <c r="D4" s="1384" t="str">
        <f>PIERNA!D4</f>
        <v>PED. 100014029</v>
      </c>
      <c r="E4" s="1385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3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1" t="s">
        <v>356</v>
      </c>
      <c r="K5" s="360">
        <v>12274</v>
      </c>
      <c r="L5" s="614" t="s">
        <v>421</v>
      </c>
      <c r="M5" s="601">
        <v>37120</v>
      </c>
      <c r="N5" s="604" t="s">
        <v>408</v>
      </c>
      <c r="O5" s="1233">
        <v>203072</v>
      </c>
      <c r="P5" s="470">
        <v>4292</v>
      </c>
      <c r="Q5" s="470">
        <f>39533.76*17.085</f>
        <v>675434.28960000002</v>
      </c>
      <c r="R5" s="606" t="s">
        <v>407</v>
      </c>
      <c r="S5" s="904">
        <f>Q5+M5+K5+P5</f>
        <v>729120.28960000002</v>
      </c>
      <c r="T5" s="904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421</v>
      </c>
      <c r="M6" s="601">
        <v>37120</v>
      </c>
      <c r="N6" s="604" t="s">
        <v>408</v>
      </c>
      <c r="O6" s="1233">
        <v>2191935</v>
      </c>
      <c r="P6" s="470">
        <v>4930</v>
      </c>
      <c r="Q6" s="1386">
        <f>45560.73*17.12</f>
        <v>779999.69760000007</v>
      </c>
      <c r="R6" s="1387" t="s">
        <v>386</v>
      </c>
      <c r="S6" s="904">
        <f t="shared" si="0"/>
        <v>832173.69760000007</v>
      </c>
      <c r="T6" s="904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421</v>
      </c>
      <c r="M7" s="601">
        <v>37120</v>
      </c>
      <c r="N7" s="604" t="s">
        <v>408</v>
      </c>
      <c r="O7" s="1233">
        <v>2191936</v>
      </c>
      <c r="P7" s="470">
        <v>4930</v>
      </c>
      <c r="Q7" s="1388">
        <f>46215.88*17.12</f>
        <v>791215.86560000002</v>
      </c>
      <c r="R7" s="1389" t="s">
        <v>386</v>
      </c>
      <c r="S7" s="904">
        <f t="shared" si="0"/>
        <v>845699.86560000002</v>
      </c>
      <c r="T7" s="904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5" t="s">
        <v>421</v>
      </c>
      <c r="M8" s="601">
        <v>37120</v>
      </c>
      <c r="N8" s="604" t="s">
        <v>422</v>
      </c>
      <c r="O8" s="1234">
        <v>2192417</v>
      </c>
      <c r="P8" s="470">
        <v>4408</v>
      </c>
      <c r="Q8" s="1388">
        <f>41138.19*17.12</f>
        <v>704285.81280000007</v>
      </c>
      <c r="R8" s="1390" t="s">
        <v>386</v>
      </c>
      <c r="S8" s="904">
        <f t="shared" si="0"/>
        <v>757237.81280000007</v>
      </c>
      <c r="T8" s="904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7">
        <v>12434</v>
      </c>
      <c r="L9" s="1409" t="s">
        <v>423</v>
      </c>
      <c r="M9" s="1408">
        <v>37120</v>
      </c>
      <c r="N9" s="608" t="s">
        <v>409</v>
      </c>
      <c r="O9" s="1233">
        <v>2192416</v>
      </c>
      <c r="P9" s="470">
        <v>4901</v>
      </c>
      <c r="Q9" s="1388">
        <f>46001.14*17.095</f>
        <v>786389.48829999997</v>
      </c>
      <c r="R9" s="1391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7">
        <v>11424</v>
      </c>
      <c r="L10" s="1409" t="s">
        <v>423</v>
      </c>
      <c r="M10" s="1408">
        <v>37120</v>
      </c>
      <c r="N10" s="608" t="s">
        <v>409</v>
      </c>
      <c r="O10" s="1233">
        <v>2192418</v>
      </c>
      <c r="P10" s="470">
        <v>4901</v>
      </c>
      <c r="Q10" s="1392">
        <f>45879.14*17.13</f>
        <v>785909.66819999996</v>
      </c>
      <c r="R10" s="1391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6" t="s">
        <v>424</v>
      </c>
      <c r="M11" s="601">
        <v>37120</v>
      </c>
      <c r="N11" s="608" t="s">
        <v>426</v>
      </c>
      <c r="O11" s="1234">
        <v>2193460</v>
      </c>
      <c r="P11" s="470">
        <v>4959</v>
      </c>
      <c r="Q11" s="1392">
        <f>46574.07*17.09</f>
        <v>795950.85629999998</v>
      </c>
      <c r="R11" s="1391" t="s">
        <v>389</v>
      </c>
      <c r="S11" s="904">
        <f t="shared" si="0"/>
        <v>848153.85629999998</v>
      </c>
      <c r="T11" s="904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427</v>
      </c>
      <c r="M12" s="601">
        <v>37120</v>
      </c>
      <c r="N12" s="608" t="s">
        <v>413</v>
      </c>
      <c r="O12" s="1234">
        <v>2193946</v>
      </c>
      <c r="P12" s="470">
        <v>5104</v>
      </c>
      <c r="Q12" s="1392">
        <f>47722.94*17.165</f>
        <v>819164.26509999996</v>
      </c>
      <c r="R12" s="1391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0" t="s">
        <v>367</v>
      </c>
      <c r="K13" s="601">
        <v>11424</v>
      </c>
      <c r="L13" s="614" t="s">
        <v>427</v>
      </c>
      <c r="M13" s="601">
        <v>37120</v>
      </c>
      <c r="N13" s="608" t="s">
        <v>413</v>
      </c>
      <c r="O13" s="1234">
        <v>203077</v>
      </c>
      <c r="P13" s="470">
        <v>4350</v>
      </c>
      <c r="Q13" s="360">
        <f>40404.42*17.08</f>
        <v>690107.49359999993</v>
      </c>
      <c r="R13" s="610" t="s">
        <v>412</v>
      </c>
      <c r="S13" s="904">
        <f t="shared" si="0"/>
        <v>743001.49359999993</v>
      </c>
      <c r="T13" s="904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3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4" t="s">
        <v>368</v>
      </c>
      <c r="K14" s="1411"/>
      <c r="L14" s="1412"/>
      <c r="M14" s="1411"/>
      <c r="N14" s="1413"/>
      <c r="O14" s="1415"/>
      <c r="P14" s="779">
        <v>0</v>
      </c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428</v>
      </c>
      <c r="M15" s="601">
        <v>37120</v>
      </c>
      <c r="N15" s="612" t="s">
        <v>414</v>
      </c>
      <c r="O15" s="1234">
        <v>2194763</v>
      </c>
      <c r="P15" s="470">
        <v>4611</v>
      </c>
      <c r="Q15" s="360">
        <f>43198.41*17.05</f>
        <v>736532.8905000001</v>
      </c>
      <c r="R15" s="613" t="s">
        <v>410</v>
      </c>
      <c r="S15" s="904">
        <f t="shared" si="0"/>
        <v>779287.8905000001</v>
      </c>
      <c r="T15" s="904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2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429</v>
      </c>
      <c r="M16" s="601">
        <v>37120</v>
      </c>
      <c r="N16" s="612" t="s">
        <v>430</v>
      </c>
      <c r="O16" s="1234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4">
        <f t="shared" si="0"/>
        <v>879528.60930000013</v>
      </c>
      <c r="T16" s="904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69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5" t="s">
        <v>381</v>
      </c>
      <c r="K17" s="601">
        <v>14389</v>
      </c>
      <c r="L17" s="609" t="s">
        <v>430</v>
      </c>
      <c r="M17" s="601">
        <v>37120</v>
      </c>
      <c r="N17" s="608" t="s">
        <v>413</v>
      </c>
      <c r="O17" s="1234">
        <v>2195872</v>
      </c>
      <c r="P17" s="1235">
        <v>5249</v>
      </c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430</v>
      </c>
      <c r="M18" s="601">
        <v>37120</v>
      </c>
      <c r="N18" s="612" t="s">
        <v>416</v>
      </c>
      <c r="O18" s="1233">
        <v>2195871</v>
      </c>
      <c r="P18" s="778">
        <v>5046</v>
      </c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431</v>
      </c>
      <c r="M19" s="601">
        <v>37120</v>
      </c>
      <c r="N19" s="612" t="s">
        <v>432</v>
      </c>
      <c r="O19" s="1233">
        <v>2196274</v>
      </c>
      <c r="P19" s="1576">
        <v>5336</v>
      </c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399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5" t="s">
        <v>394</v>
      </c>
      <c r="K20" s="1411"/>
      <c r="L20" s="1412"/>
      <c r="M20" s="1411"/>
      <c r="N20" s="1414"/>
      <c r="O20" s="1415"/>
      <c r="P20" s="470">
        <v>0</v>
      </c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433</v>
      </c>
      <c r="M21" s="601">
        <v>37120</v>
      </c>
      <c r="N21" s="612" t="s">
        <v>433</v>
      </c>
      <c r="O21" s="1234">
        <v>2196662</v>
      </c>
      <c r="P21" s="1579">
        <v>5336</v>
      </c>
      <c r="Q21" s="470">
        <f>51088.55*16.875</f>
        <v>862119.28125</v>
      </c>
      <c r="R21" s="604" t="s">
        <v>414</v>
      </c>
      <c r="S21" s="904">
        <f t="shared" si="0"/>
        <v>914699.28125</v>
      </c>
      <c r="T21" s="904">
        <f t="shared" si="1"/>
        <v>48.263867921796177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433</v>
      </c>
      <c r="M22" s="601">
        <v>37120</v>
      </c>
      <c r="N22" s="1182" t="s">
        <v>473</v>
      </c>
      <c r="O22" s="1234">
        <v>2197532</v>
      </c>
      <c r="P22" s="1575">
        <v>5423</v>
      </c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483</v>
      </c>
      <c r="M23" s="601">
        <v>37120</v>
      </c>
      <c r="N23" s="855" t="s">
        <v>420</v>
      </c>
      <c r="O23" s="1234">
        <v>2198358</v>
      </c>
      <c r="P23" s="1580">
        <v>5394</v>
      </c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69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1" t="s">
        <v>454</v>
      </c>
      <c r="K24" s="1411"/>
      <c r="L24" s="1412"/>
      <c r="M24" s="1411"/>
      <c r="N24" s="1413"/>
      <c r="O24" s="1415"/>
      <c r="P24" s="1235">
        <v>14036</v>
      </c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455</v>
      </c>
      <c r="K25" s="601">
        <v>11424</v>
      </c>
      <c r="L25" s="609" t="s">
        <v>484</v>
      </c>
      <c r="M25" s="601">
        <v>37120</v>
      </c>
      <c r="N25" s="1182" t="s">
        <v>479</v>
      </c>
      <c r="O25" s="1233">
        <v>2199348</v>
      </c>
      <c r="P25" s="1579">
        <v>5394</v>
      </c>
      <c r="Q25" s="470">
        <f>52145.46*16.755</f>
        <v>873697.18229999999</v>
      </c>
      <c r="R25" s="604" t="s">
        <v>472</v>
      </c>
      <c r="S25" s="904">
        <f t="shared" si="0"/>
        <v>927635.18229999999</v>
      </c>
      <c r="T25" s="904">
        <f t="shared" si="1"/>
        <v>48.915967325695824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4" t="str">
        <f>PIERNA!HW5</f>
        <v>ALFONSO ESPINDOLA SALDAÑA</v>
      </c>
      <c r="C26" s="1455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6"/>
      <c r="K26" s="601"/>
      <c r="L26" s="609"/>
      <c r="M26" s="601"/>
      <c r="N26" s="604"/>
      <c r="O26" s="1233">
        <v>3464</v>
      </c>
      <c r="P26" s="1464" t="s">
        <v>469</v>
      </c>
      <c r="Q26" s="470">
        <v>917586.72</v>
      </c>
      <c r="R26" s="606" t="s">
        <v>468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463</v>
      </c>
      <c r="K27" s="360">
        <v>12274</v>
      </c>
      <c r="L27" s="609" t="s">
        <v>486</v>
      </c>
      <c r="M27" s="601">
        <v>37120</v>
      </c>
      <c r="N27" s="608" t="s">
        <v>487</v>
      </c>
      <c r="O27" s="1233">
        <v>2200035</v>
      </c>
      <c r="P27" s="1575">
        <v>4756</v>
      </c>
      <c r="Q27" s="1173">
        <f>45322.82*16.77</f>
        <v>760063.69140000001</v>
      </c>
      <c r="R27" s="1174" t="s">
        <v>419</v>
      </c>
      <c r="S27" s="904">
        <f>Q27+M27+K27+P27</f>
        <v>814213.69140000001</v>
      </c>
      <c r="T27" s="904">
        <f t="shared" si="1"/>
        <v>47.939485502094634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8" t="s">
        <v>465</v>
      </c>
      <c r="K28" s="1180">
        <v>11424</v>
      </c>
      <c r="L28" s="1176" t="s">
        <v>487</v>
      </c>
      <c r="M28" s="1177">
        <v>37120</v>
      </c>
      <c r="N28" s="1178" t="s">
        <v>479</v>
      </c>
      <c r="O28" s="1170">
        <v>2200216</v>
      </c>
      <c r="P28" s="1579">
        <v>5133</v>
      </c>
      <c r="Q28" s="470">
        <f>48871.97*16.903</f>
        <v>826082.90891</v>
      </c>
      <c r="R28" s="606" t="s">
        <v>416</v>
      </c>
      <c r="S28" s="904">
        <f t="shared" si="0"/>
        <v>879759.90891</v>
      </c>
      <c r="T28" s="904">
        <f t="shared" si="1"/>
        <v>46.092582137984039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1" t="s">
        <v>466</v>
      </c>
      <c r="K29" s="1179">
        <v>12434</v>
      </c>
      <c r="L29" s="609" t="s">
        <v>487</v>
      </c>
      <c r="M29" s="601">
        <v>37120</v>
      </c>
      <c r="N29" s="606" t="s">
        <v>479</v>
      </c>
      <c r="O29" s="605">
        <v>11898</v>
      </c>
      <c r="P29" s="1579">
        <v>4988</v>
      </c>
      <c r="Q29" s="1173">
        <f>47743.77*16.77</f>
        <v>800663.02289999998</v>
      </c>
      <c r="R29" s="1174" t="s">
        <v>386</v>
      </c>
      <c r="S29" s="904">
        <f t="shared" si="0"/>
        <v>855205.02289999998</v>
      </c>
      <c r="T29" s="904">
        <f t="shared" si="1"/>
        <v>45.667797040135341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5"/>
      <c r="K31" s="360"/>
      <c r="L31" s="612"/>
      <c r="M31" s="601"/>
      <c r="N31" s="604"/>
      <c r="O31" s="605"/>
      <c r="P31" s="470"/>
      <c r="Q31" s="1173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8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7"/>
      <c r="M33" s="1047"/>
      <c r="N33" s="1047"/>
      <c r="O33" s="1047"/>
      <c r="P33" s="470"/>
      <c r="Q33" s="1173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7"/>
      <c r="K34" s="1166"/>
      <c r="L34" s="603"/>
      <c r="M34" s="601"/>
      <c r="N34" s="604"/>
      <c r="O34" s="1033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3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3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3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3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94"/>
      <c r="K39" s="1595"/>
      <c r="L39" s="614"/>
      <c r="M39" s="601"/>
      <c r="N39" s="604"/>
      <c r="O39" s="1033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96"/>
      <c r="K40" s="1597"/>
      <c r="L40" s="603"/>
      <c r="M40" s="601"/>
      <c r="N40" s="604"/>
      <c r="O40" s="1033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3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3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3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3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3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3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4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3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3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3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3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3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3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3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3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3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3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3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3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3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3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3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3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3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3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3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3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3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3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3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3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3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3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3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3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3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3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3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3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3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3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3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3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3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3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3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3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3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3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3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3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3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3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3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3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3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5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1"/>
      <c r="K98" s="1122"/>
      <c r="L98" s="1123"/>
      <c r="M98" s="1122"/>
      <c r="N98" s="1124"/>
      <c r="O98" s="1036"/>
      <c r="P98" s="1125"/>
      <c r="Q98" s="1125"/>
      <c r="R98" s="1019"/>
      <c r="S98" s="904"/>
      <c r="T98" s="905"/>
    </row>
    <row r="99" spans="1:24" s="148" customFormat="1" ht="38.25" customHeight="1" x14ac:dyDescent="0.3">
      <c r="A99" s="1010">
        <v>61</v>
      </c>
      <c r="B99" s="1360" t="s">
        <v>92</v>
      </c>
      <c r="C99" s="773" t="s">
        <v>354</v>
      </c>
      <c r="D99" s="1107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09"/>
      <c r="K99" s="1110"/>
      <c r="L99" s="1111"/>
      <c r="M99" s="1110"/>
      <c r="N99" s="1113"/>
      <c r="O99" s="1036" t="s">
        <v>355</v>
      </c>
      <c r="P99" s="1113"/>
      <c r="Q99" s="1112">
        <v>86092.02</v>
      </c>
      <c r="R99" s="1236" t="s">
        <v>422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0">
        <v>62</v>
      </c>
      <c r="B100" s="1420" t="s">
        <v>376</v>
      </c>
      <c r="C100" s="1181" t="s">
        <v>377</v>
      </c>
      <c r="D100" s="1421"/>
      <c r="E100" s="1422" t="s">
        <v>435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237"/>
      <c r="K100" s="1110"/>
      <c r="L100" s="1114"/>
      <c r="M100" s="1110"/>
      <c r="N100" s="948"/>
      <c r="O100" s="1423" t="s">
        <v>436</v>
      </c>
      <c r="P100" s="1433">
        <v>4176</v>
      </c>
      <c r="Q100" s="1424">
        <f>300000+99984</f>
        <v>399984</v>
      </c>
      <c r="R100" s="1425" t="s">
        <v>437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0">
        <v>63</v>
      </c>
      <c r="B101" s="1607" t="s">
        <v>98</v>
      </c>
      <c r="C101" s="1365" t="s">
        <v>360</v>
      </c>
      <c r="D101" s="1107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09"/>
      <c r="K101" s="1110"/>
      <c r="L101" s="1111"/>
      <c r="M101" s="1110"/>
      <c r="N101" s="1140"/>
      <c r="O101" s="1609" t="s">
        <v>362</v>
      </c>
      <c r="P101" s="1141"/>
      <c r="Q101" s="1160">
        <v>60308.95</v>
      </c>
      <c r="R101" s="1599" t="s">
        <v>423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0">
        <v>64</v>
      </c>
      <c r="B102" s="1608"/>
      <c r="C102" s="1365" t="s">
        <v>361</v>
      </c>
      <c r="D102" s="1107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09"/>
      <c r="K102" s="1110"/>
      <c r="L102" s="1111"/>
      <c r="M102" s="1110"/>
      <c r="N102" s="1140"/>
      <c r="O102" s="1610"/>
      <c r="P102" s="1141"/>
      <c r="Q102" s="1160">
        <v>74224.08</v>
      </c>
      <c r="R102" s="1600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0">
        <v>65</v>
      </c>
      <c r="B103" s="1611" t="s">
        <v>369</v>
      </c>
      <c r="C103" s="1365" t="s">
        <v>370</v>
      </c>
      <c r="D103" s="1107"/>
      <c r="E103" s="1613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09"/>
      <c r="K103" s="1110"/>
      <c r="L103" s="1111"/>
      <c r="M103" s="1110"/>
      <c r="N103" s="1140"/>
      <c r="O103" s="1615" t="s">
        <v>434</v>
      </c>
      <c r="P103" s="1141"/>
      <c r="Q103" s="1416">
        <f>90793.12-90793.12</f>
        <v>0</v>
      </c>
      <c r="R103" s="1417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0">
        <v>66</v>
      </c>
      <c r="B104" s="1612"/>
      <c r="C104" s="1366" t="s">
        <v>371</v>
      </c>
      <c r="D104" s="1238"/>
      <c r="E104" s="1614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0"/>
      <c r="L104" s="1111"/>
      <c r="M104" s="1110"/>
      <c r="N104" s="1140"/>
      <c r="O104" s="1616"/>
      <c r="P104" s="1361"/>
      <c r="Q104" s="1416">
        <f>43947.2-43947.2</f>
        <v>0</v>
      </c>
      <c r="R104" s="1418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0">
        <v>67</v>
      </c>
      <c r="B105" s="1368" t="s">
        <v>373</v>
      </c>
      <c r="C105" s="773" t="s">
        <v>354</v>
      </c>
      <c r="D105" s="1239"/>
      <c r="E105" s="1371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0"/>
      <c r="L105" s="1111"/>
      <c r="M105" s="1110"/>
      <c r="N105" s="1140"/>
      <c r="O105" s="1373" t="s">
        <v>374</v>
      </c>
      <c r="P105" s="1362"/>
      <c r="Q105" s="1112">
        <v>84852.6</v>
      </c>
      <c r="R105" s="1405" t="s">
        <v>429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0">
        <v>68</v>
      </c>
      <c r="B106" s="1617" t="s">
        <v>107</v>
      </c>
      <c r="C106" s="1367" t="s">
        <v>370</v>
      </c>
      <c r="D106" s="1369"/>
      <c r="E106" s="1620">
        <v>45119</v>
      </c>
      <c r="F106" s="1370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0"/>
      <c r="L106" s="1111"/>
      <c r="M106" s="1110"/>
      <c r="N106" s="1140"/>
      <c r="O106" s="1609" t="s">
        <v>375</v>
      </c>
      <c r="P106" s="1158"/>
      <c r="Q106" s="1160">
        <v>88321.8</v>
      </c>
      <c r="R106" s="1586" t="s">
        <v>419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0">
        <v>69</v>
      </c>
      <c r="B107" s="1618"/>
      <c r="C107" s="1367" t="s">
        <v>371</v>
      </c>
      <c r="D107" s="1369"/>
      <c r="E107" s="1621"/>
      <c r="F107" s="1370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0"/>
      <c r="L107" s="1111"/>
      <c r="M107" s="1110"/>
      <c r="N107" s="1140"/>
      <c r="O107" s="1623"/>
      <c r="P107" s="1158"/>
      <c r="Q107" s="1160">
        <v>84415.2</v>
      </c>
      <c r="R107" s="1598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0">
        <v>70</v>
      </c>
      <c r="B108" s="1619"/>
      <c r="C108" s="1367" t="s">
        <v>72</v>
      </c>
      <c r="D108" s="1369"/>
      <c r="E108" s="1622"/>
      <c r="F108" s="1370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0"/>
      <c r="L108" s="1111"/>
      <c r="M108" s="1110"/>
      <c r="N108" s="1140"/>
      <c r="O108" s="1610"/>
      <c r="P108" s="1158"/>
      <c r="Q108" s="1160">
        <v>20607.189999999999</v>
      </c>
      <c r="R108" s="1587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0">
        <v>71</v>
      </c>
      <c r="B109" s="1401" t="s">
        <v>376</v>
      </c>
      <c r="C109" s="1402" t="s">
        <v>377</v>
      </c>
      <c r="D109" s="1240"/>
      <c r="E109" s="1372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698"/>
      <c r="K109" s="1110"/>
      <c r="L109" s="1111"/>
      <c r="M109" s="1110"/>
      <c r="N109" s="1140"/>
      <c r="O109" s="1374" t="s">
        <v>378</v>
      </c>
      <c r="P109" s="1419">
        <v>4176</v>
      </c>
      <c r="Q109" s="1160">
        <f>200000+210880</f>
        <v>410880</v>
      </c>
      <c r="R109" s="1406" t="s">
        <v>425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0">
        <v>72</v>
      </c>
      <c r="B110" s="1378" t="s">
        <v>80</v>
      </c>
      <c r="C110" s="1243" t="s">
        <v>380</v>
      </c>
      <c r="D110" s="1243"/>
      <c r="E110" s="1380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0"/>
      <c r="L110" s="1111"/>
      <c r="M110" s="1110"/>
      <c r="N110" s="1140"/>
      <c r="O110" s="1467" t="s">
        <v>474</v>
      </c>
      <c r="P110" s="1150"/>
      <c r="Q110" s="1160">
        <v>595423.64</v>
      </c>
      <c r="R110" s="1474" t="s">
        <v>475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0">
        <v>73</v>
      </c>
      <c r="B111" s="1647" t="s">
        <v>383</v>
      </c>
      <c r="C111" s="1376" t="s">
        <v>103</v>
      </c>
      <c r="D111" s="1379"/>
      <c r="E111" s="1650">
        <v>45122</v>
      </c>
      <c r="F111" s="1370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0"/>
      <c r="L111" s="1111"/>
      <c r="M111" s="1110"/>
      <c r="N111" s="1140"/>
      <c r="O111" s="1653">
        <v>20554</v>
      </c>
      <c r="P111" s="1150"/>
      <c r="Q111" s="1160">
        <v>256426.5</v>
      </c>
      <c r="R111" s="1644" t="s">
        <v>486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0">
        <v>74</v>
      </c>
      <c r="B112" s="1648"/>
      <c r="C112" s="1377" t="s">
        <v>384</v>
      </c>
      <c r="D112" s="1369"/>
      <c r="E112" s="1651"/>
      <c r="F112" s="1370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0"/>
      <c r="L112" s="1111"/>
      <c r="M112" s="1110"/>
      <c r="N112" s="1140"/>
      <c r="O112" s="1654"/>
      <c r="P112" s="1151"/>
      <c r="Q112" s="1160">
        <v>20496.96</v>
      </c>
      <c r="R112" s="1645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0">
        <v>75</v>
      </c>
      <c r="B113" s="1649"/>
      <c r="C113" s="1377" t="s">
        <v>385</v>
      </c>
      <c r="D113" s="1369"/>
      <c r="E113" s="1652"/>
      <c r="F113" s="1370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0"/>
      <c r="L113" s="1111"/>
      <c r="M113" s="1110"/>
      <c r="N113" s="1140"/>
      <c r="O113" s="1655"/>
      <c r="P113" s="1151"/>
      <c r="Q113" s="1160">
        <v>80798.52</v>
      </c>
      <c r="R113" s="1646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0">
        <v>76</v>
      </c>
      <c r="B114" s="1617" t="s">
        <v>376</v>
      </c>
      <c r="C114" s="1477" t="s">
        <v>377</v>
      </c>
      <c r="D114" s="1369"/>
      <c r="E114" s="1630">
        <v>45126</v>
      </c>
      <c r="F114" s="1370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577"/>
      <c r="K114" s="1110"/>
      <c r="L114" s="1111"/>
      <c r="M114" s="1110"/>
      <c r="N114" s="1140"/>
      <c r="O114" s="1624" t="s">
        <v>418</v>
      </c>
      <c r="P114" s="1151"/>
      <c r="Q114" s="1160">
        <f>200000+205360</f>
        <v>405360</v>
      </c>
      <c r="R114" s="1586" t="s">
        <v>488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0"/>
      <c r="B115" s="1619"/>
      <c r="C115" s="1478" t="s">
        <v>489</v>
      </c>
      <c r="D115" s="1479"/>
      <c r="E115" s="1631"/>
      <c r="F115" s="1480">
        <v>50.8</v>
      </c>
      <c r="G115" s="605"/>
      <c r="H115" s="947">
        <v>50.8</v>
      </c>
      <c r="I115" s="957">
        <f t="shared" si="27"/>
        <v>0</v>
      </c>
      <c r="J115" s="1577"/>
      <c r="K115" s="1110"/>
      <c r="L115" s="1111"/>
      <c r="M115" s="1110"/>
      <c r="N115" s="1140"/>
      <c r="O115" s="1625"/>
      <c r="P115" s="1151"/>
      <c r="Q115" s="1160">
        <v>1016</v>
      </c>
      <c r="R115" s="1587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0">
        <v>77</v>
      </c>
      <c r="B116" s="1396" t="s">
        <v>328</v>
      </c>
      <c r="C116" s="1427" t="s">
        <v>399</v>
      </c>
      <c r="D116" s="1383"/>
      <c r="E116" s="1398">
        <v>45125</v>
      </c>
      <c r="F116" s="1403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69" t="s">
        <v>457</v>
      </c>
      <c r="K116" s="1110">
        <v>11424</v>
      </c>
      <c r="L116" s="1111" t="s">
        <v>431</v>
      </c>
      <c r="M116" s="1110">
        <v>37120</v>
      </c>
      <c r="N116" s="1176" t="s">
        <v>472</v>
      </c>
      <c r="O116" s="1475">
        <v>203082</v>
      </c>
      <c r="P116" s="1578">
        <v>4582</v>
      </c>
      <c r="Q116" s="1160">
        <f>43347.2*16.84</f>
        <v>729966.848</v>
      </c>
      <c r="R116" s="1476" t="s">
        <v>417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0">
        <v>78</v>
      </c>
      <c r="B117" s="1617" t="s">
        <v>373</v>
      </c>
      <c r="C117" s="1377" t="s">
        <v>401</v>
      </c>
      <c r="D117" s="1369"/>
      <c r="E117" s="1650">
        <v>45126</v>
      </c>
      <c r="F117" s="1370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0"/>
      <c r="L117" s="1111"/>
      <c r="M117" s="1110"/>
      <c r="N117" s="1140"/>
      <c r="O117" s="1609" t="s">
        <v>403</v>
      </c>
      <c r="P117" s="1151"/>
      <c r="Q117" s="1160">
        <v>14700</v>
      </c>
      <c r="R117" s="1641" t="s">
        <v>433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0">
        <v>79</v>
      </c>
      <c r="B118" s="1619"/>
      <c r="C118" s="1426" t="s">
        <v>402</v>
      </c>
      <c r="D118" s="1397"/>
      <c r="E118" s="1652"/>
      <c r="F118" s="1370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0"/>
      <c r="L118" s="1111"/>
      <c r="M118" s="1110"/>
      <c r="N118" s="1140"/>
      <c r="O118" s="1610"/>
      <c r="P118" s="1150"/>
      <c r="Q118" s="1160">
        <v>12750</v>
      </c>
      <c r="R118" s="1643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0">
        <v>80</v>
      </c>
      <c r="B119" s="1450" t="s">
        <v>383</v>
      </c>
      <c r="C119" s="1377" t="s">
        <v>103</v>
      </c>
      <c r="D119" s="1397"/>
      <c r="E119" s="1447">
        <v>45127</v>
      </c>
      <c r="F119" s="1370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0"/>
      <c r="L119" s="1111"/>
      <c r="M119" s="1110"/>
      <c r="N119" s="1140"/>
      <c r="O119" s="1448">
        <v>20579</v>
      </c>
      <c r="P119" s="1150"/>
      <c r="Q119" s="1160">
        <v>344806.24</v>
      </c>
      <c r="R119" s="1449" t="s">
        <v>480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0">
        <v>81</v>
      </c>
      <c r="B120" s="1626" t="s">
        <v>376</v>
      </c>
      <c r="C120" s="1404" t="s">
        <v>377</v>
      </c>
      <c r="D120" s="1369"/>
      <c r="E120" s="1628" t="s">
        <v>471</v>
      </c>
      <c r="F120" s="1370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0">
        <v>4176</v>
      </c>
      <c r="L120" s="1601" t="s">
        <v>739</v>
      </c>
      <c r="M120" s="1110"/>
      <c r="N120" s="1140"/>
      <c r="O120" s="1624" t="s">
        <v>470</v>
      </c>
      <c r="P120" s="1141"/>
      <c r="Q120" s="1160">
        <f>200000+188128.03</f>
        <v>388128.03</v>
      </c>
      <c r="R120" s="1410" t="s">
        <v>477</v>
      </c>
      <c r="S120" s="904">
        <f t="shared" si="34"/>
        <v>392304.03</v>
      </c>
      <c r="T120" s="905">
        <f t="shared" si="35"/>
        <v>97.032879784100984</v>
      </c>
    </row>
    <row r="121" spans="1:24" s="148" customFormat="1" ht="31.5" customHeight="1" thickBot="1" x14ac:dyDescent="0.35">
      <c r="A121" s="1010"/>
      <c r="B121" s="1627"/>
      <c r="C121" s="1465" t="s">
        <v>71</v>
      </c>
      <c r="D121" s="1369"/>
      <c r="E121" s="1629"/>
      <c r="F121" s="1370">
        <v>195.65</v>
      </c>
      <c r="G121" s="605"/>
      <c r="H121" s="947">
        <v>195.65</v>
      </c>
      <c r="I121" s="957">
        <f t="shared" si="33"/>
        <v>0</v>
      </c>
      <c r="J121" s="745"/>
      <c r="K121" s="1110">
        <v>0</v>
      </c>
      <c r="L121" s="1602"/>
      <c r="M121" s="1110"/>
      <c r="N121" s="1140"/>
      <c r="O121" s="1625"/>
      <c r="P121" s="1141"/>
      <c r="Q121" s="1160">
        <v>27391</v>
      </c>
      <c r="R121" s="1410" t="s">
        <v>478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0">
        <v>82</v>
      </c>
      <c r="B122" s="962" t="s">
        <v>449</v>
      </c>
      <c r="C122" s="1244" t="s">
        <v>450</v>
      </c>
      <c r="D122" s="948"/>
      <c r="E122" s="1381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0">
        <v>0</v>
      </c>
      <c r="L122" s="1603"/>
      <c r="M122" s="1110"/>
      <c r="N122" s="1140"/>
      <c r="O122" s="1466" t="s">
        <v>451</v>
      </c>
      <c r="P122" s="1152"/>
      <c r="Q122" s="1160">
        <v>47411.5</v>
      </c>
      <c r="R122" s="955" t="s">
        <v>481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0">
        <v>83</v>
      </c>
      <c r="B123" s="962" t="s">
        <v>383</v>
      </c>
      <c r="C123" s="1244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0"/>
      <c r="L123" s="1111"/>
      <c r="M123" s="1110"/>
      <c r="N123" s="1140"/>
      <c r="O123" s="1468">
        <v>20593</v>
      </c>
      <c r="P123" s="1152"/>
      <c r="Q123" s="1159">
        <v>33251.050000000003</v>
      </c>
      <c r="R123" s="1135" t="s">
        <v>468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0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0"/>
      <c r="L124" s="1114"/>
      <c r="M124" s="1110"/>
      <c r="N124" s="1140"/>
      <c r="O124" s="1470" t="s">
        <v>482</v>
      </c>
      <c r="P124" s="1153"/>
      <c r="Q124" s="1159">
        <v>596720.74</v>
      </c>
      <c r="R124" s="1135" t="s">
        <v>468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0">
        <v>86</v>
      </c>
      <c r="B125" s="962" t="s">
        <v>80</v>
      </c>
      <c r="C125" s="745" t="s">
        <v>452</v>
      </c>
      <c r="D125" s="948"/>
      <c r="E125" s="845">
        <v>45131</v>
      </c>
      <c r="F125" s="870">
        <v>18234.72</v>
      </c>
      <c r="G125" s="846">
        <v>670</v>
      </c>
      <c r="H125" s="1011">
        <v>18234.72</v>
      </c>
      <c r="I125" s="426">
        <f t="shared" ref="I125:I159" si="37">H125-F125</f>
        <v>0</v>
      </c>
      <c r="J125" s="1245"/>
      <c r="K125" s="1115"/>
      <c r="L125" s="1115"/>
      <c r="M125" s="1110"/>
      <c r="N125" s="1382"/>
      <c r="O125" s="1168" t="s">
        <v>737</v>
      </c>
      <c r="P125" s="1561"/>
      <c r="Q125" s="1559">
        <v>1349369.28</v>
      </c>
      <c r="R125" s="1560" t="s">
        <v>738</v>
      </c>
      <c r="S125" s="904">
        <f t="shared" ref="S125:S127" si="38">Q125+M125+K125</f>
        <v>1349369.28</v>
      </c>
      <c r="T125" s="905">
        <f t="shared" ref="T125:T127" si="39">S125/H125</f>
        <v>74</v>
      </c>
    </row>
    <row r="126" spans="1:24" s="148" customFormat="1" ht="31.5" customHeight="1" x14ac:dyDescent="0.3">
      <c r="A126" s="1010">
        <v>87</v>
      </c>
      <c r="B126" s="1242" t="s">
        <v>97</v>
      </c>
      <c r="C126" s="1108" t="s">
        <v>453</v>
      </c>
      <c r="D126" s="742"/>
      <c r="E126" s="845">
        <v>45131</v>
      </c>
      <c r="F126" s="999">
        <v>14400</v>
      </c>
      <c r="G126" s="1069">
        <v>1440</v>
      </c>
      <c r="H126" s="1012">
        <v>14400</v>
      </c>
      <c r="I126" s="902">
        <f t="shared" si="37"/>
        <v>0</v>
      </c>
      <c r="J126" s="699"/>
      <c r="K126" s="1115"/>
      <c r="L126" s="1115"/>
      <c r="M126" s="1110"/>
      <c r="N126" s="1113"/>
      <c r="O126" s="1035" t="s">
        <v>490</v>
      </c>
      <c r="P126" s="1113"/>
      <c r="Q126" s="1160">
        <v>504000</v>
      </c>
      <c r="R126" s="1135" t="s">
        <v>483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0">
        <v>88</v>
      </c>
      <c r="B127" s="1242" t="s">
        <v>328</v>
      </c>
      <c r="C127" s="1452" t="s">
        <v>399</v>
      </c>
      <c r="D127" s="742"/>
      <c r="E127" s="845">
        <v>45132</v>
      </c>
      <c r="F127" s="999">
        <v>18287.650000000001</v>
      </c>
      <c r="G127" s="1069">
        <v>23</v>
      </c>
      <c r="H127" s="1012">
        <v>18388</v>
      </c>
      <c r="I127" s="902">
        <f t="shared" si="37"/>
        <v>100.34999999999854</v>
      </c>
      <c r="J127" s="1453" t="s">
        <v>456</v>
      </c>
      <c r="K127" s="1110">
        <v>12424</v>
      </c>
      <c r="L127" s="1471" t="s">
        <v>484</v>
      </c>
      <c r="M127" s="1110">
        <v>37120</v>
      </c>
      <c r="N127" s="612" t="s">
        <v>479</v>
      </c>
      <c r="O127" s="1468">
        <v>203089</v>
      </c>
      <c r="P127" s="1581">
        <v>4582</v>
      </c>
      <c r="Q127" s="1160">
        <f>43376.73*16.86</f>
        <v>731331.66780000005</v>
      </c>
      <c r="R127" s="213" t="s">
        <v>476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0">
        <v>89</v>
      </c>
      <c r="B128" s="1458" t="s">
        <v>373</v>
      </c>
      <c r="C128" s="1108" t="s">
        <v>354</v>
      </c>
      <c r="D128" s="742"/>
      <c r="E128" s="1461">
        <v>45132</v>
      </c>
      <c r="F128" s="999">
        <v>2043</v>
      </c>
      <c r="G128" s="1069">
        <v>450</v>
      </c>
      <c r="H128" s="901">
        <v>2043</v>
      </c>
      <c r="I128" s="902">
        <f t="shared" si="37"/>
        <v>0</v>
      </c>
      <c r="J128" s="699"/>
      <c r="K128" s="1115"/>
      <c r="L128" s="1115"/>
      <c r="M128" s="1110"/>
      <c r="N128" s="1113"/>
      <c r="O128" s="1462" t="s">
        <v>458</v>
      </c>
      <c r="P128" s="1113"/>
      <c r="Q128" s="1160">
        <v>85806</v>
      </c>
      <c r="R128" s="1472" t="s">
        <v>485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0">
        <v>90</v>
      </c>
      <c r="B129" s="1617" t="s">
        <v>98</v>
      </c>
      <c r="C129" s="1457" t="s">
        <v>459</v>
      </c>
      <c r="D129" s="1459"/>
      <c r="E129" s="1620">
        <v>45133</v>
      </c>
      <c r="F129" s="1460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0"/>
      <c r="L129" s="1114"/>
      <c r="M129" s="1110"/>
      <c r="N129" s="1140"/>
      <c r="O129" s="1609" t="s">
        <v>462</v>
      </c>
      <c r="P129" s="1141"/>
      <c r="Q129" s="1160">
        <v>103313.64</v>
      </c>
      <c r="R129" s="1641" t="s">
        <v>486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0">
        <v>91</v>
      </c>
      <c r="B130" s="1618"/>
      <c r="C130" s="1457" t="s">
        <v>360</v>
      </c>
      <c r="D130" s="1459"/>
      <c r="E130" s="1621"/>
      <c r="F130" s="1460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0"/>
      <c r="L130" s="1114"/>
      <c r="M130" s="1110"/>
      <c r="N130" s="1140"/>
      <c r="O130" s="1623"/>
      <c r="P130" s="1141"/>
      <c r="Q130" s="1160">
        <v>52607.94</v>
      </c>
      <c r="R130" s="1642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0">
        <v>92</v>
      </c>
      <c r="B131" s="1618"/>
      <c r="C131" s="1457" t="s">
        <v>361</v>
      </c>
      <c r="D131" s="1459"/>
      <c r="E131" s="1621"/>
      <c r="F131" s="1460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0"/>
      <c r="L131" s="1114"/>
      <c r="M131" s="1110"/>
      <c r="N131" s="1140"/>
      <c r="O131" s="1623"/>
      <c r="P131" s="1141"/>
      <c r="Q131" s="1160">
        <v>41968.08</v>
      </c>
      <c r="R131" s="1642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0">
        <v>93</v>
      </c>
      <c r="B132" s="1619"/>
      <c r="C132" s="1457" t="s">
        <v>460</v>
      </c>
      <c r="D132" s="1459"/>
      <c r="E132" s="1622"/>
      <c r="F132" s="1460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0"/>
      <c r="L132" s="1114"/>
      <c r="M132" s="1110"/>
      <c r="N132" s="1140"/>
      <c r="O132" s="1610"/>
      <c r="P132" s="1141"/>
      <c r="Q132" s="1160">
        <v>26142.560000000001</v>
      </c>
      <c r="R132" s="1643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0">
        <v>94</v>
      </c>
      <c r="B133" s="1565" t="s">
        <v>449</v>
      </c>
      <c r="C133" s="1108" t="s">
        <v>450</v>
      </c>
      <c r="D133" s="741"/>
      <c r="E133" s="1571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0"/>
      <c r="L133" s="1114"/>
      <c r="M133" s="1110"/>
      <c r="N133" s="1113"/>
      <c r="O133" s="1568" t="s">
        <v>464</v>
      </c>
      <c r="P133" s="1113"/>
      <c r="Q133" s="1160">
        <v>47150.5</v>
      </c>
      <c r="R133" s="1473" t="s">
        <v>468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0">
        <v>95</v>
      </c>
      <c r="B134" s="1632" t="s">
        <v>376</v>
      </c>
      <c r="C134" s="1562" t="s">
        <v>377</v>
      </c>
      <c r="D134" s="1569"/>
      <c r="E134" s="1635" t="s">
        <v>732</v>
      </c>
      <c r="F134" s="1460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846"/>
      <c r="K134" s="1574">
        <v>4176</v>
      </c>
      <c r="L134" s="1604" t="s">
        <v>739</v>
      </c>
      <c r="M134" s="1110"/>
      <c r="N134" s="1140"/>
      <c r="O134" s="1638" t="s">
        <v>733</v>
      </c>
      <c r="P134" s="1582">
        <v>2969.6</v>
      </c>
      <c r="Q134" s="1572">
        <f>200000+192976.13</f>
        <v>392976.13</v>
      </c>
      <c r="R134" s="1573" t="s">
        <v>735</v>
      </c>
      <c r="S134" s="904">
        <f t="shared" si="40"/>
        <v>397152.13</v>
      </c>
      <c r="T134" s="905">
        <f>S134/H134</f>
        <v>97.806267546667982</v>
      </c>
      <c r="X134" s="847">
        <v>3611.88</v>
      </c>
    </row>
    <row r="135" spans="1:24" s="148" customFormat="1" ht="31.5" customHeight="1" x14ac:dyDescent="0.3">
      <c r="A135" s="1010">
        <v>96</v>
      </c>
      <c r="B135" s="1633"/>
      <c r="C135" s="1563" t="s">
        <v>71</v>
      </c>
      <c r="D135" s="1569"/>
      <c r="E135" s="1636"/>
      <c r="F135" s="1460">
        <v>101.999</v>
      </c>
      <c r="G135" s="819"/>
      <c r="H135" s="903">
        <v>101.999</v>
      </c>
      <c r="I135" s="902">
        <f t="shared" si="37"/>
        <v>0</v>
      </c>
      <c r="J135" s="700"/>
      <c r="K135" s="1110">
        <v>0</v>
      </c>
      <c r="L135" s="1605"/>
      <c r="M135" s="1110"/>
      <c r="N135" s="1479"/>
      <c r="O135" s="1639"/>
      <c r="P135" s="1583">
        <v>0</v>
      </c>
      <c r="Q135" s="1572">
        <v>14279.86</v>
      </c>
      <c r="R135" s="1584" t="s">
        <v>736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0">
        <v>97</v>
      </c>
      <c r="B136" s="1634"/>
      <c r="C136" s="1564" t="s">
        <v>734</v>
      </c>
      <c r="D136" s="1570"/>
      <c r="E136" s="1637"/>
      <c r="F136" s="1460">
        <v>102.6</v>
      </c>
      <c r="G136" s="819"/>
      <c r="H136" s="903">
        <v>102.6</v>
      </c>
      <c r="I136" s="902">
        <f t="shared" si="37"/>
        <v>0</v>
      </c>
      <c r="J136" s="700"/>
      <c r="K136" s="1110">
        <v>0</v>
      </c>
      <c r="L136" s="1606"/>
      <c r="M136" s="1110"/>
      <c r="N136" s="1567"/>
      <c r="O136" s="1640"/>
      <c r="P136" s="1583">
        <v>0</v>
      </c>
      <c r="Q136" s="1572">
        <v>2052.02</v>
      </c>
      <c r="R136" s="1585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0">
        <v>98</v>
      </c>
      <c r="B137" s="1566"/>
      <c r="C137" s="819"/>
      <c r="D137" s="1240"/>
      <c r="E137" s="1372"/>
      <c r="F137" s="903"/>
      <c r="G137" s="819"/>
      <c r="H137" s="903"/>
      <c r="I137" s="902">
        <f t="shared" ref="I137:I138" si="42">H137-F137</f>
        <v>0</v>
      </c>
      <c r="J137" s="700"/>
      <c r="K137" s="1110"/>
      <c r="L137" s="1114"/>
      <c r="M137" s="1110"/>
      <c r="N137" s="948"/>
      <c r="O137" s="1463"/>
      <c r="P137" s="1113"/>
      <c r="Q137" s="1112"/>
      <c r="R137" s="1113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0">
        <v>99</v>
      </c>
      <c r="B138" s="1241"/>
      <c r="C138" s="1181"/>
      <c r="D138" s="1240"/>
      <c r="E138" s="951"/>
      <c r="F138" s="871"/>
      <c r="G138" s="700"/>
      <c r="H138" s="871"/>
      <c r="I138" s="677">
        <f t="shared" si="42"/>
        <v>0</v>
      </c>
      <c r="J138" s="1237"/>
      <c r="K138" s="1110"/>
      <c r="L138" s="1114"/>
      <c r="M138" s="1110"/>
      <c r="N138" s="948"/>
      <c r="O138" s="1117"/>
      <c r="P138" s="1113"/>
      <c r="Q138" s="1112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0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0"/>
      <c r="L139" s="1114"/>
      <c r="M139" s="1110"/>
      <c r="N139" s="1113"/>
      <c r="O139" s="1035"/>
      <c r="P139" s="1127"/>
      <c r="Q139" s="1112"/>
      <c r="R139" s="1113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0">
        <v>101</v>
      </c>
      <c r="B140" s="958"/>
      <c r="C140" s="1212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0"/>
      <c r="L140" s="1114"/>
      <c r="M140" s="1110"/>
      <c r="N140" s="948"/>
      <c r="O140" s="1035"/>
      <c r="P140" s="1113"/>
      <c r="Q140" s="1112"/>
      <c r="R140" s="1113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0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0"/>
      <c r="L141" s="1114"/>
      <c r="M141" s="1110"/>
      <c r="N141" s="1113"/>
      <c r="O141" s="1128"/>
      <c r="P141" s="1126"/>
      <c r="Q141" s="1112"/>
      <c r="R141" s="1118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0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0"/>
      <c r="L142" s="1114"/>
      <c r="M142" s="1110"/>
      <c r="N142" s="1113"/>
      <c r="O142" s="1128"/>
      <c r="P142" s="1126"/>
      <c r="Q142" s="1112"/>
      <c r="R142" s="1118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0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0"/>
      <c r="L143" s="1114"/>
      <c r="M143" s="1110"/>
      <c r="N143" s="1113"/>
      <c r="O143" s="1128"/>
      <c r="P143" s="1113"/>
      <c r="Q143" s="1119"/>
      <c r="R143" s="1120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0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0"/>
      <c r="L144" s="1114"/>
      <c r="M144" s="1110"/>
      <c r="N144" s="948"/>
      <c r="O144" s="1128"/>
      <c r="P144" s="1113"/>
      <c r="Q144" s="1119"/>
      <c r="R144" s="1120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0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0"/>
      <c r="L145" s="1114"/>
      <c r="M145" s="1110"/>
      <c r="N145" s="948"/>
      <c r="O145" s="1116"/>
      <c r="P145" s="1113"/>
      <c r="Q145" s="1112"/>
      <c r="R145" s="1113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0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4"/>
      <c r="M146" s="1110"/>
      <c r="N146" s="948"/>
      <c r="O146" s="1129"/>
      <c r="P146" s="1113"/>
      <c r="Q146" s="1112"/>
      <c r="R146" s="1113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0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7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0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7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0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7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0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8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0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8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0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8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0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8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4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39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4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39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4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39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39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39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39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39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39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5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5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2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2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2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2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2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2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2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2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2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2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2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2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2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2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2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2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2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2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2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2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2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2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2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272701</v>
      </c>
      <c r="L188" s="538"/>
      <c r="M188" s="159">
        <f>SUM(M5:M187)</f>
        <v>853760</v>
      </c>
      <c r="N188" s="683"/>
      <c r="O188" s="1040"/>
      <c r="P188" s="783"/>
      <c r="Q188" s="478">
        <f>SUM(Q5:Q187)</f>
        <v>25904555.462189998</v>
      </c>
      <c r="R188" s="550"/>
      <c r="S188" s="906">
        <f>Q188+M188+K188</f>
        <v>27031016.462189998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0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40"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01:B102"/>
    <mergeCell ref="O101:O102"/>
    <mergeCell ref="B103:B104"/>
    <mergeCell ref="E103:E104"/>
    <mergeCell ref="O103:O104"/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L120:L122"/>
    <mergeCell ref="L134:L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4" t="s">
        <v>311</v>
      </c>
      <c r="B1" s="1664"/>
      <c r="C1" s="1664"/>
      <c r="D1" s="1664"/>
      <c r="E1" s="1664"/>
      <c r="F1" s="1664"/>
      <c r="G1" s="1664"/>
      <c r="H1" s="11">
        <v>1</v>
      </c>
      <c r="K1" s="1669" t="s">
        <v>345</v>
      </c>
      <c r="L1" s="1669"/>
      <c r="M1" s="1669"/>
      <c r="N1" s="1669"/>
      <c r="O1" s="1669"/>
      <c r="P1" s="1669"/>
      <c r="Q1" s="16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7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7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75"/>
      <c r="B6" s="167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75"/>
      <c r="L6" s="167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75"/>
      <c r="B7" s="167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75"/>
      <c r="L7" s="167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1"/>
      <c r="L8" s="19"/>
      <c r="M8" s="441"/>
      <c r="N8" s="130"/>
      <c r="O8" s="446"/>
      <c r="P8" s="1226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580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596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600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29" t="s">
        <v>305</v>
      </c>
      <c r="B13" s="670">
        <f t="shared" si="3"/>
        <v>92</v>
      </c>
      <c r="C13" s="1220">
        <v>6</v>
      </c>
      <c r="D13" s="1221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0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602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607</v>
      </c>
      <c r="R14" s="564">
        <v>90</v>
      </c>
      <c r="S14" s="596">
        <f t="shared" si="7"/>
        <v>613.19999999999982</v>
      </c>
    </row>
    <row r="15" spans="1:19" x14ac:dyDescent="0.25">
      <c r="A15" s="1041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6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622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1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6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643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671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679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8">
        <v>119.02</v>
      </c>
      <c r="E19" s="1334">
        <v>45110</v>
      </c>
      <c r="F19" s="1188">
        <f t="shared" si="8"/>
        <v>119.02</v>
      </c>
      <c r="G19" s="1189" t="s">
        <v>493</v>
      </c>
      <c r="H19" s="1190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703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8">
        <v>93.68</v>
      </c>
      <c r="E20" s="1334">
        <v>45111</v>
      </c>
      <c r="F20" s="1188">
        <f t="shared" si="4"/>
        <v>93.68</v>
      </c>
      <c r="G20" s="1189" t="s">
        <v>507</v>
      </c>
      <c r="H20" s="1190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727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8">
        <v>118.09</v>
      </c>
      <c r="E21" s="1334">
        <v>45112</v>
      </c>
      <c r="F21" s="1188">
        <f t="shared" si="4"/>
        <v>118.09</v>
      </c>
      <c r="G21" s="1189" t="s">
        <v>515</v>
      </c>
      <c r="H21" s="1190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8">
        <v>117.98</v>
      </c>
      <c r="E22" s="1334">
        <v>45113</v>
      </c>
      <c r="F22" s="1188">
        <f t="shared" si="4"/>
        <v>117.98</v>
      </c>
      <c r="G22" s="1189" t="s">
        <v>521</v>
      </c>
      <c r="H22" s="1190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4">
        <f t="shared" si="2"/>
        <v>0</v>
      </c>
      <c r="Q22" s="1525"/>
      <c r="R22" s="1526"/>
      <c r="S22" s="1500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8">
        <v>58.2</v>
      </c>
      <c r="E23" s="1334">
        <v>45117</v>
      </c>
      <c r="F23" s="1188">
        <f t="shared" si="4"/>
        <v>58.2</v>
      </c>
      <c r="G23" s="1189" t="s">
        <v>551</v>
      </c>
      <c r="H23" s="1190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4">
        <f t="shared" si="2"/>
        <v>0</v>
      </c>
      <c r="Q23" s="1525"/>
      <c r="R23" s="1526"/>
      <c r="S23" s="1500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8">
        <v>116.47</v>
      </c>
      <c r="E24" s="1334">
        <v>45117</v>
      </c>
      <c r="F24" s="1188">
        <f t="shared" si="4"/>
        <v>116.47</v>
      </c>
      <c r="G24" s="1189" t="s">
        <v>552</v>
      </c>
      <c r="H24" s="1190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4">
        <f t="shared" si="2"/>
        <v>0</v>
      </c>
      <c r="Q24" s="1525"/>
      <c r="R24" s="1526"/>
      <c r="S24" s="1500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8">
        <v>59.26</v>
      </c>
      <c r="E25" s="1334">
        <v>45118</v>
      </c>
      <c r="F25" s="1188">
        <f t="shared" si="4"/>
        <v>59.26</v>
      </c>
      <c r="G25" s="1189" t="s">
        <v>566</v>
      </c>
      <c r="H25" s="1190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4">
        <f t="shared" si="2"/>
        <v>0</v>
      </c>
      <c r="Q25" s="1525"/>
      <c r="R25" s="1526"/>
      <c r="S25" s="1500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8"/>
      <c r="E26" s="1334"/>
      <c r="F26" s="1188">
        <f t="shared" si="4"/>
        <v>0</v>
      </c>
      <c r="G26" s="1189"/>
      <c r="H26" s="1190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4">
        <f t="shared" si="2"/>
        <v>0</v>
      </c>
      <c r="Q26" s="1525"/>
      <c r="R26" s="1526"/>
      <c r="S26" s="1500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8">
        <v>11.51</v>
      </c>
      <c r="E27" s="1334">
        <v>45118</v>
      </c>
      <c r="F27" s="1188">
        <f t="shared" si="4"/>
        <v>11.51</v>
      </c>
      <c r="G27" s="1189" t="s">
        <v>571</v>
      </c>
      <c r="H27" s="1190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4">
        <f t="shared" si="2"/>
        <v>0</v>
      </c>
      <c r="Q27" s="1525"/>
      <c r="R27" s="1526"/>
      <c r="S27" s="1500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8">
        <v>12.31</v>
      </c>
      <c r="E28" s="1334">
        <v>45119</v>
      </c>
      <c r="F28" s="1188">
        <f t="shared" si="4"/>
        <v>12.31</v>
      </c>
      <c r="G28" s="1189" t="s">
        <v>579</v>
      </c>
      <c r="H28" s="1190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1"/>
      <c r="O28" s="1342"/>
      <c r="P28" s="1341">
        <f t="shared" si="2"/>
        <v>0</v>
      </c>
      <c r="Q28" s="1343"/>
      <c r="R28" s="1344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8">
        <v>11.56</v>
      </c>
      <c r="E29" s="1334">
        <v>45119</v>
      </c>
      <c r="F29" s="1188">
        <f t="shared" si="4"/>
        <v>11.56</v>
      </c>
      <c r="G29" s="1189" t="s">
        <v>579</v>
      </c>
      <c r="H29" s="1190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1"/>
      <c r="O29" s="1342"/>
      <c r="P29" s="1341">
        <f t="shared" si="2"/>
        <v>0</v>
      </c>
      <c r="Q29" s="1343"/>
      <c r="R29" s="1344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4">
        <v>0</v>
      </c>
      <c r="E30" s="1335"/>
      <c r="F30" s="1194">
        <f t="shared" si="4"/>
        <v>0</v>
      </c>
      <c r="G30" s="1189"/>
      <c r="H30" s="1196"/>
      <c r="I30" s="596">
        <f t="shared" si="5"/>
        <v>24.050000000000026</v>
      </c>
      <c r="K30" s="118"/>
      <c r="L30" s="670">
        <f t="shared" si="6"/>
        <v>0</v>
      </c>
      <c r="M30" s="15"/>
      <c r="N30" s="1345"/>
      <c r="O30" s="1346"/>
      <c r="P30" s="1345">
        <f t="shared" si="2"/>
        <v>0</v>
      </c>
      <c r="Q30" s="1343"/>
      <c r="R30" s="1347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4"/>
      <c r="E31" s="1335"/>
      <c r="F31" s="1194">
        <f t="shared" si="4"/>
        <v>0</v>
      </c>
      <c r="G31" s="1189"/>
      <c r="H31" s="1196"/>
      <c r="I31" s="596">
        <f t="shared" si="5"/>
        <v>24.050000000000026</v>
      </c>
      <c r="K31" s="118"/>
      <c r="L31" s="670">
        <f t="shared" si="6"/>
        <v>0</v>
      </c>
      <c r="M31" s="15"/>
      <c r="N31" s="1345"/>
      <c r="O31" s="1346"/>
      <c r="P31" s="1345">
        <f t="shared" si="2"/>
        <v>0</v>
      </c>
      <c r="Q31" s="1343"/>
      <c r="R31" s="1347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4"/>
      <c r="E32" s="1335"/>
      <c r="F32" s="1516">
        <v>24.05</v>
      </c>
      <c r="G32" s="1517"/>
      <c r="H32" s="1518"/>
      <c r="I32" s="1500">
        <f t="shared" si="5"/>
        <v>0</v>
      </c>
      <c r="K32" s="118"/>
      <c r="L32" s="670">
        <f t="shared" si="6"/>
        <v>0</v>
      </c>
      <c r="M32" s="15"/>
      <c r="N32" s="1345"/>
      <c r="O32" s="1346"/>
      <c r="P32" s="1345">
        <f t="shared" si="2"/>
        <v>0</v>
      </c>
      <c r="Q32" s="1343"/>
      <c r="R32" s="1347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4"/>
      <c r="E33" s="1335"/>
      <c r="F33" s="1516">
        <f t="shared" si="4"/>
        <v>0</v>
      </c>
      <c r="G33" s="1517"/>
      <c r="H33" s="1518"/>
      <c r="I33" s="1500">
        <f t="shared" si="5"/>
        <v>0</v>
      </c>
      <c r="K33" s="118"/>
      <c r="L33" s="670">
        <f t="shared" si="6"/>
        <v>0</v>
      </c>
      <c r="M33" s="15"/>
      <c r="N33" s="1345"/>
      <c r="O33" s="1346"/>
      <c r="P33" s="1345">
        <f t="shared" si="2"/>
        <v>0</v>
      </c>
      <c r="Q33" s="1343"/>
      <c r="R33" s="1347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4"/>
      <c r="E34" s="1335"/>
      <c r="F34" s="1516">
        <f t="shared" si="4"/>
        <v>0</v>
      </c>
      <c r="G34" s="1517"/>
      <c r="H34" s="1518"/>
      <c r="I34" s="1500">
        <f t="shared" si="5"/>
        <v>0</v>
      </c>
      <c r="K34" s="118"/>
      <c r="L34" s="670">
        <f t="shared" si="6"/>
        <v>0</v>
      </c>
      <c r="M34" s="15"/>
      <c r="N34" s="1345"/>
      <c r="O34" s="1346"/>
      <c r="P34" s="1345">
        <f t="shared" si="2"/>
        <v>0</v>
      </c>
      <c r="Q34" s="1343"/>
      <c r="R34" s="1347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4"/>
      <c r="E35" s="1335"/>
      <c r="F35" s="1516">
        <f t="shared" si="4"/>
        <v>0</v>
      </c>
      <c r="G35" s="1517"/>
      <c r="H35" s="1518"/>
      <c r="I35" s="1500">
        <f t="shared" si="5"/>
        <v>0</v>
      </c>
      <c r="K35" s="118"/>
      <c r="L35" s="670">
        <f t="shared" si="6"/>
        <v>0</v>
      </c>
      <c r="M35" s="15"/>
      <c r="N35" s="1345"/>
      <c r="O35" s="1346"/>
      <c r="P35" s="1345">
        <f t="shared" si="2"/>
        <v>0</v>
      </c>
      <c r="Q35" s="1343"/>
      <c r="R35" s="1347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4"/>
      <c r="E36" s="1335"/>
      <c r="F36" s="1516">
        <f t="shared" si="4"/>
        <v>0</v>
      </c>
      <c r="G36" s="1517"/>
      <c r="H36" s="1518"/>
      <c r="I36" s="1500">
        <f t="shared" si="5"/>
        <v>0</v>
      </c>
      <c r="K36" s="118"/>
      <c r="L36" s="670">
        <f t="shared" si="6"/>
        <v>0</v>
      </c>
      <c r="M36" s="15"/>
      <c r="N36" s="1345"/>
      <c r="O36" s="1346"/>
      <c r="P36" s="1345">
        <f t="shared" si="2"/>
        <v>0</v>
      </c>
      <c r="Q36" s="1343"/>
      <c r="R36" s="1347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4"/>
      <c r="E37" s="1335"/>
      <c r="F37" s="1194">
        <f t="shared" si="4"/>
        <v>0</v>
      </c>
      <c r="G37" s="1189"/>
      <c r="H37" s="1196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5"/>
      <c r="O37" s="1346"/>
      <c r="P37" s="1345">
        <f t="shared" si="2"/>
        <v>0</v>
      </c>
      <c r="Q37" s="1343"/>
      <c r="R37" s="1347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4"/>
      <c r="E38" s="1335"/>
      <c r="F38" s="1194">
        <f t="shared" si="4"/>
        <v>0</v>
      </c>
      <c r="G38" s="1189"/>
      <c r="H38" s="1196"/>
      <c r="I38" s="102">
        <f t="shared" si="5"/>
        <v>0</v>
      </c>
      <c r="K38" s="119"/>
      <c r="L38" s="670">
        <f t="shared" si="6"/>
        <v>0</v>
      </c>
      <c r="M38" s="15"/>
      <c r="N38" s="1345"/>
      <c r="O38" s="1346"/>
      <c r="P38" s="1345">
        <f t="shared" si="2"/>
        <v>0</v>
      </c>
      <c r="Q38" s="1343"/>
      <c r="R38" s="1347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4"/>
      <c r="E39" s="1335"/>
      <c r="F39" s="1194">
        <f t="shared" si="4"/>
        <v>0</v>
      </c>
      <c r="G39" s="1189"/>
      <c r="H39" s="1196"/>
      <c r="I39" s="102">
        <f t="shared" si="5"/>
        <v>0</v>
      </c>
      <c r="K39" s="118"/>
      <c r="L39" s="670">
        <f t="shared" si="6"/>
        <v>0</v>
      </c>
      <c r="M39" s="15"/>
      <c r="N39" s="1345"/>
      <c r="O39" s="1346"/>
      <c r="P39" s="1345">
        <f t="shared" si="2"/>
        <v>0</v>
      </c>
      <c r="Q39" s="1343"/>
      <c r="R39" s="1347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4"/>
      <c r="E40" s="1335"/>
      <c r="F40" s="1194">
        <f t="shared" si="4"/>
        <v>0</v>
      </c>
      <c r="G40" s="1189"/>
      <c r="H40" s="1196"/>
      <c r="I40" s="102">
        <f t="shared" si="5"/>
        <v>0</v>
      </c>
      <c r="K40" s="118"/>
      <c r="L40" s="670">
        <f t="shared" si="6"/>
        <v>0</v>
      </c>
      <c r="M40" s="15"/>
      <c r="N40" s="1345"/>
      <c r="O40" s="1346"/>
      <c r="P40" s="1345">
        <f t="shared" si="2"/>
        <v>0</v>
      </c>
      <c r="Q40" s="1343"/>
      <c r="R40" s="1347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4"/>
      <c r="E41" s="1335"/>
      <c r="F41" s="1194">
        <f t="shared" si="4"/>
        <v>0</v>
      </c>
      <c r="G41" s="1189"/>
      <c r="H41" s="1196"/>
      <c r="I41" s="102">
        <f t="shared" si="5"/>
        <v>0</v>
      </c>
      <c r="K41" s="118"/>
      <c r="L41" s="670">
        <f t="shared" si="6"/>
        <v>0</v>
      </c>
      <c r="M41" s="15"/>
      <c r="N41" s="1345"/>
      <c r="O41" s="1346"/>
      <c r="P41" s="1345">
        <f t="shared" si="2"/>
        <v>0</v>
      </c>
      <c r="Q41" s="1343"/>
      <c r="R41" s="1347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4"/>
      <c r="E42" s="1335"/>
      <c r="F42" s="1194">
        <f t="shared" si="4"/>
        <v>0</v>
      </c>
      <c r="G42" s="1189"/>
      <c r="H42" s="1196"/>
      <c r="I42" s="102">
        <f t="shared" si="5"/>
        <v>0</v>
      </c>
      <c r="K42" s="118"/>
      <c r="L42" s="670">
        <f t="shared" si="6"/>
        <v>0</v>
      </c>
      <c r="M42" s="15"/>
      <c r="N42" s="1345"/>
      <c r="O42" s="1346"/>
      <c r="P42" s="1345">
        <f t="shared" si="2"/>
        <v>0</v>
      </c>
      <c r="Q42" s="1343"/>
      <c r="R42" s="1347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4"/>
      <c r="E43" s="1335"/>
      <c r="F43" s="1194">
        <f t="shared" si="4"/>
        <v>0</v>
      </c>
      <c r="G43" s="1189"/>
      <c r="H43" s="1196"/>
      <c r="I43" s="102">
        <f t="shared" si="5"/>
        <v>0</v>
      </c>
      <c r="K43" s="118"/>
      <c r="L43" s="670">
        <f t="shared" si="6"/>
        <v>0</v>
      </c>
      <c r="M43" s="15"/>
      <c r="N43" s="1345"/>
      <c r="O43" s="1346"/>
      <c r="P43" s="1345">
        <f t="shared" si="2"/>
        <v>0</v>
      </c>
      <c r="Q43" s="1343"/>
      <c r="R43" s="1347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4"/>
      <c r="E44" s="1335"/>
      <c r="F44" s="1194">
        <f t="shared" si="4"/>
        <v>0</v>
      </c>
      <c r="G44" s="1195"/>
      <c r="H44" s="1196"/>
      <c r="I44" s="102">
        <f t="shared" si="5"/>
        <v>0</v>
      </c>
      <c r="K44" s="118"/>
      <c r="L44" s="670">
        <f t="shared" si="6"/>
        <v>0</v>
      </c>
      <c r="M44" s="15"/>
      <c r="N44" s="1345"/>
      <c r="O44" s="1346"/>
      <c r="P44" s="1345">
        <f t="shared" si="2"/>
        <v>0</v>
      </c>
      <c r="Q44" s="1348"/>
      <c r="R44" s="1347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4"/>
      <c r="E45" s="1335"/>
      <c r="F45" s="1194">
        <f t="shared" si="4"/>
        <v>0</v>
      </c>
      <c r="G45" s="1195"/>
      <c r="H45" s="1196"/>
      <c r="I45" s="102">
        <f t="shared" si="5"/>
        <v>0</v>
      </c>
      <c r="K45" s="118"/>
      <c r="L45" s="670">
        <f t="shared" si="6"/>
        <v>0</v>
      </c>
      <c r="M45" s="15"/>
      <c r="N45" s="1345"/>
      <c r="O45" s="1346"/>
      <c r="P45" s="1345">
        <f t="shared" si="2"/>
        <v>0</v>
      </c>
      <c r="Q45" s="1348"/>
      <c r="R45" s="1347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4"/>
      <c r="E46" s="1335"/>
      <c r="F46" s="1194">
        <f t="shared" si="4"/>
        <v>0</v>
      </c>
      <c r="G46" s="1195"/>
      <c r="H46" s="1196"/>
      <c r="I46" s="102">
        <f t="shared" si="5"/>
        <v>0</v>
      </c>
      <c r="K46" s="118"/>
      <c r="L46" s="670">
        <f t="shared" si="6"/>
        <v>0</v>
      </c>
      <c r="M46" s="15"/>
      <c r="N46" s="1345"/>
      <c r="O46" s="1346"/>
      <c r="P46" s="1345">
        <f t="shared" si="2"/>
        <v>0</v>
      </c>
      <c r="Q46" s="1348"/>
      <c r="R46" s="1347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4"/>
      <c r="E47" s="1335"/>
      <c r="F47" s="1194">
        <f t="shared" si="4"/>
        <v>0</v>
      </c>
      <c r="G47" s="1195"/>
      <c r="H47" s="1196"/>
      <c r="I47" s="102">
        <f t="shared" si="5"/>
        <v>0</v>
      </c>
      <c r="K47" s="118"/>
      <c r="L47" s="670">
        <f t="shared" si="6"/>
        <v>0</v>
      </c>
      <c r="M47" s="15"/>
      <c r="N47" s="1345"/>
      <c r="O47" s="1346"/>
      <c r="P47" s="1345">
        <f t="shared" si="2"/>
        <v>0</v>
      </c>
      <c r="Q47" s="1348"/>
      <c r="R47" s="1347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4"/>
      <c r="E48" s="1335"/>
      <c r="F48" s="1194">
        <f t="shared" si="4"/>
        <v>0</v>
      </c>
      <c r="G48" s="1195"/>
      <c r="H48" s="1196"/>
      <c r="I48" s="102">
        <f t="shared" si="5"/>
        <v>0</v>
      </c>
      <c r="K48" s="118"/>
      <c r="L48" s="670">
        <f t="shared" si="6"/>
        <v>0</v>
      </c>
      <c r="M48" s="15"/>
      <c r="N48" s="1345"/>
      <c r="O48" s="1346"/>
      <c r="P48" s="1345">
        <f t="shared" si="2"/>
        <v>0</v>
      </c>
      <c r="Q48" s="1348"/>
      <c r="R48" s="1347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4"/>
      <c r="E49" s="1335"/>
      <c r="F49" s="1194">
        <f t="shared" si="4"/>
        <v>0</v>
      </c>
      <c r="G49" s="1195"/>
      <c r="H49" s="1196"/>
      <c r="I49" s="102">
        <f t="shared" si="5"/>
        <v>0</v>
      </c>
      <c r="K49" s="118"/>
      <c r="L49" s="670">
        <f t="shared" si="6"/>
        <v>0</v>
      </c>
      <c r="M49" s="15"/>
      <c r="N49" s="1345"/>
      <c r="O49" s="1346"/>
      <c r="P49" s="1345">
        <f t="shared" si="2"/>
        <v>0</v>
      </c>
      <c r="Q49" s="1348"/>
      <c r="R49" s="1347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5"/>
      <c r="O50" s="1346"/>
      <c r="P50" s="1345">
        <f t="shared" si="2"/>
        <v>0</v>
      </c>
      <c r="Q50" s="1348"/>
      <c r="R50" s="1347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5"/>
      <c r="O51" s="1346"/>
      <c r="P51" s="1345">
        <f t="shared" si="2"/>
        <v>0</v>
      </c>
      <c r="Q51" s="1348"/>
      <c r="R51" s="1347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5"/>
      <c r="O52" s="1346"/>
      <c r="P52" s="1345">
        <f t="shared" si="2"/>
        <v>0</v>
      </c>
      <c r="Q52" s="1348"/>
      <c r="R52" s="1347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5"/>
      <c r="O53" s="1346"/>
      <c r="P53" s="1345">
        <f t="shared" si="2"/>
        <v>0</v>
      </c>
      <c r="Q53" s="1348"/>
      <c r="R53" s="1347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5"/>
      <c r="O54" s="1346"/>
      <c r="P54" s="1345">
        <f t="shared" si="2"/>
        <v>0</v>
      </c>
      <c r="Q54" s="1348"/>
      <c r="R54" s="1347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5"/>
      <c r="O55" s="1346"/>
      <c r="P55" s="1345">
        <f t="shared" si="2"/>
        <v>0</v>
      </c>
      <c r="Q55" s="1348"/>
      <c r="R55" s="1347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5"/>
      <c r="O56" s="1346"/>
      <c r="P56" s="1345">
        <f t="shared" si="2"/>
        <v>0</v>
      </c>
      <c r="Q56" s="1348"/>
      <c r="R56" s="1347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5"/>
      <c r="O57" s="1346"/>
      <c r="P57" s="1345">
        <f t="shared" si="2"/>
        <v>0</v>
      </c>
      <c r="Q57" s="1348"/>
      <c r="R57" s="1347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5"/>
      <c r="O58" s="1346"/>
      <c r="P58" s="1345">
        <f t="shared" si="2"/>
        <v>0</v>
      </c>
      <c r="Q58" s="1348"/>
      <c r="R58" s="1347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5"/>
      <c r="O59" s="1346"/>
      <c r="P59" s="1345">
        <f t="shared" si="2"/>
        <v>0</v>
      </c>
      <c r="Q59" s="1348"/>
      <c r="R59" s="1347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5"/>
      <c r="O60" s="1346"/>
      <c r="P60" s="1345">
        <f t="shared" si="2"/>
        <v>0</v>
      </c>
      <c r="Q60" s="1348"/>
      <c r="R60" s="1347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66" t="s">
        <v>11</v>
      </c>
      <c r="D84" s="1667"/>
      <c r="E84" s="56">
        <f>E6+E7-F79+E8</f>
        <v>-505.11999999999989</v>
      </c>
      <c r="F84" s="1041"/>
      <c r="M84" s="1666" t="s">
        <v>11</v>
      </c>
      <c r="N84" s="1667"/>
      <c r="O84" s="56">
        <f>O6+O7-P79+O8</f>
        <v>-1039.08</v>
      </c>
      <c r="P84" s="1226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64" t="s">
        <v>312</v>
      </c>
      <c r="B1" s="1664"/>
      <c r="C1" s="1664"/>
      <c r="D1" s="1664"/>
      <c r="E1" s="1664"/>
      <c r="F1" s="1664"/>
      <c r="G1" s="1664"/>
      <c r="H1" s="11">
        <v>1</v>
      </c>
      <c r="L1" s="1669" t="s">
        <v>336</v>
      </c>
      <c r="M1" s="1669"/>
      <c r="N1" s="1669"/>
      <c r="O1" s="1669"/>
      <c r="P1" s="1669"/>
      <c r="Q1" s="1669"/>
      <c r="R1" s="166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77" t="s">
        <v>67</v>
      </c>
      <c r="C4" s="230"/>
      <c r="D4" s="130"/>
      <c r="E4" s="435">
        <v>834.3</v>
      </c>
      <c r="F4" s="1147">
        <v>32</v>
      </c>
      <c r="G4" s="151"/>
      <c r="H4" s="151"/>
      <c r="L4" s="410"/>
      <c r="M4" s="1677" t="s">
        <v>67</v>
      </c>
      <c r="N4" s="230"/>
      <c r="O4" s="130"/>
      <c r="P4" s="435">
        <v>-30.59</v>
      </c>
      <c r="Q4" s="1226">
        <v>0</v>
      </c>
      <c r="R4" s="151"/>
      <c r="S4" s="151"/>
    </row>
    <row r="5" spans="1:21" ht="21" customHeight="1" x14ac:dyDescent="0.25">
      <c r="A5" s="1679" t="s">
        <v>80</v>
      </c>
      <c r="B5" s="1678"/>
      <c r="C5" s="230">
        <v>119</v>
      </c>
      <c r="D5" s="130">
        <v>45098</v>
      </c>
      <c r="E5" s="435">
        <v>5017.21</v>
      </c>
      <c r="F5" s="1147">
        <v>186</v>
      </c>
      <c r="G5" s="5"/>
      <c r="L5" s="1679" t="s">
        <v>80</v>
      </c>
      <c r="M5" s="1678"/>
      <c r="N5" s="230">
        <v>119</v>
      </c>
      <c r="O5" s="130">
        <v>45120</v>
      </c>
      <c r="P5" s="435">
        <v>5003.5600000000004</v>
      </c>
      <c r="Q5" s="1226">
        <v>176</v>
      </c>
      <c r="R5" s="5"/>
    </row>
    <row r="6" spans="1:21" ht="21" customHeight="1" x14ac:dyDescent="0.25">
      <c r="A6" s="1679"/>
      <c r="B6" s="1678"/>
      <c r="C6" s="371">
        <v>119</v>
      </c>
      <c r="D6" s="130">
        <v>45105</v>
      </c>
      <c r="E6" s="436">
        <v>5006.87</v>
      </c>
      <c r="F6" s="1147">
        <v>183</v>
      </c>
      <c r="G6" s="47">
        <f>F79</f>
        <v>10888.969999999998</v>
      </c>
      <c r="H6" s="7">
        <f>E6-G6+E7+E5-G5+E4</f>
        <v>-30.589999999997644</v>
      </c>
      <c r="L6" s="1679"/>
      <c r="M6" s="1678"/>
      <c r="N6" s="371">
        <v>119</v>
      </c>
      <c r="O6" s="130">
        <v>45129</v>
      </c>
      <c r="P6" s="436">
        <v>5014.46</v>
      </c>
      <c r="Q6" s="1226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78"/>
      <c r="C7" s="220"/>
      <c r="D7" s="218"/>
      <c r="E7" s="435"/>
      <c r="F7" s="1147"/>
      <c r="L7" s="685"/>
      <c r="M7" s="1678"/>
      <c r="N7" s="220"/>
      <c r="O7" s="218"/>
      <c r="P7" s="435"/>
      <c r="Q7" s="1226"/>
    </row>
    <row r="8" spans="1:21" ht="15.75" thickBot="1" x14ac:dyDescent="0.3">
      <c r="A8" s="410"/>
      <c r="B8" s="144"/>
      <c r="C8" s="220"/>
      <c r="D8" s="218"/>
      <c r="E8" s="435"/>
      <c r="F8" s="1147"/>
      <c r="L8" s="410"/>
      <c r="M8" s="144"/>
      <c r="N8" s="220"/>
      <c r="O8" s="218"/>
      <c r="P8" s="435"/>
      <c r="Q8" s="1226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606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608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618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623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626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641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644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648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651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0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0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651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0"/>
      <c r="B20" s="670">
        <f t="shared" si="4"/>
        <v>201</v>
      </c>
      <c r="C20" s="624">
        <v>1</v>
      </c>
      <c r="D20" s="1247">
        <v>23</v>
      </c>
      <c r="E20" s="1248">
        <v>45110</v>
      </c>
      <c r="F20" s="1247">
        <f t="shared" si="5"/>
        <v>23</v>
      </c>
      <c r="G20" s="1249" t="s">
        <v>494</v>
      </c>
      <c r="H20" s="1250">
        <v>136</v>
      </c>
      <c r="I20" s="596">
        <f t="shared" si="6"/>
        <v>5519.9199999999992</v>
      </c>
      <c r="J20" s="652">
        <f t="shared" si="2"/>
        <v>3128</v>
      </c>
      <c r="L20" s="1130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657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0"/>
      <c r="B21" s="670">
        <f t="shared" si="4"/>
        <v>200</v>
      </c>
      <c r="C21" s="624">
        <v>1</v>
      </c>
      <c r="D21" s="1247">
        <v>24.77</v>
      </c>
      <c r="E21" s="1248">
        <v>45110</v>
      </c>
      <c r="F21" s="1247">
        <f t="shared" si="5"/>
        <v>24.77</v>
      </c>
      <c r="G21" s="1249" t="s">
        <v>495</v>
      </c>
      <c r="H21" s="1250">
        <v>136</v>
      </c>
      <c r="I21" s="596">
        <f t="shared" si="6"/>
        <v>5495.1499999999987</v>
      </c>
      <c r="J21" s="652">
        <f t="shared" si="2"/>
        <v>3368.72</v>
      </c>
      <c r="L21" s="1130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668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0"/>
      <c r="B22" s="670">
        <f t="shared" si="4"/>
        <v>165</v>
      </c>
      <c r="C22" s="624">
        <v>35</v>
      </c>
      <c r="D22" s="1247">
        <v>963.6</v>
      </c>
      <c r="E22" s="1248">
        <v>45110</v>
      </c>
      <c r="F22" s="1247">
        <f t="shared" si="5"/>
        <v>963.6</v>
      </c>
      <c r="G22" s="1249" t="s">
        <v>498</v>
      </c>
      <c r="H22" s="1250">
        <v>136</v>
      </c>
      <c r="I22" s="596">
        <f t="shared" si="6"/>
        <v>4531.5499999999984</v>
      </c>
      <c r="J22" s="652">
        <f t="shared" si="2"/>
        <v>131049.60000000001</v>
      </c>
      <c r="L22" s="1130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670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0"/>
      <c r="B23" s="670">
        <f t="shared" si="4"/>
        <v>164</v>
      </c>
      <c r="C23" s="624">
        <v>1</v>
      </c>
      <c r="D23" s="1247">
        <v>26.4</v>
      </c>
      <c r="E23" s="1248">
        <v>45112</v>
      </c>
      <c r="F23" s="1247">
        <f t="shared" si="5"/>
        <v>26.4</v>
      </c>
      <c r="G23" s="1249" t="s">
        <v>513</v>
      </c>
      <c r="H23" s="1250">
        <v>135</v>
      </c>
      <c r="I23" s="596">
        <f t="shared" si="6"/>
        <v>4505.1499999999987</v>
      </c>
      <c r="J23" s="652">
        <f t="shared" si="2"/>
        <v>3564</v>
      </c>
      <c r="L23" s="1130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680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1"/>
      <c r="B24" s="670">
        <f t="shared" si="4"/>
        <v>163</v>
      </c>
      <c r="C24" s="624">
        <v>1</v>
      </c>
      <c r="D24" s="1247">
        <v>27.62</v>
      </c>
      <c r="E24" s="1248">
        <v>45114</v>
      </c>
      <c r="F24" s="1247">
        <f t="shared" si="5"/>
        <v>27.62</v>
      </c>
      <c r="G24" s="1249" t="s">
        <v>529</v>
      </c>
      <c r="H24" s="1250">
        <v>136</v>
      </c>
      <c r="I24" s="596">
        <f t="shared" si="6"/>
        <v>4477.5299999999988</v>
      </c>
      <c r="J24" s="652">
        <f t="shared" si="2"/>
        <v>3756.32</v>
      </c>
      <c r="L24" s="1131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681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0"/>
      <c r="B25" s="670">
        <f t="shared" si="4"/>
        <v>162</v>
      </c>
      <c r="C25" s="624">
        <v>1</v>
      </c>
      <c r="D25" s="1247">
        <v>30.57</v>
      </c>
      <c r="E25" s="1248">
        <v>45114</v>
      </c>
      <c r="F25" s="1247">
        <f t="shared" si="5"/>
        <v>30.57</v>
      </c>
      <c r="G25" s="1249" t="s">
        <v>529</v>
      </c>
      <c r="H25" s="1250">
        <v>136</v>
      </c>
      <c r="I25" s="596">
        <f t="shared" si="6"/>
        <v>4446.9599999999991</v>
      </c>
      <c r="J25" s="652">
        <f t="shared" si="2"/>
        <v>4157.5200000000004</v>
      </c>
      <c r="L25" s="1130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682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3">
        <v>938.81</v>
      </c>
      <c r="E26" s="1251">
        <v>45114</v>
      </c>
      <c r="F26" s="1203">
        <f t="shared" si="5"/>
        <v>938.81</v>
      </c>
      <c r="G26" s="1205" t="s">
        <v>530</v>
      </c>
      <c r="H26" s="1206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683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3">
        <v>673.36</v>
      </c>
      <c r="E27" s="1251">
        <v>45114</v>
      </c>
      <c r="F27" s="1203">
        <f t="shared" si="5"/>
        <v>673.36</v>
      </c>
      <c r="G27" s="1205" t="s">
        <v>537</v>
      </c>
      <c r="H27" s="1206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696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3">
        <v>29.3</v>
      </c>
      <c r="E28" s="1251">
        <v>45115</v>
      </c>
      <c r="F28" s="1203">
        <f t="shared" si="5"/>
        <v>29.3</v>
      </c>
      <c r="G28" s="1205" t="s">
        <v>539</v>
      </c>
      <c r="H28" s="1206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702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3">
        <v>995.39</v>
      </c>
      <c r="E29" s="1251">
        <v>45117</v>
      </c>
      <c r="F29" s="1203">
        <f t="shared" si="5"/>
        <v>995.39</v>
      </c>
      <c r="G29" s="1205" t="s">
        <v>550</v>
      </c>
      <c r="H29" s="1206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706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3">
        <v>31.57</v>
      </c>
      <c r="E30" s="1251">
        <v>45118</v>
      </c>
      <c r="F30" s="1203">
        <f t="shared" si="5"/>
        <v>31.57</v>
      </c>
      <c r="G30" s="1205" t="s">
        <v>562</v>
      </c>
      <c r="H30" s="1206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716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3">
        <v>321.91000000000003</v>
      </c>
      <c r="E31" s="1251">
        <v>45118</v>
      </c>
      <c r="F31" s="1203">
        <f t="shared" si="5"/>
        <v>321.91000000000003</v>
      </c>
      <c r="G31" s="1205" t="s">
        <v>566</v>
      </c>
      <c r="H31" s="1206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715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3">
        <v>511.8</v>
      </c>
      <c r="E32" s="1251">
        <v>45120</v>
      </c>
      <c r="F32" s="1203">
        <f t="shared" si="5"/>
        <v>511.8</v>
      </c>
      <c r="G32" s="1205" t="s">
        <v>594</v>
      </c>
      <c r="H32" s="1206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722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3">
        <v>278.22000000000003</v>
      </c>
      <c r="E33" s="1251">
        <v>45121</v>
      </c>
      <c r="F33" s="1203">
        <f t="shared" si="5"/>
        <v>278.22000000000003</v>
      </c>
      <c r="G33" s="1205" t="s">
        <v>596</v>
      </c>
      <c r="H33" s="1206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723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3">
        <v>25.95</v>
      </c>
      <c r="E34" s="1251">
        <v>45121</v>
      </c>
      <c r="F34" s="1203">
        <f t="shared" si="5"/>
        <v>25.95</v>
      </c>
      <c r="G34" s="1205" t="s">
        <v>598</v>
      </c>
      <c r="H34" s="1206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727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3">
        <v>671.24</v>
      </c>
      <c r="E35" s="1251">
        <v>44999</v>
      </c>
      <c r="F35" s="1203">
        <f t="shared" si="5"/>
        <v>671.24</v>
      </c>
      <c r="G35" s="1205" t="s">
        <v>603</v>
      </c>
      <c r="H35" s="1206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731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3"/>
      <c r="E36" s="1251"/>
      <c r="F36" s="1203">
        <f t="shared" si="5"/>
        <v>0</v>
      </c>
      <c r="G36" s="1205"/>
      <c r="H36" s="1206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3"/>
      <c r="E37" s="1251"/>
      <c r="F37" s="1203">
        <f t="shared" si="5"/>
        <v>0</v>
      </c>
      <c r="G37" s="1205"/>
      <c r="H37" s="1206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3"/>
      <c r="E38" s="1251"/>
      <c r="F38" s="1520">
        <f t="shared" si="5"/>
        <v>0</v>
      </c>
      <c r="G38" s="1521"/>
      <c r="H38" s="1522"/>
      <c r="I38" s="1500">
        <f t="shared" si="6"/>
        <v>-30.590000000001055</v>
      </c>
      <c r="J38" s="1523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3"/>
      <c r="E39" s="1251"/>
      <c r="F39" s="1520">
        <f t="shared" si="5"/>
        <v>0</v>
      </c>
      <c r="G39" s="1521"/>
      <c r="H39" s="1522"/>
      <c r="I39" s="1500">
        <f t="shared" si="6"/>
        <v>-30.590000000001055</v>
      </c>
      <c r="J39" s="1523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3"/>
      <c r="E40" s="1251"/>
      <c r="F40" s="1520">
        <f t="shared" si="5"/>
        <v>0</v>
      </c>
      <c r="G40" s="1521"/>
      <c r="H40" s="1522"/>
      <c r="I40" s="1500">
        <f t="shared" si="6"/>
        <v>-30.590000000001055</v>
      </c>
      <c r="J40" s="1523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3"/>
      <c r="E41" s="1251"/>
      <c r="F41" s="1520">
        <f t="shared" si="5"/>
        <v>0</v>
      </c>
      <c r="G41" s="1521"/>
      <c r="H41" s="1522"/>
      <c r="I41" s="1500">
        <f t="shared" si="6"/>
        <v>-30.590000000001055</v>
      </c>
      <c r="J41" s="1523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3"/>
      <c r="E42" s="1251"/>
      <c r="F42" s="1520">
        <f t="shared" si="5"/>
        <v>0</v>
      </c>
      <c r="G42" s="1521"/>
      <c r="H42" s="1522"/>
      <c r="I42" s="1500">
        <f t="shared" si="6"/>
        <v>-30.590000000001055</v>
      </c>
      <c r="J42" s="1523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3"/>
      <c r="E43" s="1251"/>
      <c r="F43" s="1203">
        <f t="shared" si="5"/>
        <v>0</v>
      </c>
      <c r="G43" s="1205"/>
      <c r="H43" s="1206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3"/>
      <c r="E44" s="1251"/>
      <c r="F44" s="1203">
        <f t="shared" si="5"/>
        <v>0</v>
      </c>
      <c r="G44" s="1205"/>
      <c r="H44" s="1206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3"/>
      <c r="E45" s="1251"/>
      <c r="F45" s="1203">
        <f t="shared" si="5"/>
        <v>0</v>
      </c>
      <c r="G45" s="1205"/>
      <c r="H45" s="1206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3"/>
      <c r="E46" s="1251"/>
      <c r="F46" s="1203">
        <f t="shared" si="5"/>
        <v>0</v>
      </c>
      <c r="G46" s="1205"/>
      <c r="H46" s="1206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3"/>
      <c r="E47" s="1251"/>
      <c r="F47" s="1203">
        <f t="shared" si="5"/>
        <v>0</v>
      </c>
      <c r="G47" s="1205"/>
      <c r="H47" s="1206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5"/>
      <c r="P51" s="1346"/>
      <c r="Q51" s="1345">
        <f t="shared" si="1"/>
        <v>0</v>
      </c>
      <c r="R51" s="1348"/>
      <c r="S51" s="1347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66" t="s">
        <v>11</v>
      </c>
      <c r="D84" s="1667"/>
      <c r="E84" s="56">
        <f>E5+E6-F79+E7+E4</f>
        <v>-30.589999999997644</v>
      </c>
      <c r="F84" s="1147"/>
      <c r="N84" s="1666" t="s">
        <v>11</v>
      </c>
      <c r="O84" s="1667"/>
      <c r="P84" s="56">
        <f>P5+P6-Q79+P7+P4</f>
        <v>2032.500000000003</v>
      </c>
      <c r="Q84" s="1226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80"/>
      <c r="B5" s="1680"/>
      <c r="C5" s="216"/>
      <c r="D5" s="578"/>
      <c r="E5" s="644"/>
      <c r="F5" s="664"/>
      <c r="G5" s="5"/>
    </row>
    <row r="6" spans="1:10" x14ac:dyDescent="0.25">
      <c r="A6" s="1680"/>
      <c r="B6" s="168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80"/>
      <c r="B7" s="974"/>
      <c r="C7" s="1254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2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0"/>
      <c r="E34" s="1255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E5+E6-F35+E7</f>
        <v>0</v>
      </c>
      <c r="F40" s="115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68" t="s">
        <v>52</v>
      </c>
      <c r="B5" s="1681" t="s">
        <v>90</v>
      </c>
      <c r="C5" s="216"/>
      <c r="D5" s="130"/>
      <c r="E5" s="77"/>
      <c r="F5" s="61"/>
      <c r="G5" s="5"/>
    </row>
    <row r="6" spans="1:9" x14ac:dyDescent="0.25">
      <c r="A6" s="1668"/>
      <c r="B6" s="168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7"/>
      <c r="E34" s="1078"/>
      <c r="F34" s="1079"/>
      <c r="G34" s="1080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68"/>
      <c r="B5" s="168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68"/>
      <c r="B6" s="168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8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68" t="s">
        <v>52</v>
      </c>
      <c r="B5" s="1684"/>
      <c r="C5" s="220"/>
      <c r="D5" s="130"/>
      <c r="E5" s="77"/>
      <c r="F5" s="61"/>
      <c r="G5" s="5"/>
      <c r="H5" t="s">
        <v>41</v>
      </c>
    </row>
    <row r="6" spans="1:10" ht="15.75" x14ac:dyDescent="0.25">
      <c r="A6" s="1668"/>
      <c r="B6" s="168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6"/>
      <c r="C34" s="1257"/>
      <c r="D34" s="1258"/>
      <c r="E34" s="1259"/>
      <c r="F34" s="1260"/>
      <c r="G34" s="1261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66" t="s">
        <v>11</v>
      </c>
      <c r="D40" s="166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72"/>
      <c r="B5" s="168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72"/>
      <c r="B6" s="168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0"/>
      <c r="E34" s="1001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64" t="s">
        <v>310</v>
      </c>
      <c r="B1" s="1664"/>
      <c r="C1" s="1664"/>
      <c r="D1" s="1664"/>
      <c r="E1" s="1664"/>
      <c r="F1" s="1664"/>
      <c r="G1" s="1664"/>
      <c r="H1" s="11">
        <v>1</v>
      </c>
      <c r="K1" s="1669" t="s">
        <v>347</v>
      </c>
      <c r="L1" s="1669"/>
      <c r="M1" s="1669"/>
      <c r="N1" s="1669"/>
      <c r="O1" s="1669"/>
      <c r="P1" s="1669"/>
      <c r="Q1" s="166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7"/>
      <c r="G4" s="38"/>
      <c r="M4" s="124"/>
      <c r="N4" s="145"/>
      <c r="O4" s="128"/>
      <c r="P4" s="1226"/>
      <c r="Q4" s="38"/>
    </row>
    <row r="5" spans="1:20" ht="15" customHeight="1" x14ac:dyDescent="0.25">
      <c r="A5" s="1668" t="s">
        <v>155</v>
      </c>
      <c r="B5" s="1685" t="s">
        <v>72</v>
      </c>
      <c r="C5" s="451">
        <v>41</v>
      </c>
      <c r="D5" s="504">
        <v>45098</v>
      </c>
      <c r="E5" s="452">
        <v>501.76</v>
      </c>
      <c r="F5" s="1146">
        <v>32</v>
      </c>
      <c r="G5" s="87">
        <f>F36</f>
        <v>501.76</v>
      </c>
      <c r="H5" s="7">
        <f>E5-G5+E4+E6</f>
        <v>0</v>
      </c>
      <c r="K5" s="1668" t="s">
        <v>155</v>
      </c>
      <c r="L5" s="1685" t="s">
        <v>72</v>
      </c>
      <c r="M5" s="451">
        <v>41.53</v>
      </c>
      <c r="N5" s="504">
        <v>45119</v>
      </c>
      <c r="O5" s="452">
        <v>496.2</v>
      </c>
      <c r="P5" s="1225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68"/>
      <c r="B6" s="1686"/>
      <c r="C6" s="152"/>
      <c r="D6" s="145"/>
      <c r="E6" s="128"/>
      <c r="F6" s="1147"/>
      <c r="K6" s="1668"/>
      <c r="L6" s="1686"/>
      <c r="M6" s="152"/>
      <c r="N6" s="145"/>
      <c r="O6" s="128"/>
      <c r="P6" s="1226"/>
    </row>
    <row r="7" spans="1:20" ht="16.5" customHeight="1" thickTop="1" thickBot="1" x14ac:dyDescent="0.3">
      <c r="A7" s="1147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6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585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618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5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4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642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6" t="s">
        <v>33</v>
      </c>
      <c r="L11" s="481">
        <f t="shared" si="5"/>
        <v>8</v>
      </c>
      <c r="M11" s="624">
        <v>15</v>
      </c>
      <c r="N11" s="565">
        <v>192.58</v>
      </c>
      <c r="O11" s="1354">
        <v>45127</v>
      </c>
      <c r="P11" s="1355">
        <f t="shared" si="2"/>
        <v>192.58</v>
      </c>
      <c r="Q11" s="1343" t="s">
        <v>649</v>
      </c>
      <c r="R11" s="1344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7">
        <v>89.77</v>
      </c>
      <c r="E12" s="1262">
        <v>45110</v>
      </c>
      <c r="F12" s="1263">
        <f t="shared" si="4"/>
        <v>89.77</v>
      </c>
      <c r="G12" s="1249" t="s">
        <v>497</v>
      </c>
      <c r="H12" s="1250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654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7">
        <v>150.96</v>
      </c>
      <c r="E13" s="1262">
        <v>45114</v>
      </c>
      <c r="F13" s="1263">
        <f t="shared" si="4"/>
        <v>150.96</v>
      </c>
      <c r="G13" s="1249" t="s">
        <v>534</v>
      </c>
      <c r="H13" s="1250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7">
        <v>0</v>
      </c>
      <c r="E14" s="1262"/>
      <c r="F14" s="1263">
        <f t="shared" si="4"/>
        <v>0</v>
      </c>
      <c r="G14" s="1249"/>
      <c r="H14" s="1250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0">
        <f t="shared" si="2"/>
        <v>0</v>
      </c>
      <c r="Q14" s="1525"/>
      <c r="R14" s="1526"/>
      <c r="S14" s="1532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7">
        <v>0</v>
      </c>
      <c r="E15" s="1262"/>
      <c r="F15" s="1263">
        <f t="shared" si="4"/>
        <v>0</v>
      </c>
      <c r="G15" s="1249"/>
      <c r="H15" s="1250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0">
        <f t="shared" si="2"/>
        <v>0</v>
      </c>
      <c r="Q15" s="1525"/>
      <c r="R15" s="1526"/>
      <c r="S15" s="1532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7">
        <v>0</v>
      </c>
      <c r="E16" s="1262"/>
      <c r="F16" s="1531">
        <f t="shared" si="4"/>
        <v>0</v>
      </c>
      <c r="G16" s="1521"/>
      <c r="H16" s="1522"/>
      <c r="I16" s="1532">
        <f t="shared" si="6"/>
        <v>0</v>
      </c>
      <c r="L16" s="481">
        <f t="shared" si="5"/>
        <v>0</v>
      </c>
      <c r="M16" s="624"/>
      <c r="N16" s="565">
        <v>0</v>
      </c>
      <c r="O16" s="640"/>
      <c r="P16" s="1500">
        <f t="shared" si="2"/>
        <v>0</v>
      </c>
      <c r="Q16" s="1525"/>
      <c r="R16" s="1526"/>
      <c r="S16" s="1532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7">
        <v>0</v>
      </c>
      <c r="E17" s="1262"/>
      <c r="F17" s="1531">
        <f t="shared" si="4"/>
        <v>0</v>
      </c>
      <c r="G17" s="1521"/>
      <c r="H17" s="1522"/>
      <c r="I17" s="1532">
        <f t="shared" si="6"/>
        <v>0</v>
      </c>
      <c r="L17" s="481">
        <f t="shared" si="5"/>
        <v>0</v>
      </c>
      <c r="M17" s="624"/>
      <c r="N17" s="565">
        <v>0</v>
      </c>
      <c r="O17" s="640"/>
      <c r="P17" s="1500">
        <f t="shared" si="2"/>
        <v>0</v>
      </c>
      <c r="Q17" s="1525"/>
      <c r="R17" s="1526"/>
      <c r="S17" s="1532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7">
        <v>0</v>
      </c>
      <c r="E18" s="1262"/>
      <c r="F18" s="1531">
        <f t="shared" si="4"/>
        <v>0</v>
      </c>
      <c r="G18" s="1521"/>
      <c r="H18" s="1522"/>
      <c r="I18" s="1532">
        <f t="shared" si="6"/>
        <v>0</v>
      </c>
      <c r="L18" s="481">
        <f t="shared" si="5"/>
        <v>0</v>
      </c>
      <c r="M18" s="624"/>
      <c r="N18" s="565">
        <v>0</v>
      </c>
      <c r="O18" s="640"/>
      <c r="P18" s="1500">
        <f t="shared" si="2"/>
        <v>0</v>
      </c>
      <c r="Q18" s="1525"/>
      <c r="R18" s="1526"/>
      <c r="S18" s="1532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7">
        <v>0</v>
      </c>
      <c r="E19" s="1262"/>
      <c r="F19" s="1531">
        <f t="shared" si="4"/>
        <v>0</v>
      </c>
      <c r="G19" s="1521"/>
      <c r="H19" s="1522"/>
      <c r="I19" s="1532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7">
        <v>0</v>
      </c>
      <c r="E20" s="1264"/>
      <c r="F20" s="1531">
        <f t="shared" si="4"/>
        <v>0</v>
      </c>
      <c r="G20" s="1521"/>
      <c r="H20" s="1522"/>
      <c r="I20" s="1532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7">
        <v>0</v>
      </c>
      <c r="E21" s="1264"/>
      <c r="F21" s="1263">
        <f t="shared" si="4"/>
        <v>0</v>
      </c>
      <c r="G21" s="1205"/>
      <c r="H21" s="1206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7">
        <v>0</v>
      </c>
      <c r="E22" s="1264"/>
      <c r="F22" s="1263">
        <f t="shared" si="4"/>
        <v>0</v>
      </c>
      <c r="G22" s="1205"/>
      <c r="H22" s="1206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7">
        <v>0</v>
      </c>
      <c r="E23" s="1264"/>
      <c r="F23" s="1263">
        <f t="shared" si="4"/>
        <v>0</v>
      </c>
      <c r="G23" s="1205"/>
      <c r="H23" s="1206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7">
        <v>0</v>
      </c>
      <c r="E24" s="1264"/>
      <c r="F24" s="1263">
        <f t="shared" si="4"/>
        <v>0</v>
      </c>
      <c r="G24" s="1205"/>
      <c r="H24" s="1206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1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1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1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1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1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1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1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1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7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6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58" t="s">
        <v>21</v>
      </c>
      <c r="E38" s="1659"/>
      <c r="F38" s="137">
        <f>E4+E5-F36+E6</f>
        <v>0</v>
      </c>
      <c r="L38" s="480"/>
      <c r="N38" s="1658" t="s">
        <v>21</v>
      </c>
      <c r="O38" s="1659"/>
      <c r="P38" s="137">
        <f>O4+O5-P36+O6</f>
        <v>-5.6843418860808015E-14</v>
      </c>
    </row>
    <row r="39" spans="1:19" ht="15.75" thickBot="1" x14ac:dyDescent="0.3">
      <c r="A39" s="121"/>
      <c r="D39" s="1144" t="s">
        <v>4</v>
      </c>
      <c r="E39" s="1145"/>
      <c r="F39" s="49">
        <f>F4+F5-C36+F6</f>
        <v>0</v>
      </c>
      <c r="K39" s="121"/>
      <c r="N39" s="1222" t="s">
        <v>4</v>
      </c>
      <c r="O39" s="1223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72"/>
      <c r="B6" s="168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72"/>
      <c r="B7" s="168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2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58" t="s">
        <v>21</v>
      </c>
      <c r="E43" s="1659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72"/>
      <c r="B5" s="168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72"/>
      <c r="B6" s="169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2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2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2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57" t="s">
        <v>306</v>
      </c>
      <c r="L1" s="1657"/>
      <c r="M1" s="1657"/>
      <c r="N1" s="1657"/>
      <c r="O1" s="1657"/>
      <c r="P1" s="1657"/>
      <c r="Q1" s="1657"/>
      <c r="R1" s="254">
        <f>I1+1</f>
        <v>1</v>
      </c>
      <c r="S1" s="254"/>
      <c r="U1" s="1656" t="s">
        <v>307</v>
      </c>
      <c r="V1" s="1656"/>
      <c r="W1" s="1656"/>
      <c r="X1" s="1656"/>
      <c r="Y1" s="1656"/>
      <c r="Z1" s="1656"/>
      <c r="AA1" s="1656"/>
      <c r="AB1" s="254">
        <f>R1+1</f>
        <v>2</v>
      </c>
      <c r="AC1" s="364"/>
      <c r="AE1" s="1656" t="str">
        <f>U1</f>
        <v xml:space="preserve">ENTRADA DEL MES DE  JULIO   2023 </v>
      </c>
      <c r="AF1" s="1656"/>
      <c r="AG1" s="1656"/>
      <c r="AH1" s="1656"/>
      <c r="AI1" s="1656"/>
      <c r="AJ1" s="1656"/>
      <c r="AK1" s="1656"/>
      <c r="AL1" s="254">
        <f>AB1+1</f>
        <v>3</v>
      </c>
      <c r="AM1" s="254"/>
      <c r="AO1" s="1656" t="str">
        <f>AE1</f>
        <v xml:space="preserve">ENTRADA DEL MES DE  JULIO   2023 </v>
      </c>
      <c r="AP1" s="1656"/>
      <c r="AQ1" s="1656"/>
      <c r="AR1" s="1656"/>
      <c r="AS1" s="1656"/>
      <c r="AT1" s="1656"/>
      <c r="AU1" s="1656"/>
      <c r="AV1" s="254">
        <f>AL1+1</f>
        <v>4</v>
      </c>
      <c r="AW1" s="364"/>
      <c r="AY1" s="1656" t="str">
        <f>AO1</f>
        <v xml:space="preserve">ENTRADA DEL MES DE  JULIO   2023 </v>
      </c>
      <c r="AZ1" s="1656"/>
      <c r="BA1" s="1656"/>
      <c r="BB1" s="1656"/>
      <c r="BC1" s="1656"/>
      <c r="BD1" s="1656"/>
      <c r="BE1" s="1656"/>
      <c r="BF1" s="254">
        <f>AV1+1</f>
        <v>5</v>
      </c>
      <c r="BG1" s="377"/>
      <c r="BI1" s="1656" t="str">
        <f>AY1</f>
        <v xml:space="preserve">ENTRADA DEL MES DE  JULIO   2023 </v>
      </c>
      <c r="BJ1" s="1656"/>
      <c r="BK1" s="1656"/>
      <c r="BL1" s="1656"/>
      <c r="BM1" s="1656"/>
      <c r="BN1" s="1656"/>
      <c r="BO1" s="1656"/>
      <c r="BP1" s="254">
        <f>BF1+1</f>
        <v>6</v>
      </c>
      <c r="BQ1" s="364"/>
      <c r="BS1" s="1656" t="str">
        <f>BI1</f>
        <v xml:space="preserve">ENTRADA DEL MES DE  JULIO   2023 </v>
      </c>
      <c r="BT1" s="1656"/>
      <c r="BU1" s="1656"/>
      <c r="BV1" s="1656"/>
      <c r="BW1" s="1656"/>
      <c r="BX1" s="1656"/>
      <c r="BY1" s="1656"/>
      <c r="BZ1" s="254">
        <f>BP1+1</f>
        <v>7</v>
      </c>
      <c r="CC1" s="1656" t="str">
        <f>BS1</f>
        <v xml:space="preserve">ENTRADA DEL MES DE  JULIO   2023 </v>
      </c>
      <c r="CD1" s="1656"/>
      <c r="CE1" s="1656"/>
      <c r="CF1" s="1656"/>
      <c r="CG1" s="1656"/>
      <c r="CH1" s="1656"/>
      <c r="CI1" s="1656"/>
      <c r="CJ1" s="254">
        <f>BZ1+1</f>
        <v>8</v>
      </c>
      <c r="CM1" s="1656" t="str">
        <f>CC1</f>
        <v xml:space="preserve">ENTRADA DEL MES DE  JULIO   2023 </v>
      </c>
      <c r="CN1" s="1656"/>
      <c r="CO1" s="1656"/>
      <c r="CP1" s="1656"/>
      <c r="CQ1" s="1656"/>
      <c r="CR1" s="1656"/>
      <c r="CS1" s="1656"/>
      <c r="CT1" s="254">
        <f>CJ1+1</f>
        <v>9</v>
      </c>
      <c r="CU1" s="364"/>
      <c r="CW1" s="1656" t="str">
        <f>CM1</f>
        <v xml:space="preserve">ENTRADA DEL MES DE  JULIO   2023 </v>
      </c>
      <c r="CX1" s="1656"/>
      <c r="CY1" s="1656"/>
      <c r="CZ1" s="1656"/>
      <c r="DA1" s="1656"/>
      <c r="DB1" s="1656"/>
      <c r="DC1" s="1656"/>
      <c r="DD1" s="254">
        <f>CT1+1</f>
        <v>10</v>
      </c>
      <c r="DE1" s="364"/>
      <c r="DG1" s="1656" t="str">
        <f>CW1</f>
        <v xml:space="preserve">ENTRADA DEL MES DE  JULIO   2023 </v>
      </c>
      <c r="DH1" s="1656"/>
      <c r="DI1" s="1656"/>
      <c r="DJ1" s="1656"/>
      <c r="DK1" s="1656"/>
      <c r="DL1" s="1656"/>
      <c r="DM1" s="1656"/>
      <c r="DN1" s="254">
        <f>DD1+1</f>
        <v>11</v>
      </c>
      <c r="DO1" s="364"/>
      <c r="DQ1" s="1656" t="str">
        <f>DG1</f>
        <v xml:space="preserve">ENTRADA DEL MES DE  JULIO   2023 </v>
      </c>
      <c r="DR1" s="1656"/>
      <c r="DS1" s="1656"/>
      <c r="DT1" s="1656"/>
      <c r="DU1" s="1656"/>
      <c r="DV1" s="1656"/>
      <c r="DW1" s="1656"/>
      <c r="DX1" s="254">
        <f>DN1+1</f>
        <v>12</v>
      </c>
      <c r="EA1" s="1656" t="str">
        <f>DQ1</f>
        <v xml:space="preserve">ENTRADA DEL MES DE  JULIO   2023 </v>
      </c>
      <c r="EB1" s="1656"/>
      <c r="EC1" s="1656"/>
      <c r="ED1" s="1656"/>
      <c r="EE1" s="1656"/>
      <c r="EF1" s="1656"/>
      <c r="EG1" s="1656"/>
      <c r="EH1" s="254">
        <f>DX1+1</f>
        <v>13</v>
      </c>
      <c r="EI1" s="364"/>
      <c r="EK1" s="1656" t="str">
        <f>EA1</f>
        <v xml:space="preserve">ENTRADA DEL MES DE  JULIO   2023 </v>
      </c>
      <c r="EL1" s="1656"/>
      <c r="EM1" s="1656"/>
      <c r="EN1" s="1656"/>
      <c r="EO1" s="1656"/>
      <c r="EP1" s="1656"/>
      <c r="EQ1" s="1656"/>
      <c r="ER1" s="254">
        <f>EH1+1</f>
        <v>14</v>
      </c>
      <c r="ES1" s="364"/>
      <c r="EU1" s="1656" t="str">
        <f>EK1</f>
        <v xml:space="preserve">ENTRADA DEL MES DE  JULIO   2023 </v>
      </c>
      <c r="EV1" s="1656"/>
      <c r="EW1" s="1656"/>
      <c r="EX1" s="1656"/>
      <c r="EY1" s="1656"/>
      <c r="EZ1" s="1656"/>
      <c r="FA1" s="1656"/>
      <c r="FB1" s="254">
        <f>ER1+1</f>
        <v>15</v>
      </c>
      <c r="FC1" s="364"/>
      <c r="FE1" s="1656" t="str">
        <f>EU1</f>
        <v xml:space="preserve">ENTRADA DEL MES DE  JULIO   2023 </v>
      </c>
      <c r="FF1" s="1656"/>
      <c r="FG1" s="1656"/>
      <c r="FH1" s="1656"/>
      <c r="FI1" s="1656"/>
      <c r="FJ1" s="1656"/>
      <c r="FK1" s="1656"/>
      <c r="FL1" s="254">
        <f>FB1+1</f>
        <v>16</v>
      </c>
      <c r="FM1" s="364"/>
      <c r="FO1" s="1656" t="str">
        <f>FE1</f>
        <v xml:space="preserve">ENTRADA DEL MES DE  JULIO   2023 </v>
      </c>
      <c r="FP1" s="1656"/>
      <c r="FQ1" s="1656"/>
      <c r="FR1" s="1656"/>
      <c r="FS1" s="1656"/>
      <c r="FT1" s="1656"/>
      <c r="FU1" s="1656"/>
      <c r="FV1" s="254">
        <f>FL1+1</f>
        <v>17</v>
      </c>
      <c r="FW1" s="364"/>
      <c r="FY1" s="1656" t="str">
        <f>FO1</f>
        <v xml:space="preserve">ENTRADA DEL MES DE  JULIO   2023 </v>
      </c>
      <c r="FZ1" s="1656"/>
      <c r="GA1" s="1656"/>
      <c r="GB1" s="1656"/>
      <c r="GC1" s="1656"/>
      <c r="GD1" s="1656"/>
      <c r="GE1" s="1656"/>
      <c r="GF1" s="254">
        <f>FV1+1</f>
        <v>18</v>
      </c>
      <c r="GG1" s="364"/>
      <c r="GH1" s="74" t="s">
        <v>37</v>
      </c>
      <c r="GI1" s="1656" t="str">
        <f>FY1</f>
        <v xml:space="preserve">ENTRADA DEL MES DE  JULIO   2023 </v>
      </c>
      <c r="GJ1" s="1656"/>
      <c r="GK1" s="1656"/>
      <c r="GL1" s="1656"/>
      <c r="GM1" s="1656"/>
      <c r="GN1" s="1656"/>
      <c r="GO1" s="1656"/>
      <c r="GP1" s="254">
        <f>GF1+1</f>
        <v>19</v>
      </c>
      <c r="GQ1" s="364"/>
      <c r="GS1" s="1656" t="str">
        <f>GI1</f>
        <v xml:space="preserve">ENTRADA DEL MES DE  JULIO   2023 </v>
      </c>
      <c r="GT1" s="1656"/>
      <c r="GU1" s="1656"/>
      <c r="GV1" s="1656"/>
      <c r="GW1" s="1656"/>
      <c r="GX1" s="1656"/>
      <c r="GY1" s="1656"/>
      <c r="GZ1" s="254">
        <f>GP1+1</f>
        <v>20</v>
      </c>
      <c r="HA1" s="364"/>
      <c r="HC1" s="1656" t="str">
        <f>GS1</f>
        <v xml:space="preserve">ENTRADA DEL MES DE  JULIO   2023 </v>
      </c>
      <c r="HD1" s="1656"/>
      <c r="HE1" s="1656"/>
      <c r="HF1" s="1656"/>
      <c r="HG1" s="1656"/>
      <c r="HH1" s="1656"/>
      <c r="HI1" s="1656"/>
      <c r="HJ1" s="254">
        <f>GZ1+1</f>
        <v>21</v>
      </c>
      <c r="HK1" s="364"/>
      <c r="HM1" s="1656" t="str">
        <f>HC1</f>
        <v xml:space="preserve">ENTRADA DEL MES DE  JULIO   2023 </v>
      </c>
      <c r="HN1" s="1656"/>
      <c r="HO1" s="1656"/>
      <c r="HP1" s="1656"/>
      <c r="HQ1" s="1656"/>
      <c r="HR1" s="1656"/>
      <c r="HS1" s="1656"/>
      <c r="HT1" s="254">
        <f>HJ1+1</f>
        <v>22</v>
      </c>
      <c r="HU1" s="364"/>
      <c r="HW1" s="1656" t="str">
        <f>HM1</f>
        <v xml:space="preserve">ENTRADA DEL MES DE  JULIO   2023 </v>
      </c>
      <c r="HX1" s="1656"/>
      <c r="HY1" s="1656"/>
      <c r="HZ1" s="1656"/>
      <c r="IA1" s="1656"/>
      <c r="IB1" s="1656"/>
      <c r="IC1" s="1656"/>
      <c r="ID1" s="254">
        <f>HT1+1</f>
        <v>23</v>
      </c>
      <c r="IE1" s="364"/>
      <c r="IG1" s="1656" t="str">
        <f>HW1</f>
        <v xml:space="preserve">ENTRADA DEL MES DE  JULIO   2023 </v>
      </c>
      <c r="IH1" s="1656"/>
      <c r="II1" s="1656"/>
      <c r="IJ1" s="1656"/>
      <c r="IK1" s="1656"/>
      <c r="IL1" s="1656"/>
      <c r="IM1" s="1656"/>
      <c r="IN1" s="254">
        <f>ID1+1</f>
        <v>24</v>
      </c>
      <c r="IO1" s="364"/>
      <c r="IQ1" s="1656" t="str">
        <f>IG1</f>
        <v xml:space="preserve">ENTRADA DEL MES DE  JULIO   2023 </v>
      </c>
      <c r="IR1" s="1656"/>
      <c r="IS1" s="1656"/>
      <c r="IT1" s="1656"/>
      <c r="IU1" s="1656"/>
      <c r="IV1" s="1656"/>
      <c r="IW1" s="1656"/>
      <c r="IX1" s="254">
        <f>IN1+1</f>
        <v>25</v>
      </c>
      <c r="IY1" s="364"/>
      <c r="JA1" s="1656" t="str">
        <f>IQ1</f>
        <v xml:space="preserve">ENTRADA DEL MES DE  JULIO   2023 </v>
      </c>
      <c r="JB1" s="1656"/>
      <c r="JC1" s="1656"/>
      <c r="JD1" s="1656"/>
      <c r="JE1" s="1656"/>
      <c r="JF1" s="1656"/>
      <c r="JG1" s="1656"/>
      <c r="JH1" s="254">
        <f>IX1+1</f>
        <v>26</v>
      </c>
      <c r="JI1" s="364"/>
      <c r="JK1" s="1663" t="str">
        <f>JA1</f>
        <v xml:space="preserve">ENTRADA DEL MES DE  JULIO   2023 </v>
      </c>
      <c r="JL1" s="1663"/>
      <c r="JM1" s="1663"/>
      <c r="JN1" s="1663"/>
      <c r="JO1" s="1663"/>
      <c r="JP1" s="1663"/>
      <c r="JQ1" s="1663"/>
      <c r="JR1" s="254">
        <f>JH1+1</f>
        <v>27</v>
      </c>
      <c r="JS1" s="364"/>
      <c r="JU1" s="1656" t="str">
        <f>JK1</f>
        <v xml:space="preserve">ENTRADA DEL MES DE  JULIO   2023 </v>
      </c>
      <c r="JV1" s="1656"/>
      <c r="JW1" s="1656"/>
      <c r="JX1" s="1656"/>
      <c r="JY1" s="1656"/>
      <c r="JZ1" s="1656"/>
      <c r="KA1" s="1656"/>
      <c r="KB1" s="254">
        <f>JR1+1</f>
        <v>28</v>
      </c>
      <c r="KC1" s="364"/>
      <c r="KE1" s="1656" t="str">
        <f>JU1</f>
        <v xml:space="preserve">ENTRADA DEL MES DE  JULIO   2023 </v>
      </c>
      <c r="KF1" s="1656"/>
      <c r="KG1" s="1656"/>
      <c r="KH1" s="1656"/>
      <c r="KI1" s="1656"/>
      <c r="KJ1" s="1656"/>
      <c r="KK1" s="1656"/>
      <c r="KL1" s="254">
        <f>KB1+1</f>
        <v>29</v>
      </c>
      <c r="KM1" s="364"/>
      <c r="KO1" s="1656" t="str">
        <f>KE1</f>
        <v xml:space="preserve">ENTRADA DEL MES DE  JULIO   2023 </v>
      </c>
      <c r="KP1" s="1656"/>
      <c r="KQ1" s="1656"/>
      <c r="KR1" s="1656"/>
      <c r="KS1" s="1656"/>
      <c r="KT1" s="1656"/>
      <c r="KU1" s="1656"/>
      <c r="KV1" s="254">
        <f>KL1+1</f>
        <v>30</v>
      </c>
      <c r="KW1" s="364"/>
      <c r="KY1" s="1656" t="str">
        <f>KO1</f>
        <v xml:space="preserve">ENTRADA DEL MES DE  JULIO   2023 </v>
      </c>
      <c r="KZ1" s="1656"/>
      <c r="LA1" s="1656"/>
      <c r="LB1" s="1656"/>
      <c r="LC1" s="1656"/>
      <c r="LD1" s="1656"/>
      <c r="LE1" s="1656"/>
      <c r="LF1" s="254">
        <f>KV1+1</f>
        <v>31</v>
      </c>
      <c r="LG1" s="364"/>
      <c r="LI1" s="1656" t="str">
        <f>KY1</f>
        <v xml:space="preserve">ENTRADA DEL MES DE  JULIO   2023 </v>
      </c>
      <c r="LJ1" s="1656"/>
      <c r="LK1" s="1656"/>
      <c r="LL1" s="1656"/>
      <c r="LM1" s="1656"/>
      <c r="LN1" s="1656"/>
      <c r="LO1" s="1656"/>
      <c r="LP1" s="254">
        <f>LF1+1</f>
        <v>32</v>
      </c>
      <c r="LQ1" s="364"/>
      <c r="LS1" s="1656" t="str">
        <f>LI1</f>
        <v xml:space="preserve">ENTRADA DEL MES DE  JULIO   2023 </v>
      </c>
      <c r="LT1" s="1656"/>
      <c r="LU1" s="1656"/>
      <c r="LV1" s="1656"/>
      <c r="LW1" s="1656"/>
      <c r="LX1" s="1656"/>
      <c r="LY1" s="1656"/>
      <c r="LZ1" s="254">
        <f>LP1+1</f>
        <v>33</v>
      </c>
      <c r="MC1" s="1656" t="str">
        <f>LS1</f>
        <v xml:space="preserve">ENTRADA DEL MES DE  JULIO   2023 </v>
      </c>
      <c r="MD1" s="1656"/>
      <c r="ME1" s="1656"/>
      <c r="MF1" s="1656"/>
      <c r="MG1" s="1656"/>
      <c r="MH1" s="1656"/>
      <c r="MI1" s="1656"/>
      <c r="MJ1" s="254">
        <f>LZ1+1</f>
        <v>34</v>
      </c>
      <c r="MK1" s="254"/>
      <c r="MM1" s="1656" t="str">
        <f>MC1</f>
        <v xml:space="preserve">ENTRADA DEL MES DE  JULIO   2023 </v>
      </c>
      <c r="MN1" s="1656"/>
      <c r="MO1" s="1656"/>
      <c r="MP1" s="1656"/>
      <c r="MQ1" s="1656"/>
      <c r="MR1" s="1656"/>
      <c r="MS1" s="1656"/>
      <c r="MT1" s="254">
        <f>MJ1+1</f>
        <v>35</v>
      </c>
      <c r="MU1" s="254"/>
      <c r="MW1" s="1656" t="str">
        <f>MM1</f>
        <v xml:space="preserve">ENTRADA DEL MES DE  JULIO   2023 </v>
      </c>
      <c r="MX1" s="1656"/>
      <c r="MY1" s="1656"/>
      <c r="MZ1" s="1656"/>
      <c r="NA1" s="1656"/>
      <c r="NB1" s="1656"/>
      <c r="NC1" s="1656"/>
      <c r="ND1" s="254">
        <f>MT1+1</f>
        <v>36</v>
      </c>
      <c r="NE1" s="254"/>
      <c r="NG1" s="1656" t="str">
        <f>MW1</f>
        <v xml:space="preserve">ENTRADA DEL MES DE  JULIO   2023 </v>
      </c>
      <c r="NH1" s="1656"/>
      <c r="NI1" s="1656"/>
      <c r="NJ1" s="1656"/>
      <c r="NK1" s="1656"/>
      <c r="NL1" s="1656"/>
      <c r="NM1" s="1656"/>
      <c r="NN1" s="254">
        <f>ND1+1</f>
        <v>37</v>
      </c>
      <c r="NO1" s="254"/>
      <c r="NQ1" s="1656" t="str">
        <f>NG1</f>
        <v xml:space="preserve">ENTRADA DEL MES DE  JULIO   2023 </v>
      </c>
      <c r="NR1" s="1656"/>
      <c r="NS1" s="1656"/>
      <c r="NT1" s="1656"/>
      <c r="NU1" s="1656"/>
      <c r="NV1" s="1656"/>
      <c r="NW1" s="1656"/>
      <c r="NX1" s="254">
        <f>NN1+1</f>
        <v>38</v>
      </c>
      <c r="NY1" s="254"/>
      <c r="OA1" s="1656" t="str">
        <f>NQ1</f>
        <v xml:space="preserve">ENTRADA DEL MES DE  JULIO   2023 </v>
      </c>
      <c r="OB1" s="1656"/>
      <c r="OC1" s="1656"/>
      <c r="OD1" s="1656"/>
      <c r="OE1" s="1656"/>
      <c r="OF1" s="1656"/>
      <c r="OG1" s="1656"/>
      <c r="OH1" s="254">
        <f>NX1+1</f>
        <v>39</v>
      </c>
      <c r="OI1" s="254"/>
      <c r="OK1" s="1656" t="str">
        <f>OA1</f>
        <v xml:space="preserve">ENTRADA DEL MES DE  JULIO   2023 </v>
      </c>
      <c r="OL1" s="1656"/>
      <c r="OM1" s="1656"/>
      <c r="ON1" s="1656"/>
      <c r="OO1" s="1656"/>
      <c r="OP1" s="1656"/>
      <c r="OQ1" s="1656"/>
      <c r="OR1" s="254">
        <f>OH1+1</f>
        <v>40</v>
      </c>
      <c r="OS1" s="254"/>
      <c r="OU1" s="1656" t="str">
        <f>OK1</f>
        <v xml:space="preserve">ENTRADA DEL MES DE  JULIO   2023 </v>
      </c>
      <c r="OV1" s="1656"/>
      <c r="OW1" s="1656"/>
      <c r="OX1" s="1656"/>
      <c r="OY1" s="1656"/>
      <c r="OZ1" s="1656"/>
      <c r="PA1" s="1656"/>
      <c r="PB1" s="254">
        <f>OR1+1</f>
        <v>41</v>
      </c>
      <c r="PC1" s="254"/>
      <c r="PE1" s="1656" t="str">
        <f>OU1</f>
        <v xml:space="preserve">ENTRADA DEL MES DE  JULIO   2023 </v>
      </c>
      <c r="PF1" s="1656"/>
      <c r="PG1" s="1656"/>
      <c r="PH1" s="1656"/>
      <c r="PI1" s="1656"/>
      <c r="PJ1" s="1656"/>
      <c r="PK1" s="1656"/>
      <c r="PL1" s="254">
        <f>PB1+1</f>
        <v>42</v>
      </c>
      <c r="PM1" s="254"/>
      <c r="PN1" s="254"/>
      <c r="PP1" s="1656" t="str">
        <f>PE1</f>
        <v xml:space="preserve">ENTRADA DEL MES DE  JULIO   2023 </v>
      </c>
      <c r="PQ1" s="1656"/>
      <c r="PR1" s="1656"/>
      <c r="PS1" s="1656"/>
      <c r="PT1" s="1656"/>
      <c r="PU1" s="1656"/>
      <c r="PV1" s="1656"/>
      <c r="PW1" s="254">
        <f>PL1+1</f>
        <v>43</v>
      </c>
      <c r="PX1" s="254"/>
      <c r="PZ1" s="1656" t="str">
        <f>PP1</f>
        <v xml:space="preserve">ENTRADA DEL MES DE  JULIO   2023 </v>
      </c>
      <c r="QA1" s="1656"/>
      <c r="QB1" s="1656"/>
      <c r="QC1" s="1656"/>
      <c r="QD1" s="1656"/>
      <c r="QE1" s="1656"/>
      <c r="QF1" s="1656"/>
      <c r="QG1" s="254">
        <f>PW1+1</f>
        <v>44</v>
      </c>
      <c r="QH1" s="254"/>
      <c r="QJ1" s="1656" t="str">
        <f>PZ1</f>
        <v xml:space="preserve">ENTRADA DEL MES DE  JULIO   2023 </v>
      </c>
      <c r="QK1" s="1656"/>
      <c r="QL1" s="1656"/>
      <c r="QM1" s="1656"/>
      <c r="QN1" s="1656"/>
      <c r="QO1" s="1656"/>
      <c r="QP1" s="1656"/>
      <c r="QQ1" s="254">
        <f>QG1+1</f>
        <v>45</v>
      </c>
      <c r="QR1" s="254"/>
      <c r="QT1" s="1656" t="str">
        <f>QJ1</f>
        <v xml:space="preserve">ENTRADA DEL MES DE  JULIO   2023 </v>
      </c>
      <c r="QU1" s="1656"/>
      <c r="QV1" s="1656"/>
      <c r="QW1" s="1656"/>
      <c r="QX1" s="1656"/>
      <c r="QY1" s="1656"/>
      <c r="QZ1" s="1656"/>
      <c r="RA1" s="254">
        <f>QQ1+1</f>
        <v>46</v>
      </c>
      <c r="RB1" s="254"/>
      <c r="RD1" s="1656" t="str">
        <f>QT1</f>
        <v xml:space="preserve">ENTRADA DEL MES DE  JULIO   2023 </v>
      </c>
      <c r="RE1" s="1656"/>
      <c r="RF1" s="1656"/>
      <c r="RG1" s="1656"/>
      <c r="RH1" s="1656"/>
      <c r="RI1" s="1656"/>
      <c r="RJ1" s="1656"/>
      <c r="RK1" s="254">
        <f>RA1+1</f>
        <v>47</v>
      </c>
      <c r="RL1" s="254"/>
      <c r="RN1" s="1656" t="str">
        <f>RD1</f>
        <v xml:space="preserve">ENTRADA DEL MES DE  JULIO   2023 </v>
      </c>
      <c r="RO1" s="1656"/>
      <c r="RP1" s="1656"/>
      <c r="RQ1" s="1656"/>
      <c r="RR1" s="1656"/>
      <c r="RS1" s="1656"/>
      <c r="RT1" s="1656"/>
      <c r="RU1" s="254">
        <f>RK1+1</f>
        <v>48</v>
      </c>
      <c r="RV1" s="254"/>
      <c r="RX1" s="1656" t="str">
        <f>RN1</f>
        <v xml:space="preserve">ENTRADA DEL MES DE  JULIO   2023 </v>
      </c>
      <c r="RY1" s="1656"/>
      <c r="RZ1" s="1656"/>
      <c r="SA1" s="1656"/>
      <c r="SB1" s="1656"/>
      <c r="SC1" s="1656"/>
      <c r="SD1" s="1656"/>
      <c r="SE1" s="254">
        <f>RU1+1</f>
        <v>49</v>
      </c>
      <c r="SF1" s="254"/>
      <c r="SH1" s="1656" t="str">
        <f>RX1</f>
        <v xml:space="preserve">ENTRADA DEL MES DE  JULIO   2023 </v>
      </c>
      <c r="SI1" s="1656"/>
      <c r="SJ1" s="1656"/>
      <c r="SK1" s="1656"/>
      <c r="SL1" s="1656"/>
      <c r="SM1" s="1656"/>
      <c r="SN1" s="1656"/>
      <c r="SO1" s="254">
        <f>SE1+1</f>
        <v>50</v>
      </c>
      <c r="SP1" s="254"/>
      <c r="SR1" s="1656" t="str">
        <f>SH1</f>
        <v xml:space="preserve">ENTRADA DEL MES DE  JULIO   2023 </v>
      </c>
      <c r="SS1" s="1656"/>
      <c r="ST1" s="1656"/>
      <c r="SU1" s="1656"/>
      <c r="SV1" s="1656"/>
      <c r="SW1" s="1656"/>
      <c r="SX1" s="1656"/>
      <c r="SY1" s="254">
        <f>SO1+1</f>
        <v>51</v>
      </c>
      <c r="SZ1" s="254"/>
      <c r="TB1" s="1656" t="str">
        <f>SR1</f>
        <v xml:space="preserve">ENTRADA DEL MES DE  JULIO   2023 </v>
      </c>
      <c r="TC1" s="1656"/>
      <c r="TD1" s="1656"/>
      <c r="TE1" s="1656"/>
      <c r="TF1" s="1656"/>
      <c r="TG1" s="1656"/>
      <c r="TH1" s="1656"/>
      <c r="TI1" s="254">
        <f>SY1+1</f>
        <v>52</v>
      </c>
      <c r="TJ1" s="254"/>
      <c r="TL1" s="1656" t="str">
        <f>TB1</f>
        <v xml:space="preserve">ENTRADA DEL MES DE  JULIO   2023 </v>
      </c>
      <c r="TM1" s="1656"/>
      <c r="TN1" s="1656"/>
      <c r="TO1" s="1656"/>
      <c r="TP1" s="1656"/>
      <c r="TQ1" s="1656"/>
      <c r="TR1" s="1656"/>
      <c r="TS1" s="254">
        <f>TI1+1</f>
        <v>53</v>
      </c>
      <c r="TT1" s="254"/>
      <c r="TV1" s="1656" t="str">
        <f>TL1</f>
        <v xml:space="preserve">ENTRADA DEL MES DE  JULIO   2023 </v>
      </c>
      <c r="TW1" s="1656"/>
      <c r="TX1" s="1656"/>
      <c r="TY1" s="1656"/>
      <c r="TZ1" s="1656"/>
      <c r="UA1" s="1656"/>
      <c r="UB1" s="1656"/>
      <c r="UC1" s="254">
        <f>TS1+1</f>
        <v>54</v>
      </c>
      <c r="UE1" s="1656" t="str">
        <f>TV1</f>
        <v xml:space="preserve">ENTRADA DEL MES DE  JULIO   2023 </v>
      </c>
      <c r="UF1" s="1656"/>
      <c r="UG1" s="1656"/>
      <c r="UH1" s="1656"/>
      <c r="UI1" s="1656"/>
      <c r="UJ1" s="1656"/>
      <c r="UK1" s="1656"/>
      <c r="UL1" s="254">
        <f>UC1+1</f>
        <v>55</v>
      </c>
      <c r="UN1" s="1656" t="str">
        <f>UE1</f>
        <v xml:space="preserve">ENTRADA DEL MES DE  JULIO   2023 </v>
      </c>
      <c r="UO1" s="1656"/>
      <c r="UP1" s="1656"/>
      <c r="UQ1" s="1656"/>
      <c r="UR1" s="1656"/>
      <c r="US1" s="1656"/>
      <c r="UT1" s="1656"/>
      <c r="UU1" s="254">
        <f>UL1+1</f>
        <v>56</v>
      </c>
      <c r="UW1" s="1656" t="str">
        <f>UN1</f>
        <v xml:space="preserve">ENTRADA DEL MES DE  JULIO   2023 </v>
      </c>
      <c r="UX1" s="1656"/>
      <c r="UY1" s="1656"/>
      <c r="UZ1" s="1656"/>
      <c r="VA1" s="1656"/>
      <c r="VB1" s="1656"/>
      <c r="VC1" s="1656"/>
      <c r="VD1" s="254">
        <f>UU1+1</f>
        <v>57</v>
      </c>
      <c r="VF1" s="1656" t="str">
        <f>UW1</f>
        <v xml:space="preserve">ENTRADA DEL MES DE  JULIO   2023 </v>
      </c>
      <c r="VG1" s="1656"/>
      <c r="VH1" s="1656"/>
      <c r="VI1" s="1656"/>
      <c r="VJ1" s="1656"/>
      <c r="VK1" s="1656"/>
      <c r="VL1" s="1656"/>
      <c r="VM1" s="254">
        <f>VD1+1</f>
        <v>58</v>
      </c>
      <c r="VO1" s="1656" t="str">
        <f>VF1</f>
        <v xml:space="preserve">ENTRADA DEL MES DE  JULIO   2023 </v>
      </c>
      <c r="VP1" s="1656"/>
      <c r="VQ1" s="1656"/>
      <c r="VR1" s="1656"/>
      <c r="VS1" s="1656"/>
      <c r="VT1" s="1656"/>
      <c r="VU1" s="1656"/>
      <c r="VV1" s="254">
        <f>VM1+1</f>
        <v>59</v>
      </c>
      <c r="VX1" s="1656" t="str">
        <f>VO1</f>
        <v xml:space="preserve">ENTRADA DEL MES DE  JULIO   2023 </v>
      </c>
      <c r="VY1" s="1656"/>
      <c r="VZ1" s="1656"/>
      <c r="WA1" s="1656"/>
      <c r="WB1" s="1656"/>
      <c r="WC1" s="1656"/>
      <c r="WD1" s="1656"/>
      <c r="WE1" s="254">
        <f>VV1+1</f>
        <v>60</v>
      </c>
      <c r="WG1" s="1656" t="str">
        <f>VX1</f>
        <v xml:space="preserve">ENTRADA DEL MES DE  JULIO   2023 </v>
      </c>
      <c r="WH1" s="1656"/>
      <c r="WI1" s="1656"/>
      <c r="WJ1" s="1656"/>
      <c r="WK1" s="1656"/>
      <c r="WL1" s="1656"/>
      <c r="WM1" s="1656"/>
      <c r="WN1" s="254">
        <f>WE1+1</f>
        <v>61</v>
      </c>
      <c r="WP1" s="1656" t="str">
        <f>WG1</f>
        <v xml:space="preserve">ENTRADA DEL MES DE  JULIO   2023 </v>
      </c>
      <c r="WQ1" s="1656"/>
      <c r="WR1" s="1656"/>
      <c r="WS1" s="1656"/>
      <c r="WT1" s="1656"/>
      <c r="WU1" s="1656"/>
      <c r="WV1" s="1656"/>
      <c r="WW1" s="254">
        <f>WN1+1</f>
        <v>62</v>
      </c>
      <c r="WY1" s="1656" t="str">
        <f>WP1</f>
        <v xml:space="preserve">ENTRADA DEL MES DE  JULIO   2023 </v>
      </c>
      <c r="WZ1" s="1656"/>
      <c r="XA1" s="1656"/>
      <c r="XB1" s="1656"/>
      <c r="XC1" s="1656"/>
      <c r="XD1" s="1656"/>
      <c r="XE1" s="1656"/>
      <c r="XF1" s="254">
        <f>WW1+1</f>
        <v>63</v>
      </c>
      <c r="XH1" s="1656" t="str">
        <f>WY1</f>
        <v xml:space="preserve">ENTRADA DEL MES DE  JULIO   2023 </v>
      </c>
      <c r="XI1" s="1656"/>
      <c r="XJ1" s="1656"/>
      <c r="XK1" s="1656"/>
      <c r="XL1" s="1656"/>
      <c r="XM1" s="1656"/>
      <c r="XN1" s="1656"/>
      <c r="XO1" s="254">
        <f>XF1+1</f>
        <v>64</v>
      </c>
      <c r="XQ1" s="1656" t="str">
        <f>XH1</f>
        <v xml:space="preserve">ENTRADA DEL MES DE  JULIO   2023 </v>
      </c>
      <c r="XR1" s="1656"/>
      <c r="XS1" s="1656"/>
      <c r="XT1" s="1656"/>
      <c r="XU1" s="1656"/>
      <c r="XV1" s="1656"/>
      <c r="XW1" s="1656"/>
      <c r="XX1" s="254">
        <f>XO1+1</f>
        <v>65</v>
      </c>
      <c r="XZ1" s="1656" t="str">
        <f>XQ1</f>
        <v xml:space="preserve">ENTRADA DEL MES DE  JULIO   2023 </v>
      </c>
      <c r="YA1" s="1656"/>
      <c r="YB1" s="1656"/>
      <c r="YC1" s="1656"/>
      <c r="YD1" s="1656"/>
      <c r="YE1" s="1656"/>
      <c r="YF1" s="1656"/>
      <c r="YG1" s="254">
        <f>XX1+1</f>
        <v>66</v>
      </c>
      <c r="YI1" s="1656" t="str">
        <f>XZ1</f>
        <v xml:space="preserve">ENTRADA DEL MES DE  JULIO   2023 </v>
      </c>
      <c r="YJ1" s="1656"/>
      <c r="YK1" s="1656"/>
      <c r="YL1" s="1656"/>
      <c r="YM1" s="1656"/>
      <c r="YN1" s="1656"/>
      <c r="YO1" s="1656"/>
      <c r="YP1" s="254">
        <f>YG1+1</f>
        <v>67</v>
      </c>
      <c r="YR1" s="1656" t="str">
        <f>YI1</f>
        <v xml:space="preserve">ENTRADA DEL MES DE  JULIO   2023 </v>
      </c>
      <c r="YS1" s="1656"/>
      <c r="YT1" s="1656"/>
      <c r="YU1" s="1656"/>
      <c r="YV1" s="1656"/>
      <c r="YW1" s="1656"/>
      <c r="YX1" s="1656"/>
      <c r="YY1" s="254">
        <f>YP1+1</f>
        <v>68</v>
      </c>
      <c r="ZA1" s="1656" t="str">
        <f>YR1</f>
        <v xml:space="preserve">ENTRADA DEL MES DE  JULIO   2023 </v>
      </c>
      <c r="ZB1" s="1656"/>
      <c r="ZC1" s="1656"/>
      <c r="ZD1" s="1656"/>
      <c r="ZE1" s="1656"/>
      <c r="ZF1" s="1656"/>
      <c r="ZG1" s="1656"/>
      <c r="ZH1" s="254">
        <f>YY1+1</f>
        <v>69</v>
      </c>
      <c r="ZJ1" s="1656" t="str">
        <f>ZA1</f>
        <v xml:space="preserve">ENTRADA DEL MES DE  JULIO   2023 </v>
      </c>
      <c r="ZK1" s="1656"/>
      <c r="ZL1" s="1656"/>
      <c r="ZM1" s="1656"/>
      <c r="ZN1" s="1656"/>
      <c r="ZO1" s="1656"/>
      <c r="ZP1" s="1656"/>
      <c r="ZQ1" s="254">
        <f>ZH1+1</f>
        <v>70</v>
      </c>
      <c r="ZS1" s="1656" t="str">
        <f>ZJ1</f>
        <v xml:space="preserve">ENTRADA DEL MES DE  JULIO   2023 </v>
      </c>
      <c r="ZT1" s="1656"/>
      <c r="ZU1" s="1656"/>
      <c r="ZV1" s="1656"/>
      <c r="ZW1" s="1656"/>
      <c r="ZX1" s="1656"/>
      <c r="ZY1" s="1656"/>
      <c r="ZZ1" s="254">
        <f>ZQ1+1</f>
        <v>71</v>
      </c>
      <c r="AAB1" s="1656" t="str">
        <f>ZS1</f>
        <v xml:space="preserve">ENTRADA DEL MES DE  JULIO   2023 </v>
      </c>
      <c r="AAC1" s="1656"/>
      <c r="AAD1" s="1656"/>
      <c r="AAE1" s="1656"/>
      <c r="AAF1" s="1656"/>
      <c r="AAG1" s="1656"/>
      <c r="AAH1" s="1656"/>
      <c r="AAI1" s="254">
        <f>ZZ1+1</f>
        <v>72</v>
      </c>
      <c r="AAK1" s="1656" t="str">
        <f>AAB1</f>
        <v xml:space="preserve">ENTRADA DEL MES DE  JULIO   2023 </v>
      </c>
      <c r="AAL1" s="1656"/>
      <c r="AAM1" s="1656"/>
      <c r="AAN1" s="1656"/>
      <c r="AAO1" s="1656"/>
      <c r="AAP1" s="1656"/>
      <c r="AAQ1" s="1656"/>
      <c r="AAR1" s="254">
        <f>AAI1+1</f>
        <v>73</v>
      </c>
      <c r="AAT1" s="1656" t="str">
        <f>AAK1</f>
        <v xml:space="preserve">ENTRADA DEL MES DE  JULIO   2023 </v>
      </c>
      <c r="AAU1" s="1656"/>
      <c r="AAV1" s="1656"/>
      <c r="AAW1" s="1656"/>
      <c r="AAX1" s="1656"/>
      <c r="AAY1" s="1656"/>
      <c r="AAZ1" s="1656"/>
      <c r="ABA1" s="254">
        <f>AAR1+1</f>
        <v>74</v>
      </c>
      <c r="ABC1" s="1656" t="str">
        <f>AAT1</f>
        <v xml:space="preserve">ENTRADA DEL MES DE  JULIO   2023 </v>
      </c>
      <c r="ABD1" s="1656"/>
      <c r="ABE1" s="1656"/>
      <c r="ABF1" s="1656"/>
      <c r="ABG1" s="1656"/>
      <c r="ABH1" s="1656"/>
      <c r="ABI1" s="1656"/>
      <c r="ABJ1" s="254">
        <f>ABA1+1</f>
        <v>75</v>
      </c>
      <c r="ABL1" s="1656" t="str">
        <f>ABC1</f>
        <v xml:space="preserve">ENTRADA DEL MES DE  JULIO   2023 </v>
      </c>
      <c r="ABM1" s="1656"/>
      <c r="ABN1" s="1656"/>
      <c r="ABO1" s="1656"/>
      <c r="ABP1" s="1656"/>
      <c r="ABQ1" s="1656"/>
      <c r="ABR1" s="1656"/>
      <c r="ABS1" s="254">
        <f>ABJ1+1</f>
        <v>76</v>
      </c>
      <c r="ABU1" s="1656" t="str">
        <f>ABL1</f>
        <v xml:space="preserve">ENTRADA DEL MES DE  JULIO   2023 </v>
      </c>
      <c r="ABV1" s="1656"/>
      <c r="ABW1" s="1656"/>
      <c r="ABX1" s="1656"/>
      <c r="ABY1" s="1656"/>
      <c r="ABZ1" s="1656"/>
      <c r="ACA1" s="1656"/>
      <c r="ACB1" s="254">
        <f>ABS1+1</f>
        <v>77</v>
      </c>
      <c r="ACD1" s="1656" t="str">
        <f>ABU1</f>
        <v xml:space="preserve">ENTRADA DEL MES DE  JULIO   2023 </v>
      </c>
      <c r="ACE1" s="1656"/>
      <c r="ACF1" s="1656"/>
      <c r="ACG1" s="1656"/>
      <c r="ACH1" s="1656"/>
      <c r="ACI1" s="1656"/>
      <c r="ACJ1" s="1656"/>
      <c r="ACK1" s="254">
        <f>ACB1+1</f>
        <v>78</v>
      </c>
      <c r="ACM1" s="1656" t="str">
        <f>ACD1</f>
        <v xml:space="preserve">ENTRADA DEL MES DE  JULIO   2023 </v>
      </c>
      <c r="ACN1" s="1656"/>
      <c r="ACO1" s="1656"/>
      <c r="ACP1" s="1656"/>
      <c r="ACQ1" s="1656"/>
      <c r="ACR1" s="1656"/>
      <c r="ACS1" s="1656"/>
      <c r="ACT1" s="254">
        <f>ACK1+1</f>
        <v>79</v>
      </c>
      <c r="ACV1" s="1656" t="str">
        <f>ACM1</f>
        <v xml:space="preserve">ENTRADA DEL MES DE  JULIO   2023 </v>
      </c>
      <c r="ACW1" s="1656"/>
      <c r="ACX1" s="1656"/>
      <c r="ACY1" s="1656"/>
      <c r="ACZ1" s="1656"/>
      <c r="ADA1" s="1656"/>
      <c r="ADB1" s="1656"/>
      <c r="ADC1" s="254">
        <f>ACT1+1</f>
        <v>80</v>
      </c>
      <c r="ADE1" s="1656" t="str">
        <f>ACV1</f>
        <v xml:space="preserve">ENTRADA DEL MES DE  JULIO   2023 </v>
      </c>
      <c r="ADF1" s="1656"/>
      <c r="ADG1" s="1656"/>
      <c r="ADH1" s="1656"/>
      <c r="ADI1" s="1656"/>
      <c r="ADJ1" s="1656"/>
      <c r="ADK1" s="1656"/>
      <c r="ADL1" s="254">
        <f>ADC1+1</f>
        <v>81</v>
      </c>
      <c r="ADN1" s="1656" t="str">
        <f>ADE1</f>
        <v xml:space="preserve">ENTRADA DEL MES DE  JULIO   2023 </v>
      </c>
      <c r="ADO1" s="1656"/>
      <c r="ADP1" s="1656"/>
      <c r="ADQ1" s="1656"/>
      <c r="ADR1" s="1656"/>
      <c r="ADS1" s="1656"/>
      <c r="ADT1" s="1656"/>
      <c r="ADU1" s="254">
        <f>ADL1+1</f>
        <v>82</v>
      </c>
      <c r="ADW1" s="1656" t="str">
        <f>ADN1</f>
        <v xml:space="preserve">ENTRADA DEL MES DE  JULIO   2023 </v>
      </c>
      <c r="ADX1" s="1656"/>
      <c r="ADY1" s="1656"/>
      <c r="ADZ1" s="1656"/>
      <c r="AEA1" s="1656"/>
      <c r="AEB1" s="1656"/>
      <c r="AEC1" s="1656"/>
      <c r="AED1" s="254">
        <f>ADU1+1</f>
        <v>83</v>
      </c>
      <c r="AEF1" s="1656" t="str">
        <f>ADW1</f>
        <v xml:space="preserve">ENTRADA DEL MES DE  JULIO   2023 </v>
      </c>
      <c r="AEG1" s="1656"/>
      <c r="AEH1" s="1656"/>
      <c r="AEI1" s="1656"/>
      <c r="AEJ1" s="1656"/>
      <c r="AEK1" s="1656"/>
      <c r="AEL1" s="1656"/>
      <c r="AEM1" s="254">
        <f>AED1+1</f>
        <v>84</v>
      </c>
      <c r="AEO1" s="1656" t="str">
        <f>AEF1</f>
        <v xml:space="preserve">ENTRADA DEL MES DE  JULIO   2023 </v>
      </c>
      <c r="AEP1" s="1656"/>
      <c r="AEQ1" s="1656"/>
      <c r="AER1" s="1656"/>
      <c r="AES1" s="1656"/>
      <c r="AET1" s="1656"/>
      <c r="AEU1" s="1656"/>
      <c r="AEV1" s="254">
        <f>AEM1+1</f>
        <v>85</v>
      </c>
      <c r="AEX1" s="1656" t="str">
        <f>AEO1</f>
        <v xml:space="preserve">ENTRADA DEL MES DE  JULIO   2023 </v>
      </c>
      <c r="AEY1" s="1656"/>
      <c r="AEZ1" s="1656"/>
      <c r="AFA1" s="1656"/>
      <c r="AFB1" s="1656"/>
      <c r="AFC1" s="1656"/>
      <c r="AFD1" s="165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0" t="str">
        <f t="shared" si="0"/>
        <v>PED. 100014029</v>
      </c>
      <c r="E4" s="1231">
        <f t="shared" si="0"/>
        <v>45107</v>
      </c>
      <c r="F4" s="1232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6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8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3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1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2">
        <v>18934.669999999998</v>
      </c>
      <c r="R5" s="134">
        <f>O5-Q5</f>
        <v>-34.18999999999869</v>
      </c>
      <c r="S5" s="366"/>
      <c r="U5" s="575" t="s">
        <v>328</v>
      </c>
      <c r="V5" s="1337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2">
        <v>18678.5</v>
      </c>
      <c r="AB5" s="134">
        <f>Y5-AA5</f>
        <v>52.389999999999418</v>
      </c>
      <c r="AC5" s="366"/>
      <c r="AE5" s="575" t="s">
        <v>331</v>
      </c>
      <c r="AF5" s="1336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6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2">
        <v>19229.7</v>
      </c>
      <c r="AV5" s="134">
        <f>AS5-AU5</f>
        <v>-52.639999999999418</v>
      </c>
      <c r="AW5" s="366"/>
      <c r="AY5" s="581" t="s">
        <v>331</v>
      </c>
      <c r="AZ5" s="1336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2">
        <v>17117.599999999999</v>
      </c>
      <c r="BF5" s="134">
        <f>BC5-BE5</f>
        <v>-90.549999999999272</v>
      </c>
      <c r="BG5" s="366"/>
      <c r="BI5" s="581" t="s">
        <v>331</v>
      </c>
      <c r="BJ5" s="1336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2">
        <v>19154.3</v>
      </c>
      <c r="BP5" s="134">
        <f>BM5-BO5</f>
        <v>-85.099999999998545</v>
      </c>
      <c r="BQ5" s="366"/>
      <c r="BS5" s="774" t="s">
        <v>331</v>
      </c>
      <c r="BT5" s="1336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2">
        <v>19103.5</v>
      </c>
      <c r="BZ5" s="134">
        <f>BW5-BY5</f>
        <v>-92.529999999998836</v>
      </c>
      <c r="CA5" s="366"/>
      <c r="CB5" s="230"/>
      <c r="CC5" s="575" t="s">
        <v>331</v>
      </c>
      <c r="CD5" s="1338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8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2">
        <v>19098.7</v>
      </c>
      <c r="CT5" s="134">
        <f>CQ5-CS5</f>
        <v>-35.530000000002474</v>
      </c>
      <c r="CU5" s="366"/>
      <c r="CW5" s="575" t="s">
        <v>328</v>
      </c>
      <c r="CX5" s="1337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2">
        <v>18701.5</v>
      </c>
      <c r="DD5" s="134">
        <f>DA5-DC5</f>
        <v>-42.959999999999127</v>
      </c>
      <c r="DE5" s="366"/>
      <c r="DG5" s="581" t="s">
        <v>331</v>
      </c>
      <c r="DH5" s="1339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2">
        <v>17292.400000000001</v>
      </c>
      <c r="DN5" s="134">
        <f>DK5-DM5</f>
        <v>66.559999999997672</v>
      </c>
      <c r="DO5" s="366"/>
      <c r="DQ5" s="589" t="s">
        <v>331</v>
      </c>
      <c r="DR5" s="1338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2">
        <v>17288</v>
      </c>
      <c r="DX5" s="134">
        <f>DU5-DW5</f>
        <v>60.319999999999709</v>
      </c>
      <c r="DY5" s="230"/>
      <c r="EA5" s="575" t="s">
        <v>331</v>
      </c>
      <c r="EB5" s="1357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7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7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07">
        <v>18220.2</v>
      </c>
      <c r="FB5" s="134">
        <f>EY5-FA5</f>
        <v>-3.4099999999998545</v>
      </c>
      <c r="FC5" s="366"/>
      <c r="FE5" s="581" t="s">
        <v>331</v>
      </c>
      <c r="FF5" s="1336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07">
        <v>18762.900000000001</v>
      </c>
      <c r="FL5" s="134">
        <f>FI5-FK5</f>
        <v>-264.89000000000306</v>
      </c>
      <c r="FM5" s="366"/>
      <c r="FO5" s="589" t="s">
        <v>331</v>
      </c>
      <c r="FP5" s="1336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2">
        <v>19039.3</v>
      </c>
      <c r="FV5" s="134">
        <f>FS5-FU5</f>
        <v>-23.259999999998399</v>
      </c>
      <c r="FW5" s="366"/>
      <c r="FY5" s="618" t="s">
        <v>331</v>
      </c>
      <c r="FZ5" s="1357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2">
        <v>18991.400000000001</v>
      </c>
      <c r="GF5" s="134">
        <f>GC5-GE5</f>
        <v>-62.920000000001892</v>
      </c>
      <c r="GG5" s="366"/>
      <c r="GI5" s="912" t="s">
        <v>331</v>
      </c>
      <c r="GJ5" s="1336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2">
        <v>19038.900000000001</v>
      </c>
      <c r="GP5" s="134">
        <f>GM5-GO5</f>
        <v>-37.870000000002619</v>
      </c>
      <c r="GQ5" s="366"/>
      <c r="GS5" s="912" t="s">
        <v>331</v>
      </c>
      <c r="GT5" s="1336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2">
        <v>18765.900000000001</v>
      </c>
      <c r="GZ5" s="134">
        <f>GW5-GY5</f>
        <v>-140.39000000000306</v>
      </c>
      <c r="HA5" s="366"/>
      <c r="HC5" s="1217" t="s">
        <v>331</v>
      </c>
      <c r="HD5" s="1336" t="s">
        <v>332</v>
      </c>
      <c r="HE5" s="582" t="s">
        <v>440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6" t="s">
        <v>332</v>
      </c>
      <c r="HO5" s="582" t="s">
        <v>441</v>
      </c>
      <c r="HP5" s="578">
        <v>45132</v>
      </c>
      <c r="HQ5" s="579">
        <v>19024.82</v>
      </c>
      <c r="HR5" s="576">
        <v>21</v>
      </c>
      <c r="HS5" s="1507">
        <v>19002.7</v>
      </c>
      <c r="HT5" s="134">
        <f>HQ5-HS5</f>
        <v>22.119999999998981</v>
      </c>
      <c r="HU5" s="366"/>
      <c r="HW5" s="912" t="s">
        <v>467</v>
      </c>
      <c r="HX5" s="1444" t="s">
        <v>442</v>
      </c>
      <c r="HY5" s="582"/>
      <c r="HZ5" s="578">
        <v>45133</v>
      </c>
      <c r="IA5" s="579">
        <v>19010.48</v>
      </c>
      <c r="IB5" s="576">
        <v>22</v>
      </c>
      <c r="IC5" s="1492">
        <v>19116.2</v>
      </c>
      <c r="ID5" s="134">
        <f>IA5-IC5</f>
        <v>-105.72000000000116</v>
      </c>
      <c r="IE5" s="366"/>
      <c r="IG5" s="575" t="s">
        <v>331</v>
      </c>
      <c r="IH5" s="1445" t="s">
        <v>332</v>
      </c>
      <c r="II5" s="577" t="s">
        <v>445</v>
      </c>
      <c r="IJ5" s="578">
        <v>45134</v>
      </c>
      <c r="IK5" s="579">
        <v>16855.38</v>
      </c>
      <c r="IL5" s="576">
        <v>19</v>
      </c>
      <c r="IM5" s="1492">
        <v>17019.7</v>
      </c>
      <c r="IN5" s="134">
        <f>IK5-IM5</f>
        <v>-164.31999999999971</v>
      </c>
      <c r="IO5" s="366"/>
      <c r="IQ5" s="575" t="s">
        <v>331</v>
      </c>
      <c r="IR5" s="1446" t="s">
        <v>332</v>
      </c>
      <c r="IS5" s="577" t="s">
        <v>446</v>
      </c>
      <c r="IT5" s="578">
        <v>45135</v>
      </c>
      <c r="IU5" s="579">
        <v>18995.7</v>
      </c>
      <c r="IV5" s="576">
        <v>21</v>
      </c>
      <c r="IW5" s="1492">
        <v>19128.3</v>
      </c>
      <c r="IX5" s="134">
        <f>IU5-IW5</f>
        <v>-132.59999999999854</v>
      </c>
      <c r="IY5" s="366"/>
      <c r="JA5" s="581" t="s">
        <v>203</v>
      </c>
      <c r="JB5" s="1161" t="s">
        <v>447</v>
      </c>
      <c r="JC5" s="577" t="s">
        <v>448</v>
      </c>
      <c r="JD5" s="578">
        <v>45135</v>
      </c>
      <c r="JE5" s="579">
        <v>18725.68</v>
      </c>
      <c r="JF5" s="576">
        <v>20</v>
      </c>
      <c r="JG5" s="149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6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08" t="s">
        <v>568</v>
      </c>
      <c r="CX6" s="584"/>
      <c r="CY6" s="581"/>
      <c r="CZ6" s="581"/>
      <c r="DA6" s="581"/>
      <c r="DB6" s="581"/>
      <c r="DC6" s="576"/>
      <c r="DE6" s="230"/>
      <c r="DG6" s="1364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4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1" t="s">
        <v>454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6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504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503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511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520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542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523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543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565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570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575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583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590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593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612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636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675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646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652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665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710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687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700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711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720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730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87">
        <v>45110</v>
      </c>
      <c r="P9" s="1488">
        <v>947.1</v>
      </c>
      <c r="Q9" s="1489" t="s">
        <v>496</v>
      </c>
      <c r="R9" s="1490">
        <v>45</v>
      </c>
      <c r="S9" s="1491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504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503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516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529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538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523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543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565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570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575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583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590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593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612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636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675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646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652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665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710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687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700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711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720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728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87">
        <v>45110</v>
      </c>
      <c r="P10" s="1488">
        <v>903.55</v>
      </c>
      <c r="Q10" s="1489" t="s">
        <v>496</v>
      </c>
      <c r="R10" s="1490">
        <v>45</v>
      </c>
      <c r="S10" s="1491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504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503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516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531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540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523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543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565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570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575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583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590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593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612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636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669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646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652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665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715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687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700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711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720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730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504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503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516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519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538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523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543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564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570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575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583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590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593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612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636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669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646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652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665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687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700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711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720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730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504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503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516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532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538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523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543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565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570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575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583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590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593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612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636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675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646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652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665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715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687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700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711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720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728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87">
        <v>45111</v>
      </c>
      <c r="P13" s="1488">
        <v>948</v>
      </c>
      <c r="Q13" s="1489" t="s">
        <v>501</v>
      </c>
      <c r="R13" s="1490">
        <v>45</v>
      </c>
      <c r="S13" s="1491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504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503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516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532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538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523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543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565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570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575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583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590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593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612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636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647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646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652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665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704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687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700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711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720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729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87">
        <v>45110</v>
      </c>
      <c r="P14" s="1488">
        <v>932.58</v>
      </c>
      <c r="Q14" s="1489" t="s">
        <v>496</v>
      </c>
      <c r="R14" s="1490">
        <v>45</v>
      </c>
      <c r="S14" s="1491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504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503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516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528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538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523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543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565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570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575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583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590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593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612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636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650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646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652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665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696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687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700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711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720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730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87">
        <v>45110</v>
      </c>
      <c r="P15" s="1488">
        <v>938.93</v>
      </c>
      <c r="Q15" s="1489" t="s">
        <v>496</v>
      </c>
      <c r="R15" s="1490">
        <v>45</v>
      </c>
      <c r="S15" s="1491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504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503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511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532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542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523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543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565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570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575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583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590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593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612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636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650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646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652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665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687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700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711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720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728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504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503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511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520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538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523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543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565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570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575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583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590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593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612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636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661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646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652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665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731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687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700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711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720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729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87">
        <v>45110</v>
      </c>
      <c r="P17" s="1488">
        <v>951.63</v>
      </c>
      <c r="Q17" s="1489" t="s">
        <v>495</v>
      </c>
      <c r="R17" s="1490">
        <v>45</v>
      </c>
      <c r="S17" s="1491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504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503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516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529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538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523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543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565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570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575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583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590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593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612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636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644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646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652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665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696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687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700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711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720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730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504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502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516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532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538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522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547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565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570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567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582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592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591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611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635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647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646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653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665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693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688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701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712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719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729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504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502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511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532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542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522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547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564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569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567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582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592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591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611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635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633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645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653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666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693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688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701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712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719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730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505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502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516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532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538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522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547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564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569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567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582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592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591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611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635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629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645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653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666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693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688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701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712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719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730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505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502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511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532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548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522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547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564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569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567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582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592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591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611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635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639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645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653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666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692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688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701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712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719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726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505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502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511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532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538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522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547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564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569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567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582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592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591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611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635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639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645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653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666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692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688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701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712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719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726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505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502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511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510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542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522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547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564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569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567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582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592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591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611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635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633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645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653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666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692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688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701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712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719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730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505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502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511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510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533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522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547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564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569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567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582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592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591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611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635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633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645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653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666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692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688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701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712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719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726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505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502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511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531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548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522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547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564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569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567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582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592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591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611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635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633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645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653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666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691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688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701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712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719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728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505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502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514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513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533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522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547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564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569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567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582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592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591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611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635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629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645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653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666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691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688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701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712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719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729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505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502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511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533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522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547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564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569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592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591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611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635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629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645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653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666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691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688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701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719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726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505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503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514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548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1">
        <v>938.8</v>
      </c>
      <c r="BY28" s="505" t="s">
        <v>522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547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564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569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592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591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635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629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645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653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666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691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688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701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719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505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569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701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505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569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09">
        <v>45118</v>
      </c>
      <c r="DB31" s="286">
        <v>874.5</v>
      </c>
      <c r="DC31" s="1510" t="s">
        <v>569</v>
      </c>
      <c r="DD31" s="766">
        <v>42</v>
      </c>
      <c r="DE31" s="1511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3" t="s">
        <v>21</v>
      </c>
      <c r="O33" s="1214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58" t="s">
        <v>21</v>
      </c>
      <c r="SB33" s="1659"/>
      <c r="SC33" s="137">
        <f>SUM(SD5-SC32)</f>
        <v>0</v>
      </c>
      <c r="SK33" s="1658" t="s">
        <v>21</v>
      </c>
      <c r="SL33" s="1659"/>
      <c r="SM33" s="137">
        <f>SUM(SN5-SM32)</f>
        <v>0</v>
      </c>
      <c r="SU33" s="1658" t="s">
        <v>21</v>
      </c>
      <c r="SV33" s="1659"/>
      <c r="SW33" s="205">
        <f>SUM(SX5-SW32)</f>
        <v>0</v>
      </c>
      <c r="TE33" s="1658" t="s">
        <v>21</v>
      </c>
      <c r="TF33" s="1659"/>
      <c r="TG33" s="137">
        <f>SUM(TH5-TG32)</f>
        <v>0</v>
      </c>
      <c r="TO33" s="1658" t="s">
        <v>21</v>
      </c>
      <c r="TP33" s="1659"/>
      <c r="TQ33" s="137">
        <f>SUM(TR5-TQ32)</f>
        <v>0</v>
      </c>
      <c r="TY33" s="1658" t="s">
        <v>21</v>
      </c>
      <c r="TZ33" s="1659"/>
      <c r="UA33" s="137">
        <f>SUM(UB5-UA32)</f>
        <v>0</v>
      </c>
      <c r="UH33" s="1658" t="s">
        <v>21</v>
      </c>
      <c r="UI33" s="1659"/>
      <c r="UJ33" s="137">
        <f>SUM(UK5-UJ32)</f>
        <v>0</v>
      </c>
      <c r="UQ33" s="1658" t="s">
        <v>21</v>
      </c>
      <c r="UR33" s="1659"/>
      <c r="US33" s="137">
        <f>SUM(UT5-US32)</f>
        <v>0</v>
      </c>
      <c r="UZ33" s="1658" t="s">
        <v>21</v>
      </c>
      <c r="VA33" s="165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58" t="s">
        <v>21</v>
      </c>
      <c r="WB33" s="1659"/>
      <c r="WC33" s="137">
        <f>WD5-WC32</f>
        <v>-22</v>
      </c>
      <c r="WJ33" s="1658" t="s">
        <v>21</v>
      </c>
      <c r="WK33" s="1659"/>
      <c r="WL33" s="137">
        <f>WM5-WL32</f>
        <v>-22</v>
      </c>
      <c r="WS33" s="1658" t="s">
        <v>21</v>
      </c>
      <c r="WT33" s="1659"/>
      <c r="WU33" s="137">
        <f>WV5-WU32</f>
        <v>-22</v>
      </c>
      <c r="XB33" s="1658" t="s">
        <v>21</v>
      </c>
      <c r="XC33" s="1659"/>
      <c r="XD33" s="137">
        <f>XE5-XD32</f>
        <v>-22</v>
      </c>
      <c r="XK33" s="1658" t="s">
        <v>21</v>
      </c>
      <c r="XL33" s="1659"/>
      <c r="XM33" s="137">
        <f>XN5-XM32</f>
        <v>-22</v>
      </c>
      <c r="XT33" s="1658" t="s">
        <v>21</v>
      </c>
      <c r="XU33" s="1659"/>
      <c r="XV33" s="137">
        <f>XW5-XV32</f>
        <v>-22</v>
      </c>
      <c r="YC33" s="1658" t="s">
        <v>21</v>
      </c>
      <c r="YD33" s="1659"/>
      <c r="YE33" s="137">
        <f>YF5-YE32</f>
        <v>-22</v>
      </c>
      <c r="YL33" s="1658" t="s">
        <v>21</v>
      </c>
      <c r="YM33" s="1659"/>
      <c r="YN33" s="137">
        <f>YO5-YN32</f>
        <v>-22</v>
      </c>
      <c r="YU33" s="1658" t="s">
        <v>21</v>
      </c>
      <c r="YV33" s="1659"/>
      <c r="YW33" s="137">
        <f>YX5-YW32</f>
        <v>-22</v>
      </c>
      <c r="ZD33" s="1658" t="s">
        <v>21</v>
      </c>
      <c r="ZE33" s="1659"/>
      <c r="ZF33" s="137">
        <f>ZG5-ZF32</f>
        <v>-22</v>
      </c>
      <c r="ZM33" s="1658" t="s">
        <v>21</v>
      </c>
      <c r="ZN33" s="1659"/>
      <c r="ZO33" s="137">
        <f>ZP5-ZO32</f>
        <v>-22</v>
      </c>
      <c r="ZV33" s="1658" t="s">
        <v>21</v>
      </c>
      <c r="ZW33" s="1659"/>
      <c r="ZX33" s="137">
        <f>ZY5-ZX32</f>
        <v>-22</v>
      </c>
      <c r="AAE33" s="1658" t="s">
        <v>21</v>
      </c>
      <c r="AAF33" s="1659"/>
      <c r="AAG33" s="137">
        <f>AAH5-AAG32</f>
        <v>-22</v>
      </c>
      <c r="AAN33" s="1658" t="s">
        <v>21</v>
      </c>
      <c r="AAO33" s="1659"/>
      <c r="AAP33" s="137">
        <f>AAQ5-AAP32</f>
        <v>-22</v>
      </c>
      <c r="AAW33" s="1658" t="s">
        <v>21</v>
      </c>
      <c r="AAX33" s="1659"/>
      <c r="AAY33" s="137">
        <f>AAZ5-AAY32</f>
        <v>-22</v>
      </c>
      <c r="ABF33" s="1658" t="s">
        <v>21</v>
      </c>
      <c r="ABG33" s="1659"/>
      <c r="ABH33" s="137">
        <f>ABH32-ABF32</f>
        <v>22</v>
      </c>
      <c r="ABO33" s="1658" t="s">
        <v>21</v>
      </c>
      <c r="ABP33" s="1659"/>
      <c r="ABQ33" s="137">
        <f>ABR5-ABQ32</f>
        <v>-22</v>
      </c>
      <c r="ABX33" s="1658" t="s">
        <v>21</v>
      </c>
      <c r="ABY33" s="1659"/>
      <c r="ABZ33" s="137">
        <f>ACA5-ABZ32</f>
        <v>-22</v>
      </c>
      <c r="ACG33" s="1658" t="s">
        <v>21</v>
      </c>
      <c r="ACH33" s="1659"/>
      <c r="ACI33" s="137">
        <f>ACJ5-ACI32</f>
        <v>-22</v>
      </c>
      <c r="ACP33" s="1658" t="s">
        <v>21</v>
      </c>
      <c r="ACQ33" s="1659"/>
      <c r="ACR33" s="137">
        <f>ACS5-ACR32</f>
        <v>-22</v>
      </c>
      <c r="ACY33" s="1658" t="s">
        <v>21</v>
      </c>
      <c r="ACZ33" s="1659"/>
      <c r="ADA33" s="137">
        <f>ADB5-ADA32</f>
        <v>-22</v>
      </c>
      <c r="ADH33" s="1658" t="s">
        <v>21</v>
      </c>
      <c r="ADI33" s="1659"/>
      <c r="ADJ33" s="137">
        <f>ADK5-ADJ32</f>
        <v>-22</v>
      </c>
      <c r="ADQ33" s="1658" t="s">
        <v>21</v>
      </c>
      <c r="ADR33" s="1659"/>
      <c r="ADS33" s="137">
        <f>ADT5-ADS32</f>
        <v>-22</v>
      </c>
      <c r="ADZ33" s="1658" t="s">
        <v>21</v>
      </c>
      <c r="AEA33" s="1659"/>
      <c r="AEB33" s="137">
        <f>AEC5-AEB32</f>
        <v>-22</v>
      </c>
      <c r="AEI33" s="1658" t="s">
        <v>21</v>
      </c>
      <c r="AEJ33" s="1659"/>
      <c r="AEK33" s="137">
        <f>AEL5-AEK32</f>
        <v>-22</v>
      </c>
      <c r="AER33" s="1658" t="s">
        <v>21</v>
      </c>
      <c r="AES33" s="1659"/>
      <c r="AET33" s="137">
        <f>AEU5-AET32</f>
        <v>-22</v>
      </c>
      <c r="AFA33" s="1658" t="s">
        <v>21</v>
      </c>
      <c r="AFB33" s="165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5" t="s">
        <v>4</v>
      </c>
      <c r="O34" s="1216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60" t="s">
        <v>4</v>
      </c>
      <c r="SB34" s="1661"/>
      <c r="SC34" s="49"/>
      <c r="SK34" s="1660" t="s">
        <v>4</v>
      </c>
      <c r="SL34" s="1661"/>
      <c r="SM34" s="49"/>
      <c r="SU34" s="1660" t="s">
        <v>4</v>
      </c>
      <c r="SV34" s="1661"/>
      <c r="SW34" s="49"/>
      <c r="TE34" s="1660" t="s">
        <v>4</v>
      </c>
      <c r="TF34" s="1661"/>
      <c r="TG34" s="49"/>
      <c r="TO34" s="1660" t="s">
        <v>4</v>
      </c>
      <c r="TP34" s="1661"/>
      <c r="TQ34" s="49"/>
      <c r="TY34" s="1660" t="s">
        <v>4</v>
      </c>
      <c r="TZ34" s="1661"/>
      <c r="UA34" s="49"/>
      <c r="UH34" s="1660" t="s">
        <v>4</v>
      </c>
      <c r="UI34" s="1661"/>
      <c r="UJ34" s="49"/>
      <c r="UQ34" s="1660" t="s">
        <v>4</v>
      </c>
      <c r="UR34" s="1661"/>
      <c r="US34" s="49"/>
      <c r="UZ34" s="1660" t="s">
        <v>4</v>
      </c>
      <c r="VA34" s="166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60" t="s">
        <v>4</v>
      </c>
      <c r="WB34" s="1661"/>
      <c r="WC34" s="49"/>
      <c r="WJ34" s="1660" t="s">
        <v>4</v>
      </c>
      <c r="WK34" s="1661"/>
      <c r="WL34" s="49"/>
      <c r="WS34" s="1660" t="s">
        <v>4</v>
      </c>
      <c r="WT34" s="1661"/>
      <c r="WU34" s="49"/>
      <c r="XB34" s="1660" t="s">
        <v>4</v>
      </c>
      <c r="XC34" s="1661"/>
      <c r="XD34" s="49"/>
      <c r="XK34" s="1660" t="s">
        <v>4</v>
      </c>
      <c r="XL34" s="1661"/>
      <c r="XM34" s="49"/>
      <c r="XT34" s="1660" t="s">
        <v>4</v>
      </c>
      <c r="XU34" s="1661"/>
      <c r="XV34" s="49"/>
      <c r="YC34" s="1660" t="s">
        <v>4</v>
      </c>
      <c r="YD34" s="1661"/>
      <c r="YE34" s="49"/>
      <c r="YL34" s="1660" t="s">
        <v>4</v>
      </c>
      <c r="YM34" s="1661"/>
      <c r="YN34" s="49"/>
      <c r="YU34" s="1660" t="s">
        <v>4</v>
      </c>
      <c r="YV34" s="1661"/>
      <c r="YW34" s="49"/>
      <c r="ZD34" s="1660" t="s">
        <v>4</v>
      </c>
      <c r="ZE34" s="1661"/>
      <c r="ZF34" s="49"/>
      <c r="ZM34" s="1660" t="s">
        <v>4</v>
      </c>
      <c r="ZN34" s="1661"/>
      <c r="ZO34" s="49"/>
      <c r="ZV34" s="1660" t="s">
        <v>4</v>
      </c>
      <c r="ZW34" s="1661"/>
      <c r="ZX34" s="49"/>
      <c r="AAE34" s="1660" t="s">
        <v>4</v>
      </c>
      <c r="AAF34" s="1661"/>
      <c r="AAG34" s="49"/>
      <c r="AAN34" s="1660" t="s">
        <v>4</v>
      </c>
      <c r="AAO34" s="1661"/>
      <c r="AAP34" s="49"/>
      <c r="AAW34" s="1660" t="s">
        <v>4</v>
      </c>
      <c r="AAX34" s="1661"/>
      <c r="AAY34" s="49"/>
      <c r="ABF34" s="1660" t="s">
        <v>4</v>
      </c>
      <c r="ABG34" s="1661"/>
      <c r="ABH34" s="49"/>
      <c r="ABO34" s="1660" t="s">
        <v>4</v>
      </c>
      <c r="ABP34" s="1661"/>
      <c r="ABQ34" s="49"/>
      <c r="ABX34" s="1660" t="s">
        <v>4</v>
      </c>
      <c r="ABY34" s="1661"/>
      <c r="ABZ34" s="49"/>
      <c r="ACG34" s="1660" t="s">
        <v>4</v>
      </c>
      <c r="ACH34" s="1661"/>
      <c r="ACI34" s="49"/>
      <c r="ACP34" s="1660" t="s">
        <v>4</v>
      </c>
      <c r="ACQ34" s="1661"/>
      <c r="ACR34" s="49"/>
      <c r="ACY34" s="1660" t="s">
        <v>4</v>
      </c>
      <c r="ACZ34" s="1661"/>
      <c r="ADA34" s="49"/>
      <c r="ADH34" s="1660" t="s">
        <v>4</v>
      </c>
      <c r="ADI34" s="1661"/>
      <c r="ADJ34" s="49"/>
      <c r="ADQ34" s="1660" t="s">
        <v>4</v>
      </c>
      <c r="ADR34" s="1661"/>
      <c r="ADS34" s="49"/>
      <c r="ADZ34" s="1660" t="s">
        <v>4</v>
      </c>
      <c r="AEA34" s="1661"/>
      <c r="AEB34" s="49"/>
      <c r="AEI34" s="1660" t="s">
        <v>4</v>
      </c>
      <c r="AEJ34" s="1661"/>
      <c r="AEK34" s="49"/>
      <c r="AER34" s="1660" t="s">
        <v>4</v>
      </c>
      <c r="AES34" s="1661"/>
      <c r="AET34" s="49"/>
      <c r="AFA34" s="1660" t="s">
        <v>4</v>
      </c>
      <c r="AFB34" s="166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91" t="s">
        <v>74</v>
      </c>
      <c r="C4" s="124"/>
      <c r="D4" s="130"/>
      <c r="E4" s="172"/>
      <c r="F4" s="133"/>
      <c r="G4" s="38"/>
    </row>
    <row r="5" spans="1:15" ht="15.75" x14ac:dyDescent="0.25">
      <c r="A5" s="1672"/>
      <c r="B5" s="168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7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72" t="s">
        <v>108</v>
      </c>
      <c r="B5" s="168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72"/>
      <c r="B6" s="168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58" t="s">
        <v>21</v>
      </c>
      <c r="E42" s="1659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2" t="s">
        <v>313</v>
      </c>
      <c r="B1" s="1692"/>
      <c r="C1" s="1692"/>
      <c r="D1" s="1692"/>
      <c r="E1" s="1692"/>
      <c r="F1" s="1692"/>
      <c r="G1" s="169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68" t="s">
        <v>97</v>
      </c>
      <c r="B5" s="169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68"/>
      <c r="B6" s="169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4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4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4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4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4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4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5">
        <f t="shared" si="3"/>
        <v>50</v>
      </c>
      <c r="E33" s="1266">
        <v>45110</v>
      </c>
      <c r="F33" s="1267">
        <f t="shared" si="0"/>
        <v>50</v>
      </c>
      <c r="G33" s="1268" t="s">
        <v>497</v>
      </c>
      <c r="H33" s="12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5">
        <f t="shared" si="3"/>
        <v>30</v>
      </c>
      <c r="E34" s="1266">
        <v>45113</v>
      </c>
      <c r="F34" s="1267">
        <f t="shared" si="0"/>
        <v>30</v>
      </c>
      <c r="G34" s="1268" t="s">
        <v>524</v>
      </c>
      <c r="H34" s="12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5">
        <f t="shared" si="3"/>
        <v>80</v>
      </c>
      <c r="E35" s="1266">
        <v>45117</v>
      </c>
      <c r="F35" s="1267">
        <f t="shared" si="0"/>
        <v>80</v>
      </c>
      <c r="G35" s="1268" t="s">
        <v>552</v>
      </c>
      <c r="H35" s="12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5">
        <f t="shared" si="3"/>
        <v>50</v>
      </c>
      <c r="E36" s="1266">
        <v>45118</v>
      </c>
      <c r="F36" s="1267">
        <f t="shared" si="0"/>
        <v>50</v>
      </c>
      <c r="G36" s="1268" t="s">
        <v>563</v>
      </c>
      <c r="H36" s="12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5">
        <f t="shared" si="3"/>
        <v>10</v>
      </c>
      <c r="E37" s="1266">
        <v>45119</v>
      </c>
      <c r="F37" s="1267">
        <f t="shared" si="0"/>
        <v>10</v>
      </c>
      <c r="G37" s="1268" t="s">
        <v>577</v>
      </c>
      <c r="H37" s="12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5">
        <f t="shared" si="3"/>
        <v>20</v>
      </c>
      <c r="E38" s="1270">
        <v>45121</v>
      </c>
      <c r="F38" s="1267">
        <f t="shared" si="0"/>
        <v>20</v>
      </c>
      <c r="G38" s="1268" t="s">
        <v>600</v>
      </c>
      <c r="H38" s="12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5">
        <f t="shared" si="3"/>
        <v>100</v>
      </c>
      <c r="E39" s="1270">
        <v>45122</v>
      </c>
      <c r="F39" s="1267">
        <f t="shared" si="0"/>
        <v>100</v>
      </c>
      <c r="G39" s="1268" t="s">
        <v>607</v>
      </c>
      <c r="H39" s="12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5">
        <f t="shared" si="3"/>
        <v>50</v>
      </c>
      <c r="E40" s="1270">
        <v>45122</v>
      </c>
      <c r="F40" s="1267">
        <f t="shared" si="0"/>
        <v>50</v>
      </c>
      <c r="G40" s="1268" t="s">
        <v>613</v>
      </c>
      <c r="H40" s="12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5">
        <f t="shared" si="3"/>
        <v>80</v>
      </c>
      <c r="E41" s="1270">
        <v>45125</v>
      </c>
      <c r="F41" s="1267">
        <f t="shared" si="0"/>
        <v>80</v>
      </c>
      <c r="G41" s="1268" t="s">
        <v>634</v>
      </c>
      <c r="H41" s="12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5">
        <f t="shared" si="3"/>
        <v>500</v>
      </c>
      <c r="E42" s="1270">
        <v>45125</v>
      </c>
      <c r="F42" s="1267">
        <f t="shared" si="0"/>
        <v>500</v>
      </c>
      <c r="G42" s="1268" t="s">
        <v>638</v>
      </c>
      <c r="H42" s="12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5">
        <f t="shared" si="3"/>
        <v>60</v>
      </c>
      <c r="E43" s="1270">
        <v>45128</v>
      </c>
      <c r="F43" s="1267">
        <f t="shared" si="0"/>
        <v>60</v>
      </c>
      <c r="G43" s="1268" t="s">
        <v>658</v>
      </c>
      <c r="H43" s="1269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5">
        <f t="shared" si="3"/>
        <v>30</v>
      </c>
      <c r="E44" s="1270">
        <v>45129</v>
      </c>
      <c r="F44" s="1267">
        <f t="shared" si="0"/>
        <v>30</v>
      </c>
      <c r="G44" s="1268" t="s">
        <v>670</v>
      </c>
      <c r="H44" s="12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5">
        <f t="shared" si="3"/>
        <v>60</v>
      </c>
      <c r="E45" s="1270">
        <v>45129</v>
      </c>
      <c r="F45" s="1267">
        <f t="shared" si="0"/>
        <v>60</v>
      </c>
      <c r="G45" s="1268" t="s">
        <v>671</v>
      </c>
      <c r="H45" s="12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5">
        <f t="shared" si="3"/>
        <v>10</v>
      </c>
      <c r="E46" s="1270">
        <v>45129</v>
      </c>
      <c r="F46" s="1267">
        <f t="shared" si="0"/>
        <v>10</v>
      </c>
      <c r="G46" s="1268" t="s">
        <v>675</v>
      </c>
      <c r="H46" s="12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5">
        <f t="shared" si="3"/>
        <v>60</v>
      </c>
      <c r="E47" s="1270">
        <v>45131</v>
      </c>
      <c r="F47" s="1267">
        <f t="shared" si="0"/>
        <v>60</v>
      </c>
      <c r="G47" s="1268" t="s">
        <v>680</v>
      </c>
      <c r="H47" s="12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5">
        <f t="shared" si="3"/>
        <v>80</v>
      </c>
      <c r="E48" s="1270">
        <v>45134</v>
      </c>
      <c r="F48" s="1267">
        <f t="shared" si="0"/>
        <v>80</v>
      </c>
      <c r="G48" s="1268" t="s">
        <v>703</v>
      </c>
      <c r="H48" s="12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5">
        <f t="shared" si="3"/>
        <v>40</v>
      </c>
      <c r="E49" s="1270">
        <v>45136</v>
      </c>
      <c r="F49" s="1267">
        <f t="shared" si="0"/>
        <v>40</v>
      </c>
      <c r="G49" s="1268" t="s">
        <v>723</v>
      </c>
      <c r="H49" s="12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5">
        <f t="shared" si="3"/>
        <v>10</v>
      </c>
      <c r="E50" s="1270">
        <v>45136</v>
      </c>
      <c r="F50" s="1267">
        <f t="shared" si="0"/>
        <v>10</v>
      </c>
      <c r="G50" s="1268" t="s">
        <v>731</v>
      </c>
      <c r="H50" s="12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5">
        <f t="shared" si="3"/>
        <v>0</v>
      </c>
      <c r="E51" s="1270"/>
      <c r="F51" s="1267">
        <f t="shared" si="0"/>
        <v>0</v>
      </c>
      <c r="G51" s="1268"/>
      <c r="H51" s="1269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5">
        <f t="shared" si="3"/>
        <v>0</v>
      </c>
      <c r="E52" s="1270"/>
      <c r="F52" s="1267">
        <f t="shared" si="0"/>
        <v>0</v>
      </c>
      <c r="G52" s="1268"/>
      <c r="H52" s="1269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5">
        <f t="shared" si="3"/>
        <v>0</v>
      </c>
      <c r="E53" s="1270"/>
      <c r="F53" s="1267">
        <f t="shared" si="0"/>
        <v>0</v>
      </c>
      <c r="G53" s="1268"/>
      <c r="H53" s="1269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5">
        <f t="shared" si="3"/>
        <v>0</v>
      </c>
      <c r="E54" s="1270"/>
      <c r="F54" s="1267">
        <f t="shared" si="0"/>
        <v>0</v>
      </c>
      <c r="G54" s="1268"/>
      <c r="H54" s="1269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5">
        <f t="shared" si="3"/>
        <v>0</v>
      </c>
      <c r="E55" s="1270"/>
      <c r="F55" s="1267">
        <f t="shared" si="0"/>
        <v>0</v>
      </c>
      <c r="G55" s="1268"/>
      <c r="H55" s="1269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5">
        <f t="shared" si="3"/>
        <v>0</v>
      </c>
      <c r="E56" s="1270"/>
      <c r="F56" s="1267">
        <f t="shared" si="0"/>
        <v>0</v>
      </c>
      <c r="G56" s="1268"/>
      <c r="H56" s="1269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5">
        <f t="shared" si="3"/>
        <v>0</v>
      </c>
      <c r="E57" s="1270"/>
      <c r="F57" s="1267">
        <f t="shared" si="0"/>
        <v>0</v>
      </c>
      <c r="G57" s="1268"/>
      <c r="H57" s="1269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5">
        <f t="shared" si="3"/>
        <v>0</v>
      </c>
      <c r="E58" s="1270"/>
      <c r="F58" s="1267">
        <f t="shared" si="0"/>
        <v>0</v>
      </c>
      <c r="G58" s="1268"/>
      <c r="H58" s="1269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5">
        <f t="shared" si="3"/>
        <v>0</v>
      </c>
      <c r="E59" s="1270"/>
      <c r="F59" s="1267">
        <f t="shared" si="0"/>
        <v>0</v>
      </c>
      <c r="G59" s="1268"/>
      <c r="H59" s="1269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5">
        <f t="shared" si="3"/>
        <v>0</v>
      </c>
      <c r="E60" s="1270"/>
      <c r="F60" s="1267">
        <f t="shared" si="0"/>
        <v>0</v>
      </c>
      <c r="G60" s="1268"/>
      <c r="H60" s="1269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5">
        <f t="shared" si="3"/>
        <v>0</v>
      </c>
      <c r="E61" s="1270"/>
      <c r="F61" s="1267">
        <f t="shared" si="0"/>
        <v>0</v>
      </c>
      <c r="G61" s="1268"/>
      <c r="H61" s="1269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5">
        <f t="shared" si="3"/>
        <v>0</v>
      </c>
      <c r="E62" s="1270"/>
      <c r="F62" s="1267">
        <f t="shared" si="0"/>
        <v>0</v>
      </c>
      <c r="G62" s="1268"/>
      <c r="H62" s="1269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5">
        <f t="shared" si="3"/>
        <v>0</v>
      </c>
      <c r="E63" s="1270"/>
      <c r="F63" s="1267">
        <f t="shared" si="0"/>
        <v>0</v>
      </c>
      <c r="G63" s="1268"/>
      <c r="H63" s="1269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5">
        <f t="shared" si="3"/>
        <v>0</v>
      </c>
      <c r="E64" s="1270"/>
      <c r="F64" s="1267">
        <f t="shared" si="0"/>
        <v>0</v>
      </c>
      <c r="G64" s="1268"/>
      <c r="H64" s="1269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5">
        <f t="shared" si="3"/>
        <v>0</v>
      </c>
      <c r="E65" s="1270"/>
      <c r="F65" s="1267">
        <f t="shared" si="0"/>
        <v>0</v>
      </c>
      <c r="G65" s="1268"/>
      <c r="H65" s="1269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5">
        <f t="shared" si="3"/>
        <v>0</v>
      </c>
      <c r="E66" s="1270"/>
      <c r="F66" s="1267">
        <f t="shared" si="0"/>
        <v>0</v>
      </c>
      <c r="G66" s="1268"/>
      <c r="H66" s="1269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5">
        <f t="shared" si="3"/>
        <v>0</v>
      </c>
      <c r="E67" s="1270"/>
      <c r="F67" s="1267">
        <f t="shared" si="0"/>
        <v>0</v>
      </c>
      <c r="G67" s="1268"/>
      <c r="H67" s="1269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5">
        <f t="shared" si="3"/>
        <v>0</v>
      </c>
      <c r="E68" s="1270"/>
      <c r="F68" s="1267">
        <f t="shared" si="0"/>
        <v>0</v>
      </c>
      <c r="G68" s="1268"/>
      <c r="H68" s="1269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58" t="s">
        <v>21</v>
      </c>
      <c r="E72" s="1659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6" t="s">
        <v>95</v>
      </c>
      <c r="B1" s="1656"/>
      <c r="C1" s="1656"/>
      <c r="D1" s="1656"/>
      <c r="E1" s="1656"/>
      <c r="F1" s="1656"/>
      <c r="G1" s="165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68"/>
      <c r="B5" s="169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68"/>
      <c r="B6" s="169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58" t="s">
        <v>21</v>
      </c>
      <c r="E32" s="165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8" t="s">
        <v>21</v>
      </c>
      <c r="E29" s="165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1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95" t="s">
        <v>314</v>
      </c>
      <c r="B1" s="1695"/>
      <c r="C1" s="1695"/>
      <c r="D1" s="1695"/>
      <c r="E1" s="1695"/>
      <c r="F1" s="1695"/>
      <c r="G1" s="1695"/>
      <c r="H1" s="254">
        <v>1</v>
      </c>
      <c r="I1" s="364"/>
      <c r="L1" s="1656" t="s">
        <v>346</v>
      </c>
      <c r="M1" s="1656"/>
      <c r="N1" s="1656"/>
      <c r="O1" s="1656"/>
      <c r="P1" s="1656"/>
      <c r="Q1" s="1656"/>
      <c r="R1" s="1656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1"/>
      <c r="R4" s="1432"/>
      <c r="S4" s="144"/>
      <c r="T4" s="369"/>
    </row>
    <row r="5" spans="1:21" ht="14.25" customHeight="1" x14ac:dyDescent="0.25">
      <c r="A5" s="1668" t="s">
        <v>97</v>
      </c>
      <c r="B5" s="169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68" t="s">
        <v>97</v>
      </c>
      <c r="M5" s="1694" t="s">
        <v>144</v>
      </c>
      <c r="N5" s="362">
        <v>350</v>
      </c>
      <c r="O5" s="130">
        <v>45131</v>
      </c>
      <c r="P5" s="85">
        <v>14400</v>
      </c>
      <c r="Q5" s="1431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68"/>
      <c r="B6" s="1694"/>
      <c r="C6" s="363"/>
      <c r="D6" s="130"/>
      <c r="E6" s="74"/>
      <c r="F6" s="72"/>
      <c r="G6" s="72"/>
      <c r="H6" s="74"/>
      <c r="I6" s="230"/>
      <c r="L6" s="1668"/>
      <c r="M6" s="1694"/>
      <c r="N6" s="363"/>
      <c r="O6" s="130"/>
      <c r="P6" s="74"/>
      <c r="Q6" s="1431"/>
      <c r="R6" s="1431"/>
      <c r="S6" s="74"/>
      <c r="T6" s="230"/>
    </row>
    <row r="7" spans="1:21" ht="15.75" thickBot="1" x14ac:dyDescent="0.3">
      <c r="A7" s="213"/>
      <c r="B7" s="1694"/>
      <c r="C7" s="363"/>
      <c r="D7" s="130"/>
      <c r="E7" s="74"/>
      <c r="F7" s="72"/>
      <c r="G7" s="72"/>
      <c r="H7" s="74"/>
      <c r="I7" s="230"/>
      <c r="L7" s="213"/>
      <c r="M7" s="1694"/>
      <c r="N7" s="363"/>
      <c r="O7" s="130"/>
      <c r="P7" s="74"/>
      <c r="Q7" s="1431"/>
      <c r="R7" s="1431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6">
        <v>45132</v>
      </c>
      <c r="Q9" s="562">
        <f>O9</f>
        <v>100</v>
      </c>
      <c r="R9" s="563" t="s">
        <v>684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686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713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6">
        <f t="shared" si="0"/>
        <v>30</v>
      </c>
      <c r="E13" s="1057">
        <v>45058</v>
      </c>
      <c r="F13" s="1056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6">
        <f t="shared" si="0"/>
        <v>100</v>
      </c>
      <c r="E14" s="1057">
        <v>45059</v>
      </c>
      <c r="F14" s="1056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6">
        <f t="shared" si="0"/>
        <v>20</v>
      </c>
      <c r="E15" s="1057">
        <v>45059</v>
      </c>
      <c r="F15" s="1056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6">
        <f>10*C16</f>
        <v>50</v>
      </c>
      <c r="E16" s="1057">
        <v>45059</v>
      </c>
      <c r="F16" s="1056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6">
        <f t="shared" ref="D17:D68" si="10">10*C17</f>
        <v>100</v>
      </c>
      <c r="E17" s="1057">
        <v>45061</v>
      </c>
      <c r="F17" s="1056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6">
        <f t="shared" si="10"/>
        <v>500</v>
      </c>
      <c r="E18" s="1057">
        <v>45065</v>
      </c>
      <c r="F18" s="1056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8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8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8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8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59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59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59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59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59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59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3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4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4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4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4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4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4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4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4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4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4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4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4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4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4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4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4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4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4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4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4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4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4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4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4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1">
        <f t="shared" si="10"/>
        <v>30</v>
      </c>
      <c r="E54" s="1272">
        <v>45110</v>
      </c>
      <c r="F54" s="1271">
        <f t="shared" si="2"/>
        <v>30</v>
      </c>
      <c r="G54" s="1273" t="s">
        <v>491</v>
      </c>
      <c r="H54" s="1274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38">
        <f t="shared" si="11"/>
        <v>0</v>
      </c>
      <c r="P54" s="1439"/>
      <c r="Q54" s="1438">
        <f t="shared" si="4"/>
        <v>0</v>
      </c>
      <c r="R54" s="1440"/>
      <c r="S54" s="1437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1">
        <f t="shared" si="10"/>
        <v>20</v>
      </c>
      <c r="E55" s="1272">
        <v>45110</v>
      </c>
      <c r="F55" s="1271">
        <f t="shared" si="2"/>
        <v>20</v>
      </c>
      <c r="G55" s="1273" t="s">
        <v>495</v>
      </c>
      <c r="H55" s="1274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38">
        <f t="shared" si="11"/>
        <v>0</v>
      </c>
      <c r="P55" s="1439"/>
      <c r="Q55" s="1438">
        <f t="shared" si="4"/>
        <v>0</v>
      </c>
      <c r="R55" s="1440"/>
      <c r="S55" s="1437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1">
        <f t="shared" si="10"/>
        <v>40</v>
      </c>
      <c r="E56" s="1272">
        <v>45114</v>
      </c>
      <c r="F56" s="1271">
        <f t="shared" si="2"/>
        <v>40</v>
      </c>
      <c r="G56" s="1273" t="s">
        <v>526</v>
      </c>
      <c r="H56" s="1274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38">
        <f t="shared" si="11"/>
        <v>0</v>
      </c>
      <c r="P56" s="1439"/>
      <c r="Q56" s="1438">
        <f t="shared" si="4"/>
        <v>0</v>
      </c>
      <c r="R56" s="1440"/>
      <c r="S56" s="1437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1">
        <f t="shared" si="10"/>
        <v>0</v>
      </c>
      <c r="E57" s="1272"/>
      <c r="F57" s="1271">
        <f t="shared" si="2"/>
        <v>0</v>
      </c>
      <c r="G57" s="1273"/>
      <c r="H57" s="1274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38">
        <f t="shared" si="11"/>
        <v>0</v>
      </c>
      <c r="P57" s="1439"/>
      <c r="Q57" s="1438">
        <f t="shared" si="4"/>
        <v>0</v>
      </c>
      <c r="R57" s="1440"/>
      <c r="S57" s="1437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1">
        <f t="shared" si="10"/>
        <v>0</v>
      </c>
      <c r="E58" s="1272"/>
      <c r="F58" s="1271">
        <f t="shared" si="2"/>
        <v>0</v>
      </c>
      <c r="G58" s="1273"/>
      <c r="H58" s="1274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38">
        <f t="shared" si="11"/>
        <v>0</v>
      </c>
      <c r="P58" s="1439"/>
      <c r="Q58" s="1438">
        <f t="shared" si="4"/>
        <v>0</v>
      </c>
      <c r="R58" s="1440"/>
      <c r="S58" s="1437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1">
        <f t="shared" si="10"/>
        <v>0</v>
      </c>
      <c r="E59" s="1272"/>
      <c r="F59" s="1271">
        <f t="shared" si="2"/>
        <v>0</v>
      </c>
      <c r="G59" s="1537"/>
      <c r="H59" s="1538"/>
      <c r="I59" s="1539">
        <f t="shared" si="12"/>
        <v>0</v>
      </c>
      <c r="J59" s="1496">
        <f t="shared" si="13"/>
        <v>0</v>
      </c>
      <c r="L59" s="594"/>
      <c r="M59" s="670">
        <f t="shared" si="8"/>
        <v>1375</v>
      </c>
      <c r="N59" s="624"/>
      <c r="O59" s="1438">
        <f t="shared" si="11"/>
        <v>0</v>
      </c>
      <c r="P59" s="1439"/>
      <c r="Q59" s="1438">
        <f t="shared" si="4"/>
        <v>0</v>
      </c>
      <c r="R59" s="1440"/>
      <c r="S59" s="1437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1">
        <f t="shared" si="10"/>
        <v>0</v>
      </c>
      <c r="E60" s="1272"/>
      <c r="F60" s="1271">
        <f t="shared" si="2"/>
        <v>0</v>
      </c>
      <c r="G60" s="1537"/>
      <c r="H60" s="1538"/>
      <c r="I60" s="1539">
        <f t="shared" si="12"/>
        <v>0</v>
      </c>
      <c r="J60" s="1496">
        <f t="shared" si="13"/>
        <v>0</v>
      </c>
      <c r="M60" s="174">
        <f t="shared" si="8"/>
        <v>1375</v>
      </c>
      <c r="N60" s="15"/>
      <c r="O60" s="1441">
        <f t="shared" si="11"/>
        <v>0</v>
      </c>
      <c r="P60" s="1442"/>
      <c r="Q60" s="1441">
        <f t="shared" si="4"/>
        <v>0</v>
      </c>
      <c r="R60" s="1443"/>
      <c r="S60" s="1274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1">
        <f t="shared" si="10"/>
        <v>0</v>
      </c>
      <c r="E61" s="1272"/>
      <c r="F61" s="1271">
        <f t="shared" si="2"/>
        <v>0</v>
      </c>
      <c r="G61" s="1537"/>
      <c r="H61" s="1538"/>
      <c r="I61" s="1539">
        <f t="shared" si="12"/>
        <v>0</v>
      </c>
      <c r="J61" s="1496">
        <f t="shared" si="13"/>
        <v>0</v>
      </c>
      <c r="M61" s="174">
        <f t="shared" si="8"/>
        <v>1375</v>
      </c>
      <c r="N61" s="15"/>
      <c r="O61" s="1441">
        <f t="shared" si="11"/>
        <v>0</v>
      </c>
      <c r="P61" s="1442"/>
      <c r="Q61" s="1441">
        <f t="shared" si="4"/>
        <v>0</v>
      </c>
      <c r="R61" s="1443"/>
      <c r="S61" s="1274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1">
        <f t="shared" si="10"/>
        <v>0</v>
      </c>
      <c r="E62" s="1272"/>
      <c r="F62" s="1271">
        <f t="shared" si="2"/>
        <v>0</v>
      </c>
      <c r="G62" s="1537"/>
      <c r="H62" s="1538"/>
      <c r="I62" s="1539">
        <f t="shared" si="12"/>
        <v>0</v>
      </c>
      <c r="J62" s="1496">
        <f t="shared" si="13"/>
        <v>0</v>
      </c>
      <c r="M62" s="174">
        <f t="shared" si="8"/>
        <v>1375</v>
      </c>
      <c r="N62" s="15"/>
      <c r="O62" s="1441">
        <f t="shared" si="11"/>
        <v>0</v>
      </c>
      <c r="P62" s="1442"/>
      <c r="Q62" s="1441">
        <f t="shared" si="4"/>
        <v>0</v>
      </c>
      <c r="R62" s="1443"/>
      <c r="S62" s="1274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1">
        <f t="shared" si="10"/>
        <v>0</v>
      </c>
      <c r="E63" s="1272"/>
      <c r="F63" s="1271">
        <f t="shared" si="2"/>
        <v>0</v>
      </c>
      <c r="G63" s="1273"/>
      <c r="H63" s="1274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1">
        <f t="shared" si="11"/>
        <v>0</v>
      </c>
      <c r="P63" s="1442"/>
      <c r="Q63" s="1441">
        <f t="shared" si="4"/>
        <v>0</v>
      </c>
      <c r="R63" s="1443"/>
      <c r="S63" s="1274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1">
        <f t="shared" si="10"/>
        <v>0</v>
      </c>
      <c r="E64" s="1272"/>
      <c r="F64" s="1271">
        <f t="shared" si="2"/>
        <v>0</v>
      </c>
      <c r="G64" s="1273"/>
      <c r="H64" s="1274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1">
        <f t="shared" si="11"/>
        <v>0</v>
      </c>
      <c r="P64" s="1442"/>
      <c r="Q64" s="1441">
        <f t="shared" si="4"/>
        <v>0</v>
      </c>
      <c r="R64" s="1443"/>
      <c r="S64" s="1274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1">
        <f t="shared" si="10"/>
        <v>0</v>
      </c>
      <c r="E65" s="1272"/>
      <c r="F65" s="1271">
        <f t="shared" si="2"/>
        <v>0</v>
      </c>
      <c r="G65" s="1273"/>
      <c r="H65" s="1274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1">
        <f t="shared" si="11"/>
        <v>0</v>
      </c>
      <c r="P65" s="1442"/>
      <c r="Q65" s="1441">
        <f t="shared" si="4"/>
        <v>0</v>
      </c>
      <c r="R65" s="1443"/>
      <c r="S65" s="1274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1">
        <f t="shared" si="10"/>
        <v>0</v>
      </c>
      <c r="E66" s="1272"/>
      <c r="F66" s="1271">
        <f t="shared" si="2"/>
        <v>0</v>
      </c>
      <c r="G66" s="1273"/>
      <c r="H66" s="1274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1">
        <f t="shared" si="11"/>
        <v>0</v>
      </c>
      <c r="P66" s="1442"/>
      <c r="Q66" s="1441">
        <f t="shared" si="4"/>
        <v>0</v>
      </c>
      <c r="R66" s="1443"/>
      <c r="S66" s="1274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5">
        <f t="shared" si="10"/>
        <v>0</v>
      </c>
      <c r="E67" s="1276"/>
      <c r="F67" s="1275">
        <f t="shared" si="2"/>
        <v>0</v>
      </c>
      <c r="G67" s="1277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5">
        <f t="shared" si="10"/>
        <v>0</v>
      </c>
      <c r="E68" s="1276"/>
      <c r="F68" s="1275">
        <f t="shared" si="2"/>
        <v>0</v>
      </c>
      <c r="G68" s="1277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4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4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4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4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4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4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1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58" t="s">
        <v>21</v>
      </c>
      <c r="E78" s="1659"/>
      <c r="F78" s="137">
        <f>G5-F76</f>
        <v>0</v>
      </c>
      <c r="M78" s="176"/>
      <c r="O78" s="1658" t="s">
        <v>21</v>
      </c>
      <c r="P78" s="1659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29" t="s">
        <v>4</v>
      </c>
      <c r="P79" s="1430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5" t="s">
        <v>315</v>
      </c>
      <c r="B1" s="1695"/>
      <c r="C1" s="1695"/>
      <c r="D1" s="1695"/>
      <c r="E1" s="1695"/>
      <c r="F1" s="1695"/>
      <c r="G1" s="169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96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68" t="s">
        <v>97</v>
      </c>
      <c r="B5" s="169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68"/>
      <c r="B6" s="16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4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4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4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4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8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8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8">
        <f t="shared" si="3"/>
        <v>30</v>
      </c>
      <c r="E30" s="1279">
        <v>45110</v>
      </c>
      <c r="F30" s="706">
        <f t="shared" si="0"/>
        <v>30</v>
      </c>
      <c r="G30" s="751" t="s">
        <v>497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8">
        <f t="shared" si="3"/>
        <v>20</v>
      </c>
      <c r="E31" s="1279">
        <v>45115</v>
      </c>
      <c r="F31" s="706">
        <f t="shared" si="0"/>
        <v>20</v>
      </c>
      <c r="G31" s="751" t="s">
        <v>544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8">
        <f t="shared" si="3"/>
        <v>20</v>
      </c>
      <c r="E32" s="1279">
        <v>45118</v>
      </c>
      <c r="F32" s="706">
        <f t="shared" si="0"/>
        <v>20</v>
      </c>
      <c r="G32" s="751" t="s">
        <v>563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8">
        <f t="shared" si="3"/>
        <v>0</v>
      </c>
      <c r="E33" s="1279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8">
        <f t="shared" si="3"/>
        <v>20</v>
      </c>
      <c r="E34" s="1279">
        <v>45129</v>
      </c>
      <c r="F34" s="706">
        <f t="shared" si="0"/>
        <v>20</v>
      </c>
      <c r="G34" s="751" t="s">
        <v>671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8">
        <f t="shared" si="3"/>
        <v>30</v>
      </c>
      <c r="E35" s="1279">
        <v>45132</v>
      </c>
      <c r="F35" s="706">
        <f t="shared" si="0"/>
        <v>30</v>
      </c>
      <c r="G35" s="751" t="s">
        <v>685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8">
        <f t="shared" si="3"/>
        <v>100</v>
      </c>
      <c r="E36" s="1279">
        <v>45134</v>
      </c>
      <c r="F36" s="706">
        <f t="shared" si="0"/>
        <v>100</v>
      </c>
      <c r="G36" s="751" t="s">
        <v>708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8">
        <f t="shared" si="3"/>
        <v>100</v>
      </c>
      <c r="E37" s="1279">
        <v>45135</v>
      </c>
      <c r="F37" s="706">
        <f t="shared" si="0"/>
        <v>100</v>
      </c>
      <c r="G37" s="751" t="s">
        <v>717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8">
        <f t="shared" si="3"/>
        <v>0</v>
      </c>
      <c r="E38" s="1279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8">
        <f t="shared" si="3"/>
        <v>0</v>
      </c>
      <c r="E39" s="1279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8">
        <f t="shared" si="3"/>
        <v>0</v>
      </c>
      <c r="E40" s="1279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8">
        <f t="shared" si="3"/>
        <v>0</v>
      </c>
      <c r="E41" s="1279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8">
        <f t="shared" si="3"/>
        <v>0</v>
      </c>
      <c r="E42" s="1279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8">
        <f t="shared" si="3"/>
        <v>0</v>
      </c>
      <c r="E43" s="1279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8">
        <f t="shared" si="3"/>
        <v>0</v>
      </c>
      <c r="E44" s="1279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8">
        <f t="shared" si="3"/>
        <v>0</v>
      </c>
      <c r="E45" s="1279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8">
        <f t="shared" si="3"/>
        <v>0</v>
      </c>
      <c r="E46" s="1279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8">
        <f t="shared" si="3"/>
        <v>0</v>
      </c>
      <c r="E47" s="1280"/>
      <c r="F47" s="1275">
        <f t="shared" si="0"/>
        <v>0</v>
      </c>
      <c r="G47" s="1277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8">
        <f t="shared" si="3"/>
        <v>0</v>
      </c>
      <c r="E48" s="1280"/>
      <c r="F48" s="1275">
        <f t="shared" si="0"/>
        <v>0</v>
      </c>
      <c r="G48" s="1277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4">
        <f t="shared" si="3"/>
        <v>0</v>
      </c>
      <c r="E49" s="1281"/>
      <c r="F49" s="1285">
        <f t="shared" si="0"/>
        <v>0</v>
      </c>
      <c r="G49" s="1282"/>
      <c r="H49" s="1283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58" t="s">
        <v>21</v>
      </c>
      <c r="E52" s="1659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69" t="s">
        <v>346</v>
      </c>
      <c r="B1" s="1669"/>
      <c r="C1" s="1669"/>
      <c r="D1" s="1669"/>
      <c r="E1" s="1669"/>
      <c r="F1" s="1669"/>
      <c r="G1" s="166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99" t="s">
        <v>438</v>
      </c>
      <c r="B5" s="169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99"/>
      <c r="B6" s="169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9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662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3">
        <v>45128</v>
      </c>
      <c r="F10" s="599">
        <f>D10</f>
        <v>951.18</v>
      </c>
      <c r="G10" s="563" t="s">
        <v>662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4">
        <v>45134</v>
      </c>
      <c r="F11" s="599">
        <f t="shared" ref="F11:F29" si="1">D11</f>
        <v>917.61</v>
      </c>
      <c r="G11" s="563" t="s">
        <v>709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4">
        <v>45134</v>
      </c>
      <c r="F12" s="599">
        <f t="shared" si="1"/>
        <v>968.41</v>
      </c>
      <c r="G12" s="563" t="s">
        <v>709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4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5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26"/>
      <c r="I15" s="1507">
        <f t="shared" si="2"/>
        <v>0</v>
      </c>
      <c r="J15" s="1526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26"/>
      <c r="I16" s="1507">
        <f t="shared" si="2"/>
        <v>0</v>
      </c>
      <c r="J16" s="1526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26"/>
      <c r="I17" s="1507">
        <f t="shared" si="2"/>
        <v>0</v>
      </c>
      <c r="J17" s="1526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26"/>
      <c r="I18" s="1507">
        <f t="shared" si="2"/>
        <v>0</v>
      </c>
      <c r="J18" s="1526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58" t="s">
        <v>21</v>
      </c>
      <c r="E32" s="1659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64" t="s">
        <v>312</v>
      </c>
      <c r="B1" s="1664"/>
      <c r="C1" s="1664"/>
      <c r="D1" s="1664"/>
      <c r="E1" s="1664"/>
      <c r="F1" s="1664"/>
      <c r="G1" s="1664"/>
      <c r="H1" s="11">
        <v>1</v>
      </c>
      <c r="K1" s="1669" t="s">
        <v>337</v>
      </c>
      <c r="L1" s="1669"/>
      <c r="M1" s="1669"/>
      <c r="N1" s="1669"/>
      <c r="O1" s="1669"/>
      <c r="P1" s="1669"/>
      <c r="Q1" s="166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68" t="s">
        <v>98</v>
      </c>
      <c r="B5" s="1700" t="s">
        <v>99</v>
      </c>
      <c r="C5" s="891">
        <v>65</v>
      </c>
      <c r="D5" s="130">
        <v>45090</v>
      </c>
      <c r="E5" s="436">
        <v>1204.5</v>
      </c>
      <c r="F5" s="1138">
        <v>35</v>
      </c>
      <c r="G5" s="1139"/>
      <c r="K5" s="1668" t="s">
        <v>98</v>
      </c>
      <c r="L5" s="1700" t="s">
        <v>99</v>
      </c>
      <c r="M5" s="891">
        <v>63</v>
      </c>
      <c r="N5" s="130">
        <v>45112</v>
      </c>
      <c r="O5" s="436">
        <v>1178.1600000000001</v>
      </c>
      <c r="P5" s="1226">
        <v>35</v>
      </c>
      <c r="Q5" s="1228"/>
    </row>
    <row r="6" spans="1:20" ht="15.75" customHeight="1" x14ac:dyDescent="0.3">
      <c r="A6" s="1668"/>
      <c r="B6" s="1700"/>
      <c r="C6" s="891"/>
      <c r="D6" s="130"/>
      <c r="E6" s="877"/>
      <c r="F6" s="1138"/>
      <c r="G6" s="87">
        <f>F39</f>
        <v>1204.5</v>
      </c>
      <c r="H6" s="7">
        <f>E6-G6+E5+E7+E4</f>
        <v>0</v>
      </c>
      <c r="K6" s="1668"/>
      <c r="L6" s="1700"/>
      <c r="M6" s="891">
        <v>63</v>
      </c>
      <c r="N6" s="130">
        <v>45133</v>
      </c>
      <c r="O6" s="877">
        <v>666.16</v>
      </c>
      <c r="P6" s="1226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8"/>
      <c r="L7" s="171"/>
      <c r="M7" s="65"/>
      <c r="N7" s="130"/>
      <c r="O7" s="85"/>
      <c r="P7" s="1226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8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544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556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563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579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588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606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6"/>
      <c r="F15" s="1287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607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6"/>
      <c r="F16" s="1506">
        <v>338.07</v>
      </c>
      <c r="G16" s="1498"/>
      <c r="H16" s="1499"/>
      <c r="I16" s="1507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610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6"/>
      <c r="F17" s="1506">
        <f t="shared" si="0"/>
        <v>0</v>
      </c>
      <c r="G17" s="1498"/>
      <c r="H17" s="1499"/>
      <c r="I17" s="1507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617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6"/>
      <c r="F18" s="1506">
        <f t="shared" si="0"/>
        <v>0</v>
      </c>
      <c r="G18" s="1498"/>
      <c r="H18" s="1499"/>
      <c r="I18" s="1507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619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6"/>
      <c r="F19" s="1506">
        <f t="shared" si="0"/>
        <v>0</v>
      </c>
      <c r="G19" s="1498"/>
      <c r="H19" s="1499"/>
      <c r="I19" s="1507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637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6"/>
      <c r="F20" s="1287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643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6"/>
      <c r="F21" s="1287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670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6"/>
      <c r="F22" s="1287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680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6"/>
      <c r="F23" s="1287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6"/>
      <c r="F24" s="1287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6"/>
      <c r="F25" s="1287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6"/>
      <c r="F26" s="1287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6"/>
      <c r="F27" s="1287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6"/>
      <c r="F28" s="1287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6"/>
      <c r="F29" s="1287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6"/>
      <c r="F30" s="1287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6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6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6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6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6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6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6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6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6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6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6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6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6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8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6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58" t="s">
        <v>21</v>
      </c>
      <c r="E41" s="1659"/>
      <c r="F41" s="137">
        <f>E5+E6-F39+E7+E4</f>
        <v>0</v>
      </c>
      <c r="L41" s="5"/>
      <c r="N41" s="1658" t="s">
        <v>21</v>
      </c>
      <c r="O41" s="1659"/>
      <c r="P41" s="137">
        <f>O5+O6-P39+O7+O4</f>
        <v>343.61999999999995</v>
      </c>
    </row>
    <row r="42" spans="1:19" ht="15.75" thickBot="1" x14ac:dyDescent="0.3">
      <c r="A42" s="121"/>
      <c r="D42" s="1136" t="s">
        <v>4</v>
      </c>
      <c r="E42" s="1137"/>
      <c r="F42" s="49">
        <f>F5+F6-C39+F7+F4</f>
        <v>0</v>
      </c>
      <c r="K42" s="121"/>
      <c r="N42" s="1222" t="s">
        <v>4</v>
      </c>
      <c r="O42" s="1223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64" t="s">
        <v>309</v>
      </c>
      <c r="B1" s="1664"/>
      <c r="C1" s="1664"/>
      <c r="D1" s="1664"/>
      <c r="E1" s="1664"/>
      <c r="F1" s="1664"/>
      <c r="G1" s="166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8"/>
      <c r="C4" s="362"/>
      <c r="D4" s="130"/>
      <c r="E4" s="197"/>
      <c r="F4" s="61"/>
      <c r="G4" s="151"/>
      <c r="H4" s="151"/>
    </row>
    <row r="5" spans="1:13" ht="15" customHeight="1" x14ac:dyDescent="0.25">
      <c r="A5" s="1668" t="s">
        <v>98</v>
      </c>
      <c r="B5" s="1665"/>
      <c r="C5" s="362">
        <v>123</v>
      </c>
      <c r="D5" s="130">
        <v>45064</v>
      </c>
      <c r="E5" s="1009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68"/>
      <c r="B6" s="166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3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3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7">
        <v>104.31</v>
      </c>
      <c r="E14" s="1248">
        <v>45110</v>
      </c>
      <c r="F14" s="1247">
        <f t="shared" si="3"/>
        <v>104.31</v>
      </c>
      <c r="G14" s="1249" t="s">
        <v>497</v>
      </c>
      <c r="H14" s="1250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7">
        <v>43.84</v>
      </c>
      <c r="E15" s="1248">
        <v>45119</v>
      </c>
      <c r="F15" s="1247">
        <f t="shared" si="3"/>
        <v>43.84</v>
      </c>
      <c r="G15" s="1249" t="s">
        <v>581</v>
      </c>
      <c r="H15" s="1250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7"/>
      <c r="E16" s="1248"/>
      <c r="F16" s="1520">
        <f t="shared" si="3"/>
        <v>0</v>
      </c>
      <c r="G16" s="1521"/>
      <c r="H16" s="1522"/>
      <c r="I16" s="1500">
        <f t="shared" si="2"/>
        <v>0</v>
      </c>
    </row>
    <row r="17" spans="1:9" x14ac:dyDescent="0.25">
      <c r="B17" s="174">
        <f t="shared" si="1"/>
        <v>0</v>
      </c>
      <c r="C17" s="624"/>
      <c r="D17" s="1247"/>
      <c r="E17" s="1248"/>
      <c r="F17" s="1520">
        <f t="shared" si="3"/>
        <v>0</v>
      </c>
      <c r="G17" s="1521"/>
      <c r="H17" s="1522"/>
      <c r="I17" s="1500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7"/>
      <c r="E18" s="1248"/>
      <c r="F18" s="1520">
        <f t="shared" si="3"/>
        <v>0</v>
      </c>
      <c r="G18" s="1521"/>
      <c r="H18" s="1522"/>
      <c r="I18" s="1500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7"/>
      <c r="E19" s="1248"/>
      <c r="F19" s="1520">
        <f t="shared" si="3"/>
        <v>0</v>
      </c>
      <c r="G19" s="1521"/>
      <c r="H19" s="1522"/>
      <c r="I19" s="1500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7"/>
      <c r="E20" s="1248"/>
      <c r="F20" s="1520">
        <f t="shared" si="3"/>
        <v>0</v>
      </c>
      <c r="G20" s="1521"/>
      <c r="H20" s="1522"/>
      <c r="I20" s="1500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7"/>
      <c r="E21" s="1248"/>
      <c r="F21" s="1247">
        <f t="shared" si="3"/>
        <v>0</v>
      </c>
      <c r="G21" s="1249"/>
      <c r="H21" s="1250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7"/>
      <c r="E22" s="1248"/>
      <c r="F22" s="1247">
        <f t="shared" si="3"/>
        <v>0</v>
      </c>
      <c r="G22" s="1249"/>
      <c r="H22" s="1250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3"/>
      <c r="E23" s="1251"/>
      <c r="F23" s="1203">
        <f t="shared" si="3"/>
        <v>0</v>
      </c>
      <c r="G23" s="1205"/>
      <c r="H23" s="1206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72"/>
      <c r="B6" s="170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72"/>
      <c r="B7" s="170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58" t="s">
        <v>21</v>
      </c>
      <c r="E30" s="165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64" t="s">
        <v>316</v>
      </c>
      <c r="B1" s="1664"/>
      <c r="C1" s="1664"/>
      <c r="D1" s="1664"/>
      <c r="E1" s="1664"/>
      <c r="F1" s="1664"/>
      <c r="G1" s="16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68" t="s">
        <v>98</v>
      </c>
      <c r="B5" s="170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68"/>
      <c r="B6" s="170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497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721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8" t="s">
        <v>21</v>
      </c>
      <c r="E29" s="1659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04" t="s">
        <v>317</v>
      </c>
      <c r="B1" s="1704"/>
      <c r="C1" s="1704"/>
      <c r="D1" s="1704"/>
      <c r="E1" s="1704"/>
      <c r="F1" s="1704"/>
      <c r="G1" s="1704"/>
      <c r="H1" s="1704"/>
      <c r="I1" s="1704"/>
      <c r="J1" s="1704"/>
      <c r="K1" s="437">
        <v>1</v>
      </c>
      <c r="M1" s="1707" t="s">
        <v>439</v>
      </c>
      <c r="N1" s="1707"/>
      <c r="O1" s="1707"/>
      <c r="P1" s="1707"/>
      <c r="Q1" s="1707"/>
      <c r="R1" s="1707"/>
      <c r="S1" s="1707"/>
      <c r="T1" s="1707"/>
      <c r="U1" s="1707"/>
      <c r="V1" s="170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70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70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706"/>
      <c r="B6" s="552" t="s">
        <v>87</v>
      </c>
      <c r="C6" s="663"/>
      <c r="D6" s="580"/>
      <c r="E6" s="644">
        <v>-0.12</v>
      </c>
      <c r="F6" s="664"/>
      <c r="M6" s="170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6" t="s">
        <v>58</v>
      </c>
      <c r="J8" s="104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28" t="s">
        <v>58</v>
      </c>
      <c r="V8" s="142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4">
        <f>Q5-R9+Q4+Q6+Q7</f>
        <v>18468.600000000002</v>
      </c>
      <c r="V9" s="1435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3">
        <f t="shared" si="0"/>
        <v>653.28</v>
      </c>
      <c r="E10" s="1204">
        <v>45101</v>
      </c>
      <c r="F10" s="1203">
        <f t="shared" si="1"/>
        <v>653.28</v>
      </c>
      <c r="G10" s="1205" t="s">
        <v>258</v>
      </c>
      <c r="H10" s="1206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707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4">
        <f t="shared" si="0"/>
        <v>54.44</v>
      </c>
      <c r="E11" s="1193">
        <v>45101</v>
      </c>
      <c r="F11" s="1194">
        <f t="shared" si="1"/>
        <v>54.44</v>
      </c>
      <c r="G11" s="1195" t="s">
        <v>259</v>
      </c>
      <c r="H11" s="1196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705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0">
        <f t="shared" si="0"/>
        <v>81.66</v>
      </c>
      <c r="E12" s="1211">
        <v>45103</v>
      </c>
      <c r="F12" s="1194">
        <f t="shared" si="1"/>
        <v>81.66</v>
      </c>
      <c r="G12" s="1195" t="s">
        <v>266</v>
      </c>
      <c r="H12" s="1190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713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0">
        <f t="shared" si="0"/>
        <v>653.28</v>
      </c>
      <c r="E13" s="1211">
        <v>45103</v>
      </c>
      <c r="F13" s="1194">
        <f t="shared" si="1"/>
        <v>653.28</v>
      </c>
      <c r="G13" s="1195" t="s">
        <v>268</v>
      </c>
      <c r="H13" s="1190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716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0">
        <f t="shared" si="0"/>
        <v>27.22</v>
      </c>
      <c r="E14" s="1211">
        <v>45104</v>
      </c>
      <c r="F14" s="1194">
        <f t="shared" si="1"/>
        <v>27.22</v>
      </c>
      <c r="G14" s="1195" t="s">
        <v>272</v>
      </c>
      <c r="H14" s="1190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717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0">
        <f t="shared" si="0"/>
        <v>27.22</v>
      </c>
      <c r="E15" s="1211">
        <v>45104</v>
      </c>
      <c r="F15" s="1194">
        <f t="shared" si="1"/>
        <v>27.22</v>
      </c>
      <c r="G15" s="1195" t="s">
        <v>272</v>
      </c>
      <c r="H15" s="1190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725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0">
        <f t="shared" si="0"/>
        <v>27.22</v>
      </c>
      <c r="E16" s="1211">
        <v>45104</v>
      </c>
      <c r="F16" s="1194">
        <f t="shared" si="1"/>
        <v>27.22</v>
      </c>
      <c r="G16" s="1195" t="s">
        <v>276</v>
      </c>
      <c r="H16" s="1190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727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0">
        <f t="shared" si="0"/>
        <v>27.22</v>
      </c>
      <c r="E17" s="1211">
        <v>45104</v>
      </c>
      <c r="F17" s="1194">
        <f t="shared" si="1"/>
        <v>27.22</v>
      </c>
      <c r="G17" s="1195" t="s">
        <v>277</v>
      </c>
      <c r="H17" s="1190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731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0">
        <f t="shared" si="0"/>
        <v>54.44</v>
      </c>
      <c r="E18" s="1211">
        <v>45105</v>
      </c>
      <c r="F18" s="1194">
        <f t="shared" si="1"/>
        <v>54.44</v>
      </c>
      <c r="G18" s="1195" t="s">
        <v>280</v>
      </c>
      <c r="H18" s="1190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0">
        <f t="shared" si="0"/>
        <v>163.32</v>
      </c>
      <c r="E19" s="1211">
        <v>45105</v>
      </c>
      <c r="F19" s="1194">
        <f t="shared" si="1"/>
        <v>163.32</v>
      </c>
      <c r="G19" s="1195" t="s">
        <v>282</v>
      </c>
      <c r="H19" s="1190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0">
        <f t="shared" si="0"/>
        <v>108.88</v>
      </c>
      <c r="E20" s="1211">
        <v>45105</v>
      </c>
      <c r="F20" s="1194">
        <f t="shared" si="1"/>
        <v>108.88</v>
      </c>
      <c r="G20" s="1195" t="s">
        <v>284</v>
      </c>
      <c r="H20" s="1196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0">
        <f t="shared" si="0"/>
        <v>653.28</v>
      </c>
      <c r="E21" s="1211">
        <v>45105</v>
      </c>
      <c r="F21" s="1194">
        <f t="shared" si="1"/>
        <v>653.28</v>
      </c>
      <c r="G21" s="1195" t="s">
        <v>287</v>
      </c>
      <c r="H21" s="1196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0">
        <f t="shared" si="0"/>
        <v>54.44</v>
      </c>
      <c r="E22" s="1211">
        <v>45107</v>
      </c>
      <c r="F22" s="1194">
        <f t="shared" si="1"/>
        <v>54.44</v>
      </c>
      <c r="G22" s="1195" t="s">
        <v>291</v>
      </c>
      <c r="H22" s="1196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0">
        <f t="shared" si="0"/>
        <v>81.66</v>
      </c>
      <c r="E23" s="1211">
        <v>45107</v>
      </c>
      <c r="F23" s="1194">
        <f t="shared" si="1"/>
        <v>81.66</v>
      </c>
      <c r="G23" s="1195" t="s">
        <v>292</v>
      </c>
      <c r="H23" s="1196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0">
        <f t="shared" si="0"/>
        <v>653.28</v>
      </c>
      <c r="E24" s="1211">
        <v>45107</v>
      </c>
      <c r="F24" s="1194">
        <f t="shared" si="1"/>
        <v>653.28</v>
      </c>
      <c r="G24" s="1195" t="s">
        <v>294</v>
      </c>
      <c r="H24" s="1196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0">
        <f t="shared" si="0"/>
        <v>272.2</v>
      </c>
      <c r="E25" s="1211">
        <v>45107</v>
      </c>
      <c r="F25" s="1194">
        <f t="shared" si="1"/>
        <v>272.2</v>
      </c>
      <c r="G25" s="1195" t="s">
        <v>295</v>
      </c>
      <c r="H25" s="1196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0">
        <f t="shared" si="0"/>
        <v>272.2</v>
      </c>
      <c r="E26" s="1211">
        <v>45107</v>
      </c>
      <c r="F26" s="1194">
        <f t="shared" si="1"/>
        <v>272.2</v>
      </c>
      <c r="G26" s="1195" t="s">
        <v>296</v>
      </c>
      <c r="H26" s="1196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0">
        <f t="shared" si="0"/>
        <v>108.88</v>
      </c>
      <c r="E27" s="1211">
        <v>45108</v>
      </c>
      <c r="F27" s="1194">
        <f t="shared" si="1"/>
        <v>108.88</v>
      </c>
      <c r="G27" s="1195" t="s">
        <v>297</v>
      </c>
      <c r="H27" s="1196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0">
        <f t="shared" si="0"/>
        <v>136.1</v>
      </c>
      <c r="E28" s="1211">
        <v>45108</v>
      </c>
      <c r="F28" s="1194">
        <f t="shared" si="1"/>
        <v>136.1</v>
      </c>
      <c r="G28" s="1195" t="s">
        <v>298</v>
      </c>
      <c r="H28" s="1196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0">
        <f t="shared" si="0"/>
        <v>54.44</v>
      </c>
      <c r="E29" s="1211">
        <v>45108</v>
      </c>
      <c r="F29" s="1194">
        <f t="shared" si="1"/>
        <v>54.44</v>
      </c>
      <c r="G29" s="1195" t="s">
        <v>301</v>
      </c>
      <c r="H29" s="1196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0">
        <f t="shared" si="0"/>
        <v>653.28</v>
      </c>
      <c r="E30" s="1211">
        <v>45108</v>
      </c>
      <c r="F30" s="1194">
        <f t="shared" si="1"/>
        <v>653.28</v>
      </c>
      <c r="G30" s="1195" t="s">
        <v>302</v>
      </c>
      <c r="H30" s="1196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0">
        <f t="shared" si="0"/>
        <v>0</v>
      </c>
      <c r="E31" s="1211"/>
      <c r="F31" s="1194">
        <f t="shared" si="1"/>
        <v>0</v>
      </c>
      <c r="G31" s="1195"/>
      <c r="H31" s="1196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1">
        <f t="shared" si="0"/>
        <v>81.66</v>
      </c>
      <c r="E32" s="1482">
        <v>45110</v>
      </c>
      <c r="F32" s="936">
        <f t="shared" si="1"/>
        <v>81.66</v>
      </c>
      <c r="G32" s="494" t="s">
        <v>492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1">
        <f t="shared" si="0"/>
        <v>81.66</v>
      </c>
      <c r="E33" s="1482">
        <v>45110</v>
      </c>
      <c r="F33" s="936">
        <f t="shared" si="1"/>
        <v>81.66</v>
      </c>
      <c r="G33" s="494" t="s">
        <v>492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1">
        <f t="shared" si="0"/>
        <v>653.28</v>
      </c>
      <c r="E34" s="1482">
        <v>45111</v>
      </c>
      <c r="F34" s="936">
        <f t="shared" si="1"/>
        <v>653.28</v>
      </c>
      <c r="G34" s="494" t="s">
        <v>499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1">
        <f t="shared" si="0"/>
        <v>108.88</v>
      </c>
      <c r="E35" s="1482">
        <v>45111</v>
      </c>
      <c r="F35" s="936">
        <f t="shared" si="1"/>
        <v>108.88</v>
      </c>
      <c r="G35" s="494" t="s">
        <v>500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1">
        <f t="shared" si="0"/>
        <v>272.2</v>
      </c>
      <c r="E36" s="1482">
        <v>45111</v>
      </c>
      <c r="F36" s="936">
        <f t="shared" si="1"/>
        <v>272.2</v>
      </c>
      <c r="G36" s="494" t="s">
        <v>512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3">
        <v>45112</v>
      </c>
      <c r="F37" s="936">
        <f t="shared" si="1"/>
        <v>27.22</v>
      </c>
      <c r="G37" s="494" t="s">
        <v>513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3">
        <v>45112</v>
      </c>
      <c r="F38" s="936">
        <f t="shared" si="1"/>
        <v>136.1</v>
      </c>
      <c r="G38" s="494" t="s">
        <v>515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3">
        <v>45113</v>
      </c>
      <c r="F39" s="936">
        <f t="shared" si="1"/>
        <v>653.28</v>
      </c>
      <c r="G39" s="494" t="s">
        <v>518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3">
        <v>45113</v>
      </c>
      <c r="F40" s="936">
        <f t="shared" si="1"/>
        <v>27.22</v>
      </c>
      <c r="G40" s="494" t="s">
        <v>519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3">
        <v>45114</v>
      </c>
      <c r="F41" s="936">
        <f t="shared" si="1"/>
        <v>653.28</v>
      </c>
      <c r="G41" s="494" t="s">
        <v>525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3">
        <v>45114</v>
      </c>
      <c r="F42" s="936">
        <f t="shared" si="1"/>
        <v>81.66</v>
      </c>
      <c r="G42" s="494" t="s">
        <v>527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3">
        <v>45114</v>
      </c>
      <c r="F43" s="936">
        <f t="shared" si="1"/>
        <v>272.2</v>
      </c>
      <c r="G43" s="494" t="s">
        <v>535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3">
        <v>45115</v>
      </c>
      <c r="F44" s="936">
        <f t="shared" si="1"/>
        <v>54.44</v>
      </c>
      <c r="G44" s="494" t="s">
        <v>541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3">
        <v>45115</v>
      </c>
      <c r="F45" s="936">
        <f t="shared" si="1"/>
        <v>272.2</v>
      </c>
      <c r="G45" s="494" t="s">
        <v>533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3">
        <v>45115</v>
      </c>
      <c r="F46" s="936">
        <f t="shared" si="1"/>
        <v>653.28</v>
      </c>
      <c r="G46" s="494" t="s">
        <v>544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3">
        <v>45115</v>
      </c>
      <c r="F47" s="936">
        <f t="shared" si="1"/>
        <v>54.44</v>
      </c>
      <c r="G47" s="494" t="s">
        <v>545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3">
        <v>45115</v>
      </c>
      <c r="F48" s="936">
        <f t="shared" si="1"/>
        <v>81.66</v>
      </c>
      <c r="G48" s="494" t="s">
        <v>546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3">
        <v>45117</v>
      </c>
      <c r="F49" s="936">
        <f t="shared" si="1"/>
        <v>653.28</v>
      </c>
      <c r="G49" s="494" t="s">
        <v>552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3">
        <v>45117</v>
      </c>
      <c r="F50" s="936">
        <f t="shared" si="1"/>
        <v>190.54</v>
      </c>
      <c r="G50" s="494" t="s">
        <v>554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3">
        <v>45117</v>
      </c>
      <c r="F51" s="936">
        <f t="shared" si="1"/>
        <v>27.22</v>
      </c>
      <c r="G51" s="494" t="s">
        <v>555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3">
        <v>45118</v>
      </c>
      <c r="F52" s="936">
        <f t="shared" si="1"/>
        <v>27.22</v>
      </c>
      <c r="G52" s="494" t="s">
        <v>559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3">
        <v>45118</v>
      </c>
      <c r="F53" s="936">
        <f t="shared" si="1"/>
        <v>27.22</v>
      </c>
      <c r="G53" s="494" t="s">
        <v>560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3">
        <v>45118</v>
      </c>
      <c r="F54" s="936">
        <f t="shared" si="1"/>
        <v>27.22</v>
      </c>
      <c r="G54" s="494" t="s">
        <v>561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3">
        <v>45118</v>
      </c>
      <c r="F55" s="936">
        <f t="shared" si="1"/>
        <v>27.22</v>
      </c>
      <c r="G55" s="494" t="s">
        <v>562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3">
        <v>45119</v>
      </c>
      <c r="F56" s="936">
        <f t="shared" si="1"/>
        <v>190.54</v>
      </c>
      <c r="G56" s="494" t="s">
        <v>573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3">
        <v>45119</v>
      </c>
      <c r="F57" s="936">
        <f t="shared" si="1"/>
        <v>653.28</v>
      </c>
      <c r="G57" s="494" t="s">
        <v>576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3">
        <v>45119</v>
      </c>
      <c r="F58" s="936">
        <f t="shared" si="1"/>
        <v>81.66</v>
      </c>
      <c r="G58" s="494" t="s">
        <v>578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3">
        <v>45120</v>
      </c>
      <c r="F59" s="936">
        <f t="shared" si="1"/>
        <v>27.22</v>
      </c>
      <c r="G59" s="494" t="s">
        <v>586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3">
        <v>45120</v>
      </c>
      <c r="F60" s="936">
        <f t="shared" si="1"/>
        <v>653.28</v>
      </c>
      <c r="G60" s="494" t="s">
        <v>594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3">
        <v>45121</v>
      </c>
      <c r="F61" s="936">
        <f t="shared" si="1"/>
        <v>653.28</v>
      </c>
      <c r="G61" s="494" t="s">
        <v>596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3">
        <v>45121</v>
      </c>
      <c r="F62" s="936">
        <f t="shared" si="1"/>
        <v>27.22</v>
      </c>
      <c r="G62" s="494" t="s">
        <v>598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3">
        <v>45121</v>
      </c>
      <c r="F63" s="936">
        <f t="shared" si="1"/>
        <v>136.1</v>
      </c>
      <c r="G63" s="494" t="s">
        <v>600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3">
        <v>45121</v>
      </c>
      <c r="F64" s="936">
        <f t="shared" si="1"/>
        <v>272.2</v>
      </c>
      <c r="G64" s="494" t="s">
        <v>604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3">
        <v>45122</v>
      </c>
      <c r="F65" s="936">
        <f t="shared" si="1"/>
        <v>27.22</v>
      </c>
      <c r="G65" s="494" t="s">
        <v>605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3">
        <v>45122</v>
      </c>
      <c r="F66" s="936">
        <f t="shared" si="1"/>
        <v>27.22</v>
      </c>
      <c r="G66" s="494" t="s">
        <v>606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3">
        <v>45122</v>
      </c>
      <c r="F67" s="936">
        <f t="shared" si="1"/>
        <v>272.2</v>
      </c>
      <c r="G67" s="494" t="s">
        <v>610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3">
        <v>45124</v>
      </c>
      <c r="F68" s="936">
        <f t="shared" si="1"/>
        <v>1088.8</v>
      </c>
      <c r="G68" s="494" t="s">
        <v>617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3">
        <v>45124</v>
      </c>
      <c r="F69" s="936">
        <f t="shared" si="1"/>
        <v>108.88</v>
      </c>
      <c r="G69" s="494" t="s">
        <v>622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3">
        <v>45125</v>
      </c>
      <c r="F70" s="936">
        <f t="shared" si="1"/>
        <v>27.22</v>
      </c>
      <c r="G70" s="494" t="s">
        <v>625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8">
        <f t="shared" si="0"/>
        <v>27.22</v>
      </c>
      <c r="E71" s="1325">
        <v>45125</v>
      </c>
      <c r="F71" s="1278">
        <f t="shared" si="1"/>
        <v>27.22</v>
      </c>
      <c r="G71" s="1277" t="s">
        <v>627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8">
        <f t="shared" si="0"/>
        <v>27.22</v>
      </c>
      <c r="E72" s="1325">
        <v>45125</v>
      </c>
      <c r="F72" s="1278">
        <f t="shared" si="1"/>
        <v>27.22</v>
      </c>
      <c r="G72" s="1277" t="s">
        <v>628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8">
        <f t="shared" ref="D73:D114" si="12">C73*B73</f>
        <v>136.1</v>
      </c>
      <c r="E73" s="1325">
        <v>45125</v>
      </c>
      <c r="F73" s="1278">
        <f t="shared" ref="F73:F114" si="13">D73</f>
        <v>136.1</v>
      </c>
      <c r="G73" s="1277" t="s">
        <v>632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8">
        <f t="shared" si="12"/>
        <v>653.28</v>
      </c>
      <c r="E74" s="1325">
        <v>45125</v>
      </c>
      <c r="F74" s="1278">
        <f t="shared" si="13"/>
        <v>653.28</v>
      </c>
      <c r="G74" s="1277" t="s">
        <v>634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8">
        <f t="shared" si="12"/>
        <v>163.32</v>
      </c>
      <c r="E75" s="1325">
        <v>45126</v>
      </c>
      <c r="F75" s="1278">
        <f t="shared" si="13"/>
        <v>163.32</v>
      </c>
      <c r="G75" s="1277" t="s">
        <v>640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8">
        <f t="shared" si="12"/>
        <v>27.22</v>
      </c>
      <c r="E76" s="1325">
        <v>45126</v>
      </c>
      <c r="F76" s="1278">
        <f t="shared" si="13"/>
        <v>27.22</v>
      </c>
      <c r="G76" s="1277" t="s">
        <v>644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8">
        <f t="shared" si="12"/>
        <v>653.28</v>
      </c>
      <c r="E77" s="1325">
        <v>45127</v>
      </c>
      <c r="F77" s="1278">
        <f t="shared" si="13"/>
        <v>653.28</v>
      </c>
      <c r="G77" s="1277" t="s">
        <v>654</v>
      </c>
      <c r="H77" s="194">
        <v>79</v>
      </c>
      <c r="I77" s="400">
        <f t="shared" si="18"/>
        <v>2846.9999999999955</v>
      </c>
      <c r="J77" s="1552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8">
        <f t="shared" si="12"/>
        <v>27.22</v>
      </c>
      <c r="E78" s="1325">
        <v>45128</v>
      </c>
      <c r="F78" s="1278">
        <f t="shared" si="13"/>
        <v>27.22</v>
      </c>
      <c r="G78" s="1277" t="s">
        <v>660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8">
        <f t="shared" si="12"/>
        <v>27.22</v>
      </c>
      <c r="E79" s="1325">
        <v>45128</v>
      </c>
      <c r="F79" s="1278">
        <f t="shared" si="13"/>
        <v>27.22</v>
      </c>
      <c r="G79" s="1277" t="s">
        <v>663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8">
        <f t="shared" si="12"/>
        <v>27.22</v>
      </c>
      <c r="E80" s="1325">
        <v>45128</v>
      </c>
      <c r="F80" s="1278">
        <f t="shared" si="13"/>
        <v>27.22</v>
      </c>
      <c r="G80" s="1277" t="s">
        <v>664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3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8">
        <f t="shared" si="12"/>
        <v>272.2</v>
      </c>
      <c r="E82" s="1325">
        <v>45129</v>
      </c>
      <c r="F82" s="1278">
        <f t="shared" si="13"/>
        <v>272.2</v>
      </c>
      <c r="G82" s="1277" t="s">
        <v>670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8">
        <f t="shared" si="12"/>
        <v>1088.8</v>
      </c>
      <c r="E83" s="1325">
        <v>45129</v>
      </c>
      <c r="F83" s="1278">
        <f t="shared" si="13"/>
        <v>1088.8</v>
      </c>
      <c r="G83" s="1277" t="s">
        <v>671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3">
        <v>45129</v>
      </c>
      <c r="F84" s="936">
        <f t="shared" si="13"/>
        <v>27.22</v>
      </c>
      <c r="G84" s="494" t="s">
        <v>672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3">
        <v>45129</v>
      </c>
      <c r="F85" s="936">
        <f t="shared" si="13"/>
        <v>272.2</v>
      </c>
      <c r="G85" s="494" t="s">
        <v>677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3">
        <v>45131</v>
      </c>
      <c r="F86" s="936">
        <f t="shared" si="13"/>
        <v>136.1</v>
      </c>
      <c r="G86" s="494" t="s">
        <v>678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3">
        <v>45133</v>
      </c>
      <c r="F87" s="936">
        <f t="shared" si="13"/>
        <v>27.22</v>
      </c>
      <c r="G87" s="494" t="s">
        <v>696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3">
        <v>45133</v>
      </c>
      <c r="F88" s="936">
        <f t="shared" si="13"/>
        <v>653.28</v>
      </c>
      <c r="G88" s="494" t="s">
        <v>697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3">
        <v>45133</v>
      </c>
      <c r="F89" s="936">
        <f t="shared" si="13"/>
        <v>54.44</v>
      </c>
      <c r="G89" s="494" t="s">
        <v>698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3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26"/>
      <c r="I93" s="1544">
        <f t="shared" si="18"/>
        <v>-3.808509063674137E-12</v>
      </c>
      <c r="J93" s="1545">
        <f t="shared" si="20"/>
        <v>0</v>
      </c>
      <c r="K93" s="1546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6"/>
      <c r="I94" s="1544">
        <f t="shared" si="18"/>
        <v>-3.808509063674137E-12</v>
      </c>
      <c r="J94" s="1545">
        <f t="shared" si="20"/>
        <v>0</v>
      </c>
      <c r="K94" s="1546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6"/>
      <c r="I95" s="1544">
        <f t="shared" si="18"/>
        <v>-3.808509063674137E-12</v>
      </c>
      <c r="J95" s="1545">
        <f t="shared" si="20"/>
        <v>0</v>
      </c>
      <c r="K95" s="1546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6"/>
      <c r="I96" s="1544">
        <f t="shared" si="18"/>
        <v>-3.808509063674137E-12</v>
      </c>
      <c r="J96" s="1545">
        <f t="shared" si="20"/>
        <v>0</v>
      </c>
      <c r="K96" s="1546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26"/>
      <c r="I97" s="1544">
        <f t="shared" si="18"/>
        <v>-3.808509063674137E-12</v>
      </c>
      <c r="J97" s="1545">
        <f t="shared" si="20"/>
        <v>0</v>
      </c>
      <c r="K97" s="1546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26"/>
      <c r="I98" s="1544">
        <f t="shared" si="18"/>
        <v>-3.808509063674137E-12</v>
      </c>
      <c r="J98" s="1545">
        <f t="shared" si="20"/>
        <v>0</v>
      </c>
      <c r="K98" s="1546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66" t="s">
        <v>11</v>
      </c>
      <c r="D120" s="1667"/>
      <c r="E120" s="56">
        <f>E4+E5+E6-F115</f>
        <v>0</v>
      </c>
      <c r="G120" s="47"/>
      <c r="H120" s="90"/>
      <c r="O120" s="1666" t="s">
        <v>11</v>
      </c>
      <c r="P120" s="166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64" t="s">
        <v>318</v>
      </c>
      <c r="B1" s="1664"/>
      <c r="C1" s="1664"/>
      <c r="D1" s="1664"/>
      <c r="E1" s="1664"/>
      <c r="F1" s="1664"/>
      <c r="G1" s="166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7"/>
    </row>
    <row r="5" spans="1:11" ht="15.75" customHeight="1" x14ac:dyDescent="0.25">
      <c r="A5" s="1668" t="s">
        <v>80</v>
      </c>
      <c r="B5" s="1149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68"/>
      <c r="B6" s="1708" t="s">
        <v>200</v>
      </c>
      <c r="C6" s="674"/>
      <c r="D6" s="674"/>
      <c r="E6" s="674"/>
      <c r="F6" s="673"/>
    </row>
    <row r="7" spans="1:11" ht="15.75" thickBot="1" x14ac:dyDescent="0.3">
      <c r="B7" s="170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89">
        <v>45114</v>
      </c>
      <c r="F12" s="639">
        <f t="shared" si="0"/>
        <v>78.319999999999993</v>
      </c>
      <c r="G12" s="1060" t="s">
        <v>528</v>
      </c>
      <c r="H12" s="1061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89">
        <v>45115</v>
      </c>
      <c r="F13" s="639">
        <f t="shared" si="0"/>
        <v>86.97</v>
      </c>
      <c r="G13" s="1060" t="s">
        <v>544</v>
      </c>
      <c r="H13" s="1061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89">
        <v>45119</v>
      </c>
      <c r="F14" s="639">
        <f t="shared" si="0"/>
        <v>17.989999999999998</v>
      </c>
      <c r="G14" s="1060" t="s">
        <v>573</v>
      </c>
      <c r="H14" s="1061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89">
        <v>45121</v>
      </c>
      <c r="F15" s="639">
        <f t="shared" si="0"/>
        <v>34.020000000000003</v>
      </c>
      <c r="G15" s="1060" t="s">
        <v>601</v>
      </c>
      <c r="H15" s="1061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89">
        <v>45132</v>
      </c>
      <c r="F16" s="639">
        <f t="shared" si="0"/>
        <v>183.04</v>
      </c>
      <c r="G16" s="1060" t="s">
        <v>686</v>
      </c>
      <c r="H16" s="1540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89">
        <v>45134</v>
      </c>
      <c r="F17" s="639">
        <f t="shared" si="0"/>
        <v>16.329999999999998</v>
      </c>
      <c r="G17" s="1060" t="s">
        <v>710</v>
      </c>
      <c r="H17" s="1061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89"/>
      <c r="F18" s="639">
        <f t="shared" si="0"/>
        <v>0</v>
      </c>
      <c r="G18" s="1060"/>
      <c r="H18" s="1061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89"/>
      <c r="F19" s="639">
        <f t="shared" si="0"/>
        <v>0</v>
      </c>
      <c r="G19" s="1060"/>
      <c r="H19" s="1061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89"/>
      <c r="F20" s="639">
        <f t="shared" si="0"/>
        <v>0</v>
      </c>
      <c r="G20" s="1060"/>
      <c r="H20" s="1061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89"/>
      <c r="F21" s="639">
        <f t="shared" si="0"/>
        <v>0</v>
      </c>
      <c r="G21" s="1060"/>
      <c r="H21" s="1061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89"/>
      <c r="F22" s="639">
        <f t="shared" si="0"/>
        <v>0</v>
      </c>
      <c r="G22" s="1060"/>
      <c r="H22" s="1061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89"/>
      <c r="F23" s="639">
        <f t="shared" si="0"/>
        <v>0</v>
      </c>
      <c r="G23" s="1060"/>
      <c r="H23" s="1061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89"/>
      <c r="F24" s="639">
        <f t="shared" si="0"/>
        <v>0</v>
      </c>
      <c r="G24" s="1060"/>
      <c r="H24" s="1061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89"/>
      <c r="F25" s="639">
        <f t="shared" si="0"/>
        <v>0</v>
      </c>
      <c r="G25" s="1060"/>
      <c r="H25" s="1061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66" t="s">
        <v>11</v>
      </c>
      <c r="D73" s="166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72"/>
      <c r="B5" s="171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72"/>
      <c r="B6" s="171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66" t="s">
        <v>11</v>
      </c>
      <c r="D60" s="166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72"/>
      <c r="B4" s="1711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72"/>
      <c r="B5" s="171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68"/>
      <c r="B6" s="1712"/>
      <c r="C6" s="124"/>
      <c r="D6" s="218"/>
      <c r="E6" s="77"/>
      <c r="F6" s="61"/>
    </row>
    <row r="7" spans="1:10" ht="15.75" x14ac:dyDescent="0.25">
      <c r="A7" s="1668"/>
      <c r="B7" s="784"/>
      <c r="C7" s="124"/>
      <c r="D7" s="218"/>
      <c r="E7" s="77"/>
      <c r="F7" s="61"/>
    </row>
    <row r="8" spans="1:10" ht="16.5" thickBot="1" x14ac:dyDescent="0.3">
      <c r="A8" s="166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6" t="s">
        <v>11</v>
      </c>
      <c r="D61" s="166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69"/>
      <c r="B1" s="1669"/>
      <c r="C1" s="1669"/>
      <c r="D1" s="1669"/>
      <c r="E1" s="1669"/>
      <c r="F1" s="1669"/>
      <c r="G1" s="16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13"/>
      <c r="B5" s="171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14"/>
      <c r="B6" s="171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17" t="s">
        <v>11</v>
      </c>
      <c r="D56" s="171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95" t="s">
        <v>319</v>
      </c>
      <c r="B1" s="1695"/>
      <c r="C1" s="1695"/>
      <c r="D1" s="1695"/>
      <c r="E1" s="1695"/>
      <c r="F1" s="1695"/>
      <c r="G1" s="16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19" t="s">
        <v>102</v>
      </c>
      <c r="C4" s="17"/>
      <c r="E4" s="239">
        <v>0.43</v>
      </c>
      <c r="F4" s="226"/>
    </row>
    <row r="5" spans="1:10" ht="15" customHeight="1" x14ac:dyDescent="0.25">
      <c r="A5" s="1722" t="s">
        <v>101</v>
      </c>
      <c r="B5" s="172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23"/>
      <c r="B6" s="172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49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49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49">
        <v>45.21</v>
      </c>
      <c r="E33" s="1052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49">
        <v>23.76</v>
      </c>
      <c r="E34" s="1052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49">
        <v>67.180000000000007</v>
      </c>
      <c r="E35" s="1052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49">
        <v>24.22</v>
      </c>
      <c r="E36" s="1052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49">
        <v>24.2</v>
      </c>
      <c r="E37" s="1052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49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89">
        <v>94.48</v>
      </c>
      <c r="E39" s="1090">
        <v>45085</v>
      </c>
      <c r="F39" s="58">
        <f t="shared" si="0"/>
        <v>94.48</v>
      </c>
      <c r="G39" s="1088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89">
        <v>23.58</v>
      </c>
      <c r="E40" s="1090">
        <v>45087</v>
      </c>
      <c r="F40" s="58">
        <f t="shared" si="0"/>
        <v>23.58</v>
      </c>
      <c r="G40" s="1088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89">
        <v>60.32</v>
      </c>
      <c r="E41" s="1090">
        <v>45089</v>
      </c>
      <c r="F41" s="58">
        <f t="shared" si="0"/>
        <v>60.32</v>
      </c>
      <c r="G41" s="1088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89">
        <v>22.02</v>
      </c>
      <c r="E42" s="1090">
        <v>45089</v>
      </c>
      <c r="F42" s="58">
        <f t="shared" si="0"/>
        <v>22.02</v>
      </c>
      <c r="G42" s="1088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89">
        <v>117.76</v>
      </c>
      <c r="E43" s="1090">
        <v>45092</v>
      </c>
      <c r="F43" s="58">
        <f t="shared" si="0"/>
        <v>117.76</v>
      </c>
      <c r="G43" s="1088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89">
        <v>68.47</v>
      </c>
      <c r="E44" s="1090">
        <v>45092</v>
      </c>
      <c r="F44" s="58">
        <f t="shared" si="0"/>
        <v>68.47</v>
      </c>
      <c r="G44" s="1088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89">
        <v>45.3</v>
      </c>
      <c r="E45" s="1090">
        <v>45093</v>
      </c>
      <c r="F45" s="58">
        <f t="shared" si="0"/>
        <v>45.3</v>
      </c>
      <c r="G45" s="1088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89">
        <v>113.03</v>
      </c>
      <c r="E46" s="1090">
        <v>45093</v>
      </c>
      <c r="F46" s="58">
        <f t="shared" si="0"/>
        <v>113.03</v>
      </c>
      <c r="G46" s="1088" t="s">
        <v>234</v>
      </c>
      <c r="H46" s="1202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89">
        <v>43.67</v>
      </c>
      <c r="E47" s="1090">
        <v>45096</v>
      </c>
      <c r="F47" s="58">
        <f t="shared" si="0"/>
        <v>43.67</v>
      </c>
      <c r="G47" s="1088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89">
        <v>22.95</v>
      </c>
      <c r="E48" s="1090">
        <v>45099</v>
      </c>
      <c r="F48" s="58">
        <f t="shared" si="0"/>
        <v>22.95</v>
      </c>
      <c r="G48" s="1088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89">
        <v>161.12</v>
      </c>
      <c r="E49" s="1090">
        <v>45103</v>
      </c>
      <c r="F49" s="58">
        <f t="shared" si="0"/>
        <v>161.12</v>
      </c>
      <c r="G49" s="1088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89">
        <v>20.309999999999999</v>
      </c>
      <c r="E50" s="1090">
        <v>45103</v>
      </c>
      <c r="F50" s="58">
        <f t="shared" si="0"/>
        <v>20.309999999999999</v>
      </c>
      <c r="G50" s="1088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89">
        <v>20.88</v>
      </c>
      <c r="E51" s="1090">
        <v>45104</v>
      </c>
      <c r="F51" s="58">
        <f t="shared" si="0"/>
        <v>20.88</v>
      </c>
      <c r="G51" s="1088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89">
        <v>135.13</v>
      </c>
      <c r="E52" s="1090">
        <v>45107</v>
      </c>
      <c r="F52" s="58">
        <f t="shared" si="0"/>
        <v>135.13</v>
      </c>
      <c r="G52" s="1088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89">
        <v>43.02</v>
      </c>
      <c r="E53" s="1090">
        <v>45108</v>
      </c>
      <c r="F53" s="58">
        <f t="shared" si="0"/>
        <v>43.02</v>
      </c>
      <c r="G53" s="1088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89">
        <v>127.93</v>
      </c>
      <c r="E54" s="1090">
        <v>45108</v>
      </c>
      <c r="F54" s="58">
        <f t="shared" si="0"/>
        <v>127.93</v>
      </c>
      <c r="G54" s="1088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89">
        <v>0</v>
      </c>
      <c r="E55" s="1090"/>
      <c r="F55" s="58">
        <f t="shared" si="0"/>
        <v>0</v>
      </c>
      <c r="G55" s="1088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0">
        <v>111.78</v>
      </c>
      <c r="E56" s="1291">
        <v>45113</v>
      </c>
      <c r="F56" s="1278">
        <f t="shared" si="0"/>
        <v>111.78</v>
      </c>
      <c r="G56" s="1277" t="s">
        <v>521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0">
        <v>23.06</v>
      </c>
      <c r="E57" s="1291">
        <v>45115</v>
      </c>
      <c r="F57" s="1278">
        <f t="shared" si="0"/>
        <v>23.06</v>
      </c>
      <c r="G57" s="1277" t="s">
        <v>533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0">
        <v>106.41</v>
      </c>
      <c r="E58" s="1291">
        <v>45115</v>
      </c>
      <c r="F58" s="1278">
        <f t="shared" si="0"/>
        <v>106.41</v>
      </c>
      <c r="G58" s="1277" t="s">
        <v>544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0">
        <v>23.87</v>
      </c>
      <c r="E59" s="1291">
        <v>45117</v>
      </c>
      <c r="F59" s="1278">
        <f t="shared" si="0"/>
        <v>23.87</v>
      </c>
      <c r="G59" s="1277" t="s">
        <v>553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0">
        <v>22.03</v>
      </c>
      <c r="E60" s="1291">
        <v>45118</v>
      </c>
      <c r="F60" s="1278">
        <f t="shared" si="0"/>
        <v>22.03</v>
      </c>
      <c r="G60" s="1277" t="s">
        <v>562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0">
        <v>23.14</v>
      </c>
      <c r="E61" s="1291">
        <v>45119</v>
      </c>
      <c r="F61" s="1278">
        <f t="shared" si="0"/>
        <v>23.14</v>
      </c>
      <c r="G61" s="1277" t="s">
        <v>573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0">
        <v>131.38999999999999</v>
      </c>
      <c r="E62" s="1291">
        <v>45120</v>
      </c>
      <c r="F62" s="1278">
        <f t="shared" si="0"/>
        <v>131.38999999999999</v>
      </c>
      <c r="G62" s="1277" t="s">
        <v>585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0">
        <v>48.14</v>
      </c>
      <c r="E63" s="1291">
        <v>45121</v>
      </c>
      <c r="F63" s="1278">
        <f t="shared" si="0"/>
        <v>48.14</v>
      </c>
      <c r="G63" s="1277" t="s">
        <v>600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0">
        <v>22.64</v>
      </c>
      <c r="E64" s="1291">
        <v>45122</v>
      </c>
      <c r="F64" s="1278">
        <f t="shared" si="0"/>
        <v>22.64</v>
      </c>
      <c r="G64" s="1277" t="s">
        <v>610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0">
        <v>282.13</v>
      </c>
      <c r="E65" s="1291">
        <v>45122</v>
      </c>
      <c r="F65" s="1278">
        <f t="shared" si="0"/>
        <v>282.13</v>
      </c>
      <c r="G65" s="1277" t="s">
        <v>616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0">
        <v>141.72999999999999</v>
      </c>
      <c r="E66" s="1291">
        <v>45125</v>
      </c>
      <c r="F66" s="1278">
        <f t="shared" si="0"/>
        <v>141.72999999999999</v>
      </c>
      <c r="G66" s="1277" t="s">
        <v>634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0">
        <v>23.53</v>
      </c>
      <c r="E67" s="1291">
        <v>45127</v>
      </c>
      <c r="F67" s="1278">
        <f t="shared" si="0"/>
        <v>23.53</v>
      </c>
      <c r="G67" s="1277" t="s">
        <v>656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0">
        <v>67.98</v>
      </c>
      <c r="E68" s="1291">
        <v>45128</v>
      </c>
      <c r="F68" s="1278">
        <f t="shared" si="0"/>
        <v>67.98</v>
      </c>
      <c r="G68" s="1277" t="s">
        <v>667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0">
        <v>141.61000000000001</v>
      </c>
      <c r="E69" s="1291">
        <v>45129</v>
      </c>
      <c r="F69" s="1278">
        <f t="shared" si="0"/>
        <v>141.61000000000001</v>
      </c>
      <c r="G69" s="1277" t="s">
        <v>671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0">
        <v>183.31</v>
      </c>
      <c r="E70" s="1291">
        <v>45135</v>
      </c>
      <c r="F70" s="1278">
        <f t="shared" si="0"/>
        <v>183.31</v>
      </c>
      <c r="G70" s="1277" t="s">
        <v>717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0">
        <v>21.78</v>
      </c>
      <c r="E71" s="1291">
        <v>45135</v>
      </c>
      <c r="F71" s="1278">
        <f t="shared" si="0"/>
        <v>21.78</v>
      </c>
      <c r="G71" s="1277" t="s">
        <v>714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0">
        <v>45.19</v>
      </c>
      <c r="E72" s="1291">
        <v>45136</v>
      </c>
      <c r="F72" s="1278">
        <f t="shared" si="0"/>
        <v>45.19</v>
      </c>
      <c r="G72" s="1277" t="s">
        <v>725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0"/>
      <c r="E73" s="1291"/>
      <c r="F73" s="1278">
        <f t="shared" si="0"/>
        <v>0</v>
      </c>
      <c r="G73" s="1277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0"/>
      <c r="E74" s="1291"/>
      <c r="F74" s="1278">
        <f t="shared" si="0"/>
        <v>0</v>
      </c>
      <c r="G74" s="1277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0"/>
      <c r="E75" s="1291"/>
      <c r="F75" s="1278">
        <f t="shared" si="0"/>
        <v>0</v>
      </c>
      <c r="G75" s="1277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0"/>
      <c r="E76" s="1291"/>
      <c r="F76" s="1278">
        <f t="shared" si="0"/>
        <v>0</v>
      </c>
      <c r="G76" s="1277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0"/>
      <c r="E77" s="1291"/>
      <c r="F77" s="1278">
        <f t="shared" si="0"/>
        <v>0</v>
      </c>
      <c r="G77" s="1277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0"/>
      <c r="E78" s="1291"/>
      <c r="F78" s="1278">
        <f t="shared" si="0"/>
        <v>0</v>
      </c>
      <c r="G78" s="1277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0"/>
      <c r="E79" s="1291"/>
      <c r="F79" s="1278">
        <f t="shared" si="0"/>
        <v>0</v>
      </c>
      <c r="G79" s="1277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0"/>
      <c r="E80" s="1291"/>
      <c r="F80" s="1278">
        <f t="shared" si="0"/>
        <v>0</v>
      </c>
      <c r="G80" s="1277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0"/>
      <c r="E81" s="1291"/>
      <c r="F81" s="1278">
        <f t="shared" si="0"/>
        <v>0</v>
      </c>
      <c r="G81" s="1277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0"/>
      <c r="E82" s="1291"/>
      <c r="F82" s="1278">
        <f t="shared" si="0"/>
        <v>0</v>
      </c>
      <c r="G82" s="1277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0"/>
      <c r="E83" s="1291"/>
      <c r="F83" s="1278">
        <f t="shared" si="0"/>
        <v>0</v>
      </c>
      <c r="G83" s="1277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0"/>
      <c r="E84" s="1291"/>
      <c r="F84" s="1278">
        <f t="shared" si="0"/>
        <v>0</v>
      </c>
      <c r="G84" s="1277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0"/>
      <c r="E85" s="1291"/>
      <c r="F85" s="1278">
        <f t="shared" si="0"/>
        <v>0</v>
      </c>
      <c r="G85" s="1277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0"/>
      <c r="E86" s="1291"/>
      <c r="F86" s="1278">
        <f t="shared" si="0"/>
        <v>0</v>
      </c>
      <c r="G86" s="1277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0"/>
      <c r="E87" s="1291"/>
      <c r="F87" s="1278">
        <f t="shared" si="0"/>
        <v>0</v>
      </c>
      <c r="G87" s="1277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0"/>
      <c r="E88" s="1291"/>
      <c r="F88" s="1278">
        <f t="shared" si="0"/>
        <v>0</v>
      </c>
      <c r="G88" s="1277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0"/>
      <c r="E89" s="1291"/>
      <c r="F89" s="1278">
        <f t="shared" si="0"/>
        <v>0</v>
      </c>
      <c r="G89" s="1277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0"/>
      <c r="E90" s="1291"/>
      <c r="F90" s="1278">
        <f t="shared" si="0"/>
        <v>0</v>
      </c>
      <c r="G90" s="1277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0"/>
      <c r="E91" s="1291"/>
      <c r="F91" s="1278">
        <f t="shared" si="0"/>
        <v>0</v>
      </c>
      <c r="G91" s="1277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0"/>
      <c r="E92" s="1291"/>
      <c r="F92" s="1278">
        <f t="shared" si="0"/>
        <v>0</v>
      </c>
      <c r="G92" s="1277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0"/>
      <c r="E93" s="1291"/>
      <c r="F93" s="1278">
        <f t="shared" si="0"/>
        <v>0</v>
      </c>
      <c r="G93" s="1277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19">
        <f>B64-C94</f>
        <v>78</v>
      </c>
      <c r="C94" s="37"/>
      <c r="D94" s="1292">
        <v>0</v>
      </c>
      <c r="E94" s="1293"/>
      <c r="F94" s="1284">
        <f t="shared" si="0"/>
        <v>0</v>
      </c>
      <c r="G94" s="1282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49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4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17" t="s">
        <v>11</v>
      </c>
      <c r="D98" s="171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72"/>
      <c r="B4" s="1711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72"/>
      <c r="B5" s="1712"/>
      <c r="C5" s="124"/>
      <c r="D5" s="218"/>
      <c r="E5" s="644"/>
      <c r="F5" s="664"/>
    </row>
    <row r="6" spans="1:9" ht="15" customHeight="1" x14ac:dyDescent="0.25">
      <c r="A6" s="1724"/>
      <c r="B6" s="171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24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4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5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6" t="s">
        <v>11</v>
      </c>
      <c r="D61" s="166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64" t="s">
        <v>320</v>
      </c>
      <c r="B1" s="1664"/>
      <c r="C1" s="1664"/>
      <c r="D1" s="1664"/>
      <c r="E1" s="1664"/>
      <c r="F1" s="1664"/>
      <c r="G1" s="1664"/>
      <c r="H1" s="1664"/>
      <c r="I1" s="1664"/>
      <c r="J1" s="11">
        <v>1</v>
      </c>
      <c r="M1" s="1669" t="s">
        <v>336</v>
      </c>
      <c r="N1" s="1669"/>
      <c r="O1" s="1669"/>
      <c r="P1" s="1669"/>
      <c r="Q1" s="1669"/>
      <c r="R1" s="1669"/>
      <c r="S1" s="1669"/>
      <c r="T1" s="1669"/>
      <c r="U1" s="1669"/>
      <c r="V1" s="11">
        <v>2</v>
      </c>
    </row>
    <row r="2" spans="1:23" ht="15.75" thickBot="1" x14ac:dyDescent="0.3">
      <c r="I2" s="128"/>
      <c r="J2" s="1071"/>
      <c r="U2" s="128"/>
      <c r="V2" s="1226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6"/>
    </row>
    <row r="4" spans="1:23" ht="15.75" thickTop="1" x14ac:dyDescent="0.25">
      <c r="B4" s="12"/>
      <c r="C4" s="717"/>
      <c r="D4" s="718"/>
      <c r="E4" s="596"/>
      <c r="F4" s="576"/>
      <c r="G4" s="1071"/>
      <c r="I4" s="182"/>
      <c r="J4" s="1071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6"/>
      <c r="U4" s="182"/>
      <c r="V4" s="1226" t="s">
        <v>36</v>
      </c>
    </row>
    <row r="5" spans="1:23" ht="15" customHeight="1" x14ac:dyDescent="0.25">
      <c r="A5" s="1668" t="s">
        <v>92</v>
      </c>
      <c r="B5" s="172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1"/>
      <c r="M5" s="1668" t="s">
        <v>92</v>
      </c>
      <c r="N5" s="172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6"/>
    </row>
    <row r="6" spans="1:23" x14ac:dyDescent="0.25">
      <c r="A6" s="1668"/>
      <c r="B6" s="1725"/>
      <c r="C6" s="577">
        <v>43</v>
      </c>
      <c r="D6" s="712">
        <v>45100</v>
      </c>
      <c r="E6" s="596">
        <v>1003.34</v>
      </c>
      <c r="F6" s="576">
        <v>221</v>
      </c>
      <c r="I6" s="183"/>
      <c r="J6" s="1071"/>
      <c r="M6" s="1668"/>
      <c r="N6" s="1725"/>
      <c r="O6" s="717">
        <v>42</v>
      </c>
      <c r="P6" s="712">
        <v>45132</v>
      </c>
      <c r="Q6" s="596">
        <v>2043</v>
      </c>
      <c r="R6" s="576">
        <v>450</v>
      </c>
      <c r="U6" s="183"/>
      <c r="V6" s="1226"/>
    </row>
    <row r="7" spans="1:23" x14ac:dyDescent="0.25">
      <c r="A7" s="1070"/>
      <c r="B7" s="1072"/>
      <c r="C7" s="577"/>
      <c r="D7" s="712"/>
      <c r="E7" s="596">
        <v>22.7</v>
      </c>
      <c r="F7" s="576">
        <v>5</v>
      </c>
      <c r="I7" s="183"/>
      <c r="J7" s="1071"/>
      <c r="M7" s="1224"/>
      <c r="N7" s="1227"/>
      <c r="O7" s="577"/>
      <c r="P7" s="712"/>
      <c r="Q7" s="596">
        <v>149.82</v>
      </c>
      <c r="R7" s="576">
        <v>33</v>
      </c>
      <c r="U7" s="183"/>
      <c r="V7" s="1226"/>
    </row>
    <row r="8" spans="1:23" ht="15.75" thickBot="1" x14ac:dyDescent="0.3">
      <c r="B8" s="12"/>
      <c r="C8" s="717"/>
      <c r="D8" s="718"/>
      <c r="E8" s="596"/>
      <c r="F8" s="576"/>
      <c r="I8" s="183"/>
      <c r="J8" s="1071"/>
      <c r="N8" s="12"/>
      <c r="O8" s="717"/>
      <c r="P8" s="718"/>
      <c r="Q8" s="596"/>
      <c r="R8" s="576"/>
      <c r="U8" s="183"/>
      <c r="V8" s="1226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6"/>
    </row>
    <row r="10" spans="1:23" ht="15.75" thickTop="1" x14ac:dyDescent="0.25">
      <c r="A10" s="1071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1">
        <f>F5-C10+F6+F4+F8+F7</f>
        <v>638</v>
      </c>
      <c r="K10" s="59">
        <f>H10*F10</f>
        <v>6809.9999999999991</v>
      </c>
      <c r="M10" s="1226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497</v>
      </c>
      <c r="T10" s="564">
        <v>50</v>
      </c>
      <c r="U10" s="182">
        <f>Q5+Q4+Q6+Q8-R10+Q7</f>
        <v>6060.9000000000005</v>
      </c>
      <c r="V10" s="1226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507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509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517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521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525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539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544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549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552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562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572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576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585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586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596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597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602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607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613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615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617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634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643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644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4">
        <v>45110</v>
      </c>
      <c r="F35" s="939">
        <f t="shared" ref="F35:F109" si="14">D35</f>
        <v>22.7</v>
      </c>
      <c r="G35" s="941" t="s">
        <v>495</v>
      </c>
      <c r="H35" s="938">
        <v>50</v>
      </c>
      <c r="I35" s="1485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658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4"/>
      <c r="F36" s="939">
        <f t="shared" si="14"/>
        <v>0</v>
      </c>
      <c r="G36" s="941"/>
      <c r="H36" s="938"/>
      <c r="I36" s="1485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659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4"/>
      <c r="F37" s="939">
        <f t="shared" si="14"/>
        <v>0</v>
      </c>
      <c r="G37" s="941"/>
      <c r="H37" s="938"/>
      <c r="I37" s="1485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661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4"/>
      <c r="F38" s="939">
        <f t="shared" si="14"/>
        <v>149.82</v>
      </c>
      <c r="G38" s="941"/>
      <c r="H38" s="1493"/>
      <c r="I38" s="1494">
        <f t="shared" si="8"/>
        <v>0</v>
      </c>
      <c r="J38" s="1495">
        <f t="shared" si="9"/>
        <v>0</v>
      </c>
      <c r="K38" s="1496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671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3"/>
      <c r="I39" s="1494">
        <f t="shared" si="8"/>
        <v>0</v>
      </c>
      <c r="J39" s="1495">
        <f t="shared" si="9"/>
        <v>0</v>
      </c>
      <c r="K39" s="1496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680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86"/>
      <c r="F40" s="936">
        <f t="shared" si="14"/>
        <v>0</v>
      </c>
      <c r="G40" s="941"/>
      <c r="H40" s="1493"/>
      <c r="I40" s="1494">
        <f t="shared" si="8"/>
        <v>0</v>
      </c>
      <c r="J40" s="1495">
        <f t="shared" si="9"/>
        <v>0</v>
      </c>
      <c r="K40" s="1496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681</v>
      </c>
      <c r="T40" s="564">
        <v>50</v>
      </c>
      <c r="U40" s="758">
        <f t="shared" si="12"/>
        <v>2419.8200000000024</v>
      </c>
      <c r="V40" s="1226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86"/>
      <c r="F41" s="936">
        <f t="shared" si="14"/>
        <v>0</v>
      </c>
      <c r="G41" s="941"/>
      <c r="H41" s="1493"/>
      <c r="I41" s="1494">
        <f t="shared" si="8"/>
        <v>0</v>
      </c>
      <c r="J41" s="1495">
        <f t="shared" si="9"/>
        <v>0</v>
      </c>
      <c r="K41" s="1496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685</v>
      </c>
      <c r="T41" s="564">
        <v>50</v>
      </c>
      <c r="U41" s="758">
        <f t="shared" si="12"/>
        <v>2283.6200000000026</v>
      </c>
      <c r="V41" s="1226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86"/>
      <c r="F42" s="936">
        <f t="shared" si="14"/>
        <v>0</v>
      </c>
      <c r="G42" s="941"/>
      <c r="H42" s="938"/>
      <c r="I42" s="1485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694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86"/>
      <c r="F43" s="936">
        <f t="shared" si="14"/>
        <v>0</v>
      </c>
      <c r="G43" s="941"/>
      <c r="H43" s="938"/>
      <c r="I43" s="1485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696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86"/>
      <c r="F44" s="936">
        <f t="shared" si="14"/>
        <v>0</v>
      </c>
      <c r="G44" s="494"/>
      <c r="H44" s="938"/>
      <c r="I44" s="1485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703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86"/>
      <c r="F45" s="936">
        <f t="shared" si="14"/>
        <v>0</v>
      </c>
      <c r="G45" s="494"/>
      <c r="H45" s="938"/>
      <c r="I45" s="1485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717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86"/>
      <c r="F46" s="936">
        <f t="shared" si="14"/>
        <v>0</v>
      </c>
      <c r="G46" s="494"/>
      <c r="H46" s="938"/>
      <c r="I46" s="1485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723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86"/>
      <c r="F47" s="936">
        <f t="shared" si="14"/>
        <v>0</v>
      </c>
      <c r="G47" s="494"/>
      <c r="H47" s="938"/>
      <c r="I47" s="1485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723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86"/>
      <c r="F48" s="936">
        <f t="shared" si="14"/>
        <v>0</v>
      </c>
      <c r="G48" s="494"/>
      <c r="H48" s="495"/>
      <c r="I48" s="1485">
        <f t="shared" si="8"/>
        <v>0</v>
      </c>
      <c r="J48" s="1071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724</v>
      </c>
      <c r="T48" s="70">
        <v>50</v>
      </c>
      <c r="U48" s="758">
        <f t="shared" si="12"/>
        <v>1666.180000000003</v>
      </c>
      <c r="V48" s="1226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86"/>
      <c r="F49" s="936">
        <f t="shared" si="14"/>
        <v>0</v>
      </c>
      <c r="G49" s="494"/>
      <c r="H49" s="495"/>
      <c r="I49" s="1485">
        <f t="shared" si="8"/>
        <v>0</v>
      </c>
      <c r="J49" s="1071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731</v>
      </c>
      <c r="T49" s="70">
        <v>50</v>
      </c>
      <c r="U49" s="758">
        <f t="shared" si="12"/>
        <v>1643.480000000003</v>
      </c>
      <c r="V49" s="1226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86"/>
      <c r="F50" s="936">
        <f t="shared" si="14"/>
        <v>0</v>
      </c>
      <c r="G50" s="494"/>
      <c r="H50" s="495"/>
      <c r="I50" s="1485">
        <f t="shared" si="8"/>
        <v>0</v>
      </c>
      <c r="J50" s="1071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6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86"/>
      <c r="F51" s="936">
        <f t="shared" si="14"/>
        <v>0</v>
      </c>
      <c r="G51" s="494"/>
      <c r="H51" s="495"/>
      <c r="I51" s="1485">
        <f t="shared" si="8"/>
        <v>0</v>
      </c>
      <c r="J51" s="1071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6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86"/>
      <c r="F52" s="936">
        <f t="shared" si="14"/>
        <v>0</v>
      </c>
      <c r="G52" s="494"/>
      <c r="H52" s="495"/>
      <c r="I52" s="1485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86"/>
      <c r="F53" s="936">
        <f t="shared" si="14"/>
        <v>0</v>
      </c>
      <c r="G53" s="494"/>
      <c r="H53" s="495"/>
      <c r="I53" s="1485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86"/>
      <c r="F54" s="936">
        <f t="shared" si="14"/>
        <v>0</v>
      </c>
      <c r="G54" s="494"/>
      <c r="H54" s="495"/>
      <c r="I54" s="1485">
        <f t="shared" si="8"/>
        <v>0</v>
      </c>
      <c r="J54" s="1071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6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85">
        <f t="shared" si="8"/>
        <v>0</v>
      </c>
      <c r="J55" s="1071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6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85">
        <f t="shared" si="8"/>
        <v>0</v>
      </c>
      <c r="J56" s="1071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6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86"/>
      <c r="F57" s="936">
        <f t="shared" si="14"/>
        <v>0</v>
      </c>
      <c r="G57" s="494"/>
      <c r="H57" s="495"/>
      <c r="I57" s="1485">
        <f t="shared" si="8"/>
        <v>0</v>
      </c>
      <c r="J57" s="1071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7"/>
      <c r="R57" s="802">
        <f t="shared" si="15"/>
        <v>0</v>
      </c>
      <c r="S57" s="524"/>
      <c r="T57" s="358"/>
      <c r="U57" s="1296">
        <f t="shared" si="12"/>
        <v>1643.480000000003</v>
      </c>
      <c r="V57" s="1226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86"/>
      <c r="F58" s="936">
        <f t="shared" si="14"/>
        <v>0</v>
      </c>
      <c r="G58" s="494"/>
      <c r="H58" s="495"/>
      <c r="I58" s="1485">
        <f t="shared" si="8"/>
        <v>0</v>
      </c>
      <c r="J58" s="1071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7"/>
      <c r="R58" s="802">
        <f t="shared" si="15"/>
        <v>0</v>
      </c>
      <c r="S58" s="524"/>
      <c r="T58" s="358"/>
      <c r="U58" s="1296">
        <f t="shared" si="12"/>
        <v>1643.480000000003</v>
      </c>
      <c r="V58" s="1226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86"/>
      <c r="F59" s="936">
        <f t="shared" si="14"/>
        <v>0</v>
      </c>
      <c r="G59" s="494"/>
      <c r="H59" s="495"/>
      <c r="I59" s="1485">
        <f t="shared" si="8"/>
        <v>0</v>
      </c>
      <c r="J59" s="1071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7"/>
      <c r="R59" s="802">
        <f t="shared" si="15"/>
        <v>0</v>
      </c>
      <c r="S59" s="524"/>
      <c r="T59" s="358"/>
      <c r="U59" s="1296">
        <f t="shared" si="12"/>
        <v>1643.480000000003</v>
      </c>
      <c r="V59" s="1226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86"/>
      <c r="F60" s="936">
        <f t="shared" si="14"/>
        <v>0</v>
      </c>
      <c r="G60" s="494"/>
      <c r="H60" s="495"/>
      <c r="I60" s="1485">
        <f t="shared" si="8"/>
        <v>0</v>
      </c>
      <c r="J60" s="1071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7"/>
      <c r="R60" s="802">
        <f t="shared" si="15"/>
        <v>0</v>
      </c>
      <c r="S60" s="524"/>
      <c r="T60" s="358"/>
      <c r="U60" s="1296">
        <f t="shared" si="12"/>
        <v>1643.480000000003</v>
      </c>
      <c r="V60" s="1226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86"/>
      <c r="F61" s="936">
        <f t="shared" si="14"/>
        <v>0</v>
      </c>
      <c r="G61" s="494"/>
      <c r="H61" s="495"/>
      <c r="I61" s="1485">
        <f t="shared" si="8"/>
        <v>0</v>
      </c>
      <c r="J61" s="1071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7"/>
      <c r="R61" s="802">
        <f t="shared" si="15"/>
        <v>0</v>
      </c>
      <c r="S61" s="524"/>
      <c r="T61" s="358"/>
      <c r="U61" s="1296">
        <f t="shared" si="12"/>
        <v>1643.480000000003</v>
      </c>
      <c r="V61" s="1226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86"/>
      <c r="F62" s="936">
        <f t="shared" si="14"/>
        <v>0</v>
      </c>
      <c r="G62" s="494"/>
      <c r="H62" s="495"/>
      <c r="I62" s="1485">
        <f t="shared" si="8"/>
        <v>0</v>
      </c>
      <c r="J62" s="1071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7"/>
      <c r="R62" s="802">
        <f t="shared" si="15"/>
        <v>0</v>
      </c>
      <c r="S62" s="524"/>
      <c r="T62" s="358"/>
      <c r="U62" s="1296">
        <f t="shared" si="12"/>
        <v>1643.480000000003</v>
      </c>
      <c r="V62" s="1226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86"/>
      <c r="F63" s="936">
        <f t="shared" si="14"/>
        <v>0</v>
      </c>
      <c r="G63" s="494"/>
      <c r="H63" s="495"/>
      <c r="I63" s="1485">
        <f t="shared" si="8"/>
        <v>0</v>
      </c>
      <c r="J63" s="1071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7"/>
      <c r="R63" s="802">
        <f t="shared" si="15"/>
        <v>0</v>
      </c>
      <c r="S63" s="524"/>
      <c r="T63" s="358"/>
      <c r="U63" s="1296">
        <f t="shared" si="12"/>
        <v>1643.480000000003</v>
      </c>
      <c r="V63" s="1226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86"/>
      <c r="F64" s="936">
        <f t="shared" si="14"/>
        <v>0</v>
      </c>
      <c r="G64" s="494"/>
      <c r="H64" s="495"/>
      <c r="I64" s="1485">
        <f t="shared" si="8"/>
        <v>0</v>
      </c>
      <c r="J64" s="1071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7"/>
      <c r="R64" s="802">
        <f t="shared" si="15"/>
        <v>0</v>
      </c>
      <c r="S64" s="524"/>
      <c r="T64" s="358"/>
      <c r="U64" s="1296">
        <f t="shared" si="12"/>
        <v>1643.480000000003</v>
      </c>
      <c r="V64" s="1226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86"/>
      <c r="F65" s="936">
        <f t="shared" si="14"/>
        <v>0</v>
      </c>
      <c r="G65" s="494"/>
      <c r="H65" s="495"/>
      <c r="I65" s="1485">
        <f t="shared" si="8"/>
        <v>0</v>
      </c>
      <c r="J65" s="1071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1"/>
      <c r="R65" s="482">
        <f t="shared" si="15"/>
        <v>0</v>
      </c>
      <c r="S65" s="314"/>
      <c r="T65" s="315"/>
      <c r="U65" s="758">
        <f t="shared" si="12"/>
        <v>1643.480000000003</v>
      </c>
      <c r="V65" s="1226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86"/>
      <c r="F66" s="936">
        <f t="shared" si="14"/>
        <v>0</v>
      </c>
      <c r="G66" s="494"/>
      <c r="H66" s="495"/>
      <c r="I66" s="1485">
        <f t="shared" si="8"/>
        <v>0</v>
      </c>
      <c r="J66" s="1071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1"/>
      <c r="R66" s="482">
        <f t="shared" si="15"/>
        <v>0</v>
      </c>
      <c r="S66" s="314"/>
      <c r="T66" s="315"/>
      <c r="U66" s="758">
        <f t="shared" si="12"/>
        <v>1643.480000000003</v>
      </c>
      <c r="V66" s="1226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86"/>
      <c r="F67" s="936">
        <f t="shared" si="14"/>
        <v>0</v>
      </c>
      <c r="G67" s="494"/>
      <c r="H67" s="495"/>
      <c r="I67" s="1485">
        <f t="shared" si="8"/>
        <v>0</v>
      </c>
      <c r="J67" s="1071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1"/>
      <c r="R67" s="482">
        <f t="shared" si="15"/>
        <v>0</v>
      </c>
      <c r="S67" s="314"/>
      <c r="T67" s="315"/>
      <c r="U67" s="758">
        <f t="shared" si="12"/>
        <v>1643.480000000003</v>
      </c>
      <c r="V67" s="1226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86"/>
      <c r="F68" s="936">
        <f t="shared" si="14"/>
        <v>0</v>
      </c>
      <c r="G68" s="494"/>
      <c r="H68" s="495"/>
      <c r="I68" s="1485">
        <f t="shared" si="8"/>
        <v>0</v>
      </c>
      <c r="J68" s="1071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1"/>
      <c r="R68" s="482">
        <f t="shared" si="15"/>
        <v>0</v>
      </c>
      <c r="S68" s="314"/>
      <c r="T68" s="315"/>
      <c r="U68" s="758">
        <f t="shared" si="12"/>
        <v>1643.480000000003</v>
      </c>
      <c r="V68" s="1226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86"/>
      <c r="F69" s="936">
        <f t="shared" si="14"/>
        <v>0</v>
      </c>
      <c r="G69" s="494"/>
      <c r="H69" s="495"/>
      <c r="I69" s="1485">
        <f t="shared" si="8"/>
        <v>0</v>
      </c>
      <c r="J69" s="1071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1"/>
      <c r="R69" s="482">
        <f t="shared" si="15"/>
        <v>0</v>
      </c>
      <c r="S69" s="314"/>
      <c r="T69" s="315"/>
      <c r="U69" s="758">
        <f t="shared" si="12"/>
        <v>1643.480000000003</v>
      </c>
      <c r="V69" s="1226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86"/>
      <c r="F70" s="936">
        <f t="shared" si="14"/>
        <v>0</v>
      </c>
      <c r="G70" s="494"/>
      <c r="H70" s="495"/>
      <c r="I70" s="1485">
        <f t="shared" si="8"/>
        <v>0</v>
      </c>
      <c r="J70" s="1071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1"/>
      <c r="R70" s="482">
        <f t="shared" si="15"/>
        <v>0</v>
      </c>
      <c r="S70" s="314"/>
      <c r="T70" s="315"/>
      <c r="U70" s="758">
        <f t="shared" si="12"/>
        <v>1643.480000000003</v>
      </c>
      <c r="V70" s="1226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86"/>
      <c r="F71" s="936">
        <f t="shared" si="14"/>
        <v>0</v>
      </c>
      <c r="G71" s="494"/>
      <c r="H71" s="495"/>
      <c r="I71" s="1485">
        <f t="shared" si="8"/>
        <v>0</v>
      </c>
      <c r="J71" s="1071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1"/>
      <c r="R71" s="482">
        <f t="shared" si="15"/>
        <v>0</v>
      </c>
      <c r="S71" s="314"/>
      <c r="T71" s="315"/>
      <c r="U71" s="758">
        <f t="shared" si="12"/>
        <v>1643.480000000003</v>
      </c>
      <c r="V71" s="1226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86"/>
      <c r="F72" s="936">
        <f t="shared" si="14"/>
        <v>0</v>
      </c>
      <c r="G72" s="494"/>
      <c r="H72" s="495"/>
      <c r="I72" s="1485">
        <f t="shared" si="8"/>
        <v>0</v>
      </c>
      <c r="J72" s="1071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1"/>
      <c r="R72" s="482">
        <f t="shared" si="15"/>
        <v>0</v>
      </c>
      <c r="S72" s="314"/>
      <c r="T72" s="315"/>
      <c r="U72" s="758">
        <f t="shared" si="12"/>
        <v>1643.480000000003</v>
      </c>
      <c r="V72" s="1226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86"/>
      <c r="F73" s="936">
        <f t="shared" si="14"/>
        <v>0</v>
      </c>
      <c r="G73" s="494"/>
      <c r="H73" s="495"/>
      <c r="I73" s="1485">
        <f t="shared" si="8"/>
        <v>0</v>
      </c>
      <c r="J73" s="1071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1"/>
      <c r="R73" s="482">
        <f t="shared" si="15"/>
        <v>0</v>
      </c>
      <c r="S73" s="314"/>
      <c r="T73" s="315"/>
      <c r="U73" s="758">
        <f t="shared" si="12"/>
        <v>1643.480000000003</v>
      </c>
      <c r="V73" s="1226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86"/>
      <c r="F74" s="936">
        <f t="shared" si="14"/>
        <v>0</v>
      </c>
      <c r="G74" s="494"/>
      <c r="H74" s="495"/>
      <c r="I74" s="1485">
        <f t="shared" si="8"/>
        <v>0</v>
      </c>
      <c r="J74" s="1071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1"/>
      <c r="R74" s="482">
        <f t="shared" si="15"/>
        <v>0</v>
      </c>
      <c r="S74" s="314"/>
      <c r="T74" s="315"/>
      <c r="U74" s="758">
        <f t="shared" si="12"/>
        <v>1643.480000000003</v>
      </c>
      <c r="V74" s="1226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86"/>
      <c r="F75" s="936">
        <f t="shared" si="14"/>
        <v>0</v>
      </c>
      <c r="G75" s="494"/>
      <c r="H75" s="495"/>
      <c r="I75" s="1485">
        <f t="shared" si="8"/>
        <v>0</v>
      </c>
      <c r="J75" s="1071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1"/>
      <c r="R75" s="482">
        <f t="shared" si="15"/>
        <v>0</v>
      </c>
      <c r="S75" s="314"/>
      <c r="T75" s="315"/>
      <c r="U75" s="758">
        <f t="shared" si="12"/>
        <v>1643.480000000003</v>
      </c>
      <c r="V75" s="1226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86"/>
      <c r="F76" s="936">
        <f t="shared" si="14"/>
        <v>0</v>
      </c>
      <c r="G76" s="494"/>
      <c r="H76" s="495"/>
      <c r="I76" s="1485">
        <f t="shared" ref="I76:I108" si="20">I75-F76</f>
        <v>0</v>
      </c>
      <c r="J76" s="1071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1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6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86"/>
      <c r="F77" s="936">
        <f t="shared" si="14"/>
        <v>0</v>
      </c>
      <c r="G77" s="494"/>
      <c r="H77" s="495"/>
      <c r="I77" s="1485">
        <f t="shared" si="20"/>
        <v>0</v>
      </c>
      <c r="J77" s="1071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1"/>
      <c r="R77" s="482">
        <f t="shared" si="15"/>
        <v>0</v>
      </c>
      <c r="S77" s="314"/>
      <c r="T77" s="315"/>
      <c r="U77" s="758">
        <f t="shared" si="21"/>
        <v>1643.480000000003</v>
      </c>
      <c r="V77" s="1226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86"/>
      <c r="F78" s="936">
        <f t="shared" si="14"/>
        <v>0</v>
      </c>
      <c r="G78" s="494"/>
      <c r="H78" s="495"/>
      <c r="I78" s="1485">
        <f t="shared" si="20"/>
        <v>0</v>
      </c>
      <c r="J78" s="1071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1"/>
      <c r="R78" s="482">
        <f t="shared" si="15"/>
        <v>0</v>
      </c>
      <c r="S78" s="314"/>
      <c r="T78" s="315"/>
      <c r="U78" s="758">
        <f t="shared" si="21"/>
        <v>1643.480000000003</v>
      </c>
      <c r="V78" s="1226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86"/>
      <c r="F79" s="936">
        <f t="shared" si="14"/>
        <v>0</v>
      </c>
      <c r="G79" s="494"/>
      <c r="H79" s="495"/>
      <c r="I79" s="1485">
        <f t="shared" si="20"/>
        <v>0</v>
      </c>
      <c r="J79" s="1071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1"/>
      <c r="R79" s="482">
        <f t="shared" si="15"/>
        <v>0</v>
      </c>
      <c r="S79" s="314"/>
      <c r="T79" s="315"/>
      <c r="U79" s="758">
        <f t="shared" si="21"/>
        <v>1643.480000000003</v>
      </c>
      <c r="V79" s="1226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1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6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1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6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1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6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1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6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1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6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1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6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1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6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1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6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1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6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1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6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1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6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1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6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1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6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1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6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1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6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1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6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1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6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1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6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1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6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1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6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1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6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1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6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1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6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1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6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1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6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1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6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1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6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1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6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1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6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1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6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1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6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1"/>
      <c r="O111" s="15"/>
      <c r="P111" s="6"/>
      <c r="Q111" s="13"/>
      <c r="R111" s="6"/>
      <c r="S111" s="31"/>
      <c r="T111" s="17"/>
      <c r="U111" s="128"/>
      <c r="V111" s="1226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1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6"/>
    </row>
    <row r="113" spans="3:22" x14ac:dyDescent="0.25">
      <c r="C113" s="1726" t="s">
        <v>19</v>
      </c>
      <c r="D113" s="1727"/>
      <c r="E113" s="39">
        <f>E4+E5-F110+E6+E8</f>
        <v>-22.699999999999704</v>
      </c>
      <c r="F113" s="6"/>
      <c r="G113" s="6"/>
      <c r="H113" s="17"/>
      <c r="I113" s="128"/>
      <c r="J113" s="1071"/>
      <c r="O113" s="1726" t="s">
        <v>19</v>
      </c>
      <c r="P113" s="1727"/>
      <c r="Q113" s="39">
        <f>Q4+Q5-R110+Q6+Q8</f>
        <v>1493.6600000000012</v>
      </c>
      <c r="R113" s="6"/>
      <c r="S113" s="6"/>
      <c r="T113" s="17"/>
      <c r="U113" s="128"/>
      <c r="V113" s="1226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1"/>
      <c r="O114" s="44"/>
      <c r="P114" s="43"/>
      <c r="Q114" s="41"/>
      <c r="R114" s="6"/>
      <c r="S114" s="31"/>
      <c r="T114" s="17"/>
      <c r="U114" s="128"/>
      <c r="V114" s="1226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1"/>
      <c r="O115" s="15"/>
      <c r="P115" s="6"/>
      <c r="Q115" s="13"/>
      <c r="R115" s="6"/>
      <c r="S115" s="31"/>
      <c r="T115" s="17"/>
      <c r="U115" s="128"/>
      <c r="V115" s="1226"/>
    </row>
    <row r="116" spans="3:22" x14ac:dyDescent="0.25">
      <c r="I116" s="128"/>
      <c r="J116" s="1071"/>
      <c r="U116" s="128"/>
      <c r="V116" s="1226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2"/>
      <c r="B5" s="1662"/>
      <c r="C5" s="362"/>
      <c r="D5" s="578"/>
      <c r="E5" s="713"/>
      <c r="F5" s="664"/>
      <c r="G5" s="5"/>
    </row>
    <row r="6" spans="1:9" x14ac:dyDescent="0.25">
      <c r="A6" s="1662"/>
      <c r="B6" s="166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B22" sqref="B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64" t="s">
        <v>321</v>
      </c>
      <c r="B1" s="1664"/>
      <c r="C1" s="1664"/>
      <c r="D1" s="1664"/>
      <c r="E1" s="1664"/>
      <c r="F1" s="1664"/>
      <c r="G1" s="16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7">
        <v>115</v>
      </c>
      <c r="G4" s="1017"/>
    </row>
    <row r="5" spans="1:10" ht="15.75" customHeight="1" x14ac:dyDescent="0.25">
      <c r="A5" s="1728" t="s">
        <v>116</v>
      </c>
      <c r="B5" s="1681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29"/>
      <c r="B6" s="1681"/>
      <c r="C6" s="190"/>
      <c r="D6" s="145"/>
      <c r="E6" s="102"/>
      <c r="F6" s="1017"/>
    </row>
    <row r="7" spans="1:10" ht="15.75" customHeight="1" thickBot="1" x14ac:dyDescent="0.3">
      <c r="B7" s="12"/>
      <c r="C7" s="190"/>
      <c r="D7" s="145"/>
      <c r="E7" s="102"/>
      <c r="F7" s="1017"/>
      <c r="I7" s="173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31"/>
    </row>
    <row r="9" spans="1:10" ht="15.75" thickTop="1" x14ac:dyDescent="0.25">
      <c r="A9" s="1017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199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0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0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0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0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0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0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199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0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536</v>
      </c>
      <c r="H18" s="593">
        <v>46</v>
      </c>
      <c r="I18" s="1200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581</v>
      </c>
      <c r="H19" s="593">
        <v>46</v>
      </c>
      <c r="I19" s="1200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589</v>
      </c>
      <c r="H20" s="593">
        <v>46</v>
      </c>
      <c r="I20" s="1200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619</v>
      </c>
      <c r="H21" s="593">
        <v>46</v>
      </c>
      <c r="I21" s="1200">
        <f t="shared" si="2"/>
        <v>1476.4900000000002</v>
      </c>
      <c r="J21" s="594"/>
    </row>
    <row r="22" spans="2:10" x14ac:dyDescent="0.25">
      <c r="B22" s="642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699</v>
      </c>
      <c r="H22" s="593">
        <v>46</v>
      </c>
      <c r="I22" s="1199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0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0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0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0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0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0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0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0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0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0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0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0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0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0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0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0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0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0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0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0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0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0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1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26" t="s">
        <v>19</v>
      </c>
      <c r="D49" s="172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64" t="s">
        <v>322</v>
      </c>
      <c r="B1" s="1664"/>
      <c r="C1" s="1664"/>
      <c r="D1" s="1664"/>
      <c r="E1" s="1664"/>
      <c r="F1" s="1664"/>
      <c r="G1" s="1664"/>
      <c r="H1" s="11">
        <v>1</v>
      </c>
      <c r="K1" s="1664" t="str">
        <f>A1</f>
        <v>INVENTARIO   DEL MES DE JUNIO  2023</v>
      </c>
      <c r="L1" s="1664"/>
      <c r="M1" s="1664"/>
      <c r="N1" s="1664"/>
      <c r="O1" s="1664"/>
      <c r="P1" s="1664"/>
      <c r="Q1" s="1664"/>
      <c r="R1" s="11">
        <v>2</v>
      </c>
      <c r="U1" s="1664" t="s">
        <v>311</v>
      </c>
      <c r="V1" s="1664"/>
      <c r="W1" s="1664"/>
      <c r="X1" s="1664"/>
      <c r="Y1" s="1664"/>
      <c r="Z1" s="1664"/>
      <c r="AA1" s="1664"/>
      <c r="AB1" s="11">
        <v>3</v>
      </c>
      <c r="AE1" s="1669" t="s">
        <v>346</v>
      </c>
      <c r="AF1" s="1669"/>
      <c r="AG1" s="1669"/>
      <c r="AH1" s="1669"/>
      <c r="AI1" s="1669"/>
      <c r="AJ1" s="1669"/>
      <c r="AK1" s="1669"/>
      <c r="AL1" s="11">
        <v>4</v>
      </c>
      <c r="AO1" s="1669" t="s">
        <v>346</v>
      </c>
      <c r="AP1" s="1669"/>
      <c r="AQ1" s="1669"/>
      <c r="AR1" s="1669"/>
      <c r="AS1" s="1669"/>
      <c r="AT1" s="1669"/>
      <c r="AU1" s="166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13" t="s">
        <v>94</v>
      </c>
      <c r="B5" s="173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13" t="s">
        <v>94</v>
      </c>
      <c r="L5" s="173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13" t="s">
        <v>94</v>
      </c>
      <c r="V5" s="173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13" t="s">
        <v>94</v>
      </c>
      <c r="AF5" s="173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13" t="s">
        <v>94</v>
      </c>
      <c r="AP5" s="173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13"/>
      <c r="B6" s="173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13"/>
      <c r="L6" s="173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13"/>
      <c r="V6" s="173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13"/>
      <c r="AF6" s="173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13"/>
      <c r="AP6" s="173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703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524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723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556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563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2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600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29"/>
      <c r="L14" s="676">
        <f t="shared" si="6"/>
        <v>14</v>
      </c>
      <c r="M14" s="624">
        <v>1</v>
      </c>
      <c r="N14" s="708">
        <v>10</v>
      </c>
      <c r="O14" s="1092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7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607</v>
      </c>
      <c r="AB14" s="564">
        <v>115</v>
      </c>
      <c r="AC14" s="596">
        <f t="shared" si="12"/>
        <v>70</v>
      </c>
      <c r="AD14" s="594"/>
      <c r="AE14" s="1393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3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29" t="s">
        <v>22</v>
      </c>
      <c r="L15" s="676">
        <f t="shared" si="6"/>
        <v>12</v>
      </c>
      <c r="M15" s="624">
        <v>2</v>
      </c>
      <c r="N15" s="708">
        <v>20</v>
      </c>
      <c r="O15" s="1092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7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624</v>
      </c>
      <c r="AB15" s="564">
        <v>115</v>
      </c>
      <c r="AC15" s="596">
        <f t="shared" si="12"/>
        <v>20</v>
      </c>
      <c r="AD15" s="594"/>
      <c r="AE15" s="1393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3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3">
        <v>10</v>
      </c>
      <c r="E16" s="1197">
        <v>45085</v>
      </c>
      <c r="F16" s="1183">
        <f t="shared" si="0"/>
        <v>10</v>
      </c>
      <c r="G16" s="1184" t="s">
        <v>207</v>
      </c>
      <c r="H16" s="1185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2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658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3"/>
      <c r="AI16" s="1197"/>
      <c r="AJ16" s="1183">
        <f t="shared" si="3"/>
        <v>0</v>
      </c>
      <c r="AK16" s="1184"/>
      <c r="AL16" s="1185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3">
        <v>20</v>
      </c>
      <c r="E17" s="1197">
        <v>45087</v>
      </c>
      <c r="F17" s="1183">
        <f t="shared" si="0"/>
        <v>20</v>
      </c>
      <c r="G17" s="1184" t="s">
        <v>213</v>
      </c>
      <c r="H17" s="1185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2">
        <v>45118</v>
      </c>
      <c r="P17" s="708">
        <f t="shared" si="1"/>
        <v>20</v>
      </c>
      <c r="Q17" s="709" t="s">
        <v>563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670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3">
        <v>30</v>
      </c>
      <c r="E18" s="1197">
        <v>45087</v>
      </c>
      <c r="F18" s="1183">
        <f t="shared" si="0"/>
        <v>30</v>
      </c>
      <c r="G18" s="1184" t="s">
        <v>214</v>
      </c>
      <c r="H18" s="1185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7">
        <v>20</v>
      </c>
      <c r="O18" s="1248">
        <v>45122</v>
      </c>
      <c r="P18" s="1247">
        <f t="shared" si="1"/>
        <v>20</v>
      </c>
      <c r="Q18" s="1249" t="s">
        <v>607</v>
      </c>
      <c r="R18" s="1250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3">
        <v>10</v>
      </c>
      <c r="E19" s="1197">
        <v>45093</v>
      </c>
      <c r="F19" s="1183">
        <f t="shared" si="0"/>
        <v>10</v>
      </c>
      <c r="G19" s="1184" t="s">
        <v>231</v>
      </c>
      <c r="H19" s="1185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7">
        <v>50</v>
      </c>
      <c r="O19" s="1248">
        <v>45125</v>
      </c>
      <c r="P19" s="1247">
        <f t="shared" si="1"/>
        <v>50</v>
      </c>
      <c r="Q19" s="1249" t="s">
        <v>624</v>
      </c>
      <c r="R19" s="1250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4">
        <f t="shared" si="2"/>
        <v>0</v>
      </c>
      <c r="AA19" s="1525"/>
      <c r="AB19" s="1526"/>
      <c r="AC19" s="1500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3">
        <v>10</v>
      </c>
      <c r="E20" s="1197">
        <v>45094</v>
      </c>
      <c r="F20" s="1183">
        <f t="shared" si="0"/>
        <v>10</v>
      </c>
      <c r="G20" s="1184" t="s">
        <v>239</v>
      </c>
      <c r="H20" s="1185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7">
        <v>10</v>
      </c>
      <c r="O20" s="1248">
        <v>45125</v>
      </c>
      <c r="P20" s="1247">
        <f t="shared" si="1"/>
        <v>10</v>
      </c>
      <c r="Q20" s="1249" t="s">
        <v>634</v>
      </c>
      <c r="R20" s="1250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4">
        <f t="shared" si="2"/>
        <v>0</v>
      </c>
      <c r="AA20" s="1525"/>
      <c r="AB20" s="1526"/>
      <c r="AC20" s="1500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3">
        <v>10</v>
      </c>
      <c r="E21" s="1197">
        <v>45096</v>
      </c>
      <c r="F21" s="1183">
        <f t="shared" si="0"/>
        <v>10</v>
      </c>
      <c r="G21" s="1184" t="s">
        <v>242</v>
      </c>
      <c r="H21" s="1185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7">
        <v>10</v>
      </c>
      <c r="O21" s="1248">
        <v>45136</v>
      </c>
      <c r="P21" s="1247">
        <f t="shared" si="1"/>
        <v>10</v>
      </c>
      <c r="Q21" s="1249" t="s">
        <v>723</v>
      </c>
      <c r="R21" s="1250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4">
        <f t="shared" si="2"/>
        <v>0</v>
      </c>
      <c r="AA21" s="1525"/>
      <c r="AB21" s="1526"/>
      <c r="AC21" s="1500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3">
        <v>10</v>
      </c>
      <c r="E22" s="1197">
        <v>45098</v>
      </c>
      <c r="F22" s="1183">
        <f t="shared" si="0"/>
        <v>10</v>
      </c>
      <c r="G22" s="1184" t="s">
        <v>245</v>
      </c>
      <c r="H22" s="1185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7"/>
      <c r="O22" s="1248"/>
      <c r="P22" s="1247">
        <f t="shared" si="1"/>
        <v>0</v>
      </c>
      <c r="Q22" s="1249"/>
      <c r="R22" s="1250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4">
        <f t="shared" si="2"/>
        <v>0</v>
      </c>
      <c r="AA22" s="1525"/>
      <c r="AB22" s="1526"/>
      <c r="AC22" s="1500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3">
        <v>20</v>
      </c>
      <c r="E23" s="1197">
        <v>45099</v>
      </c>
      <c r="F23" s="1183">
        <f t="shared" si="0"/>
        <v>20</v>
      </c>
      <c r="G23" s="1184" t="s">
        <v>221</v>
      </c>
      <c r="H23" s="1185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7"/>
      <c r="O23" s="1248"/>
      <c r="P23" s="1520">
        <f t="shared" si="1"/>
        <v>0</v>
      </c>
      <c r="Q23" s="1521"/>
      <c r="R23" s="1522"/>
      <c r="S23" s="1500">
        <f t="shared" si="11"/>
        <v>0</v>
      </c>
      <c r="U23" s="119"/>
      <c r="V23" s="719">
        <f t="shared" si="7"/>
        <v>0</v>
      </c>
      <c r="W23" s="576"/>
      <c r="X23" s="565"/>
      <c r="Y23" s="592"/>
      <c r="Z23" s="1524">
        <f t="shared" si="2"/>
        <v>0</v>
      </c>
      <c r="AA23" s="1525"/>
      <c r="AB23" s="1526"/>
      <c r="AC23" s="1500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3">
        <v>10</v>
      </c>
      <c r="E24" s="1197">
        <v>45099</v>
      </c>
      <c r="F24" s="1183">
        <f t="shared" si="0"/>
        <v>10</v>
      </c>
      <c r="G24" s="1184" t="s">
        <v>251</v>
      </c>
      <c r="H24" s="1185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7"/>
      <c r="O24" s="1248"/>
      <c r="P24" s="1520">
        <f t="shared" si="1"/>
        <v>0</v>
      </c>
      <c r="Q24" s="1521"/>
      <c r="R24" s="1522"/>
      <c r="S24" s="1500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3">
        <v>20</v>
      </c>
      <c r="E25" s="1197">
        <v>45104</v>
      </c>
      <c r="F25" s="1183">
        <f t="shared" si="0"/>
        <v>20</v>
      </c>
      <c r="G25" s="1184" t="s">
        <v>274</v>
      </c>
      <c r="H25" s="1185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7"/>
      <c r="O25" s="1248"/>
      <c r="P25" s="1520">
        <f t="shared" si="1"/>
        <v>0</v>
      </c>
      <c r="Q25" s="1521"/>
      <c r="R25" s="1522"/>
      <c r="S25" s="1500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3">
        <v>10</v>
      </c>
      <c r="E26" s="1197">
        <v>45106</v>
      </c>
      <c r="F26" s="1183">
        <f t="shared" si="0"/>
        <v>10</v>
      </c>
      <c r="G26" s="1184" t="s">
        <v>290</v>
      </c>
      <c r="H26" s="1185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7"/>
      <c r="O26" s="1248"/>
      <c r="P26" s="1520">
        <f t="shared" si="1"/>
        <v>0</v>
      </c>
      <c r="Q26" s="1521"/>
      <c r="R26" s="1522"/>
      <c r="S26" s="1500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8">
        <f t="shared" si="5"/>
        <v>1</v>
      </c>
      <c r="C27" s="624">
        <v>2</v>
      </c>
      <c r="D27" s="1183">
        <v>20</v>
      </c>
      <c r="E27" s="1197">
        <v>45108</v>
      </c>
      <c r="F27" s="1183">
        <f t="shared" si="0"/>
        <v>20</v>
      </c>
      <c r="G27" s="1184" t="s">
        <v>302</v>
      </c>
      <c r="H27" s="1185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7"/>
      <c r="O27" s="1248"/>
      <c r="P27" s="1247">
        <f t="shared" si="1"/>
        <v>0</v>
      </c>
      <c r="Q27" s="1249"/>
      <c r="R27" s="1250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3"/>
      <c r="E28" s="1197"/>
      <c r="F28" s="1183">
        <f t="shared" si="0"/>
        <v>0</v>
      </c>
      <c r="G28" s="1184"/>
      <c r="H28" s="1185"/>
      <c r="I28" s="596">
        <f t="shared" si="10"/>
        <v>10</v>
      </c>
      <c r="K28" s="118"/>
      <c r="L28" s="670">
        <f t="shared" si="6"/>
        <v>0</v>
      </c>
      <c r="M28" s="624"/>
      <c r="N28" s="1247"/>
      <c r="O28" s="1248"/>
      <c r="P28" s="1247">
        <f t="shared" si="1"/>
        <v>0</v>
      </c>
      <c r="Q28" s="1249"/>
      <c r="R28" s="1250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8">
        <v>10</v>
      </c>
      <c r="E29" s="1246">
        <v>45110</v>
      </c>
      <c r="F29" s="750">
        <f t="shared" si="0"/>
        <v>10</v>
      </c>
      <c r="G29" s="751" t="s">
        <v>491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3"/>
      <c r="O29" s="1248"/>
      <c r="P29" s="1247">
        <f t="shared" si="1"/>
        <v>0</v>
      </c>
      <c r="Q29" s="1249"/>
      <c r="R29" s="1250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8"/>
      <c r="E30" s="1246"/>
      <c r="F30" s="1497">
        <f t="shared" si="0"/>
        <v>0</v>
      </c>
      <c r="G30" s="1498"/>
      <c r="H30" s="1499"/>
      <c r="I30" s="1500">
        <f t="shared" si="10"/>
        <v>0</v>
      </c>
      <c r="K30" s="118"/>
      <c r="L30" s="219">
        <f t="shared" si="6"/>
        <v>0</v>
      </c>
      <c r="M30" s="15"/>
      <c r="N30" s="1203"/>
      <c r="O30" s="1248"/>
      <c r="P30" s="1247">
        <f t="shared" si="1"/>
        <v>0</v>
      </c>
      <c r="Q30" s="1249"/>
      <c r="R30" s="1250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8"/>
      <c r="E31" s="1299"/>
      <c r="F31" s="1497">
        <f t="shared" si="0"/>
        <v>0</v>
      </c>
      <c r="G31" s="1498"/>
      <c r="H31" s="1499"/>
      <c r="I31" s="1500">
        <f t="shared" si="10"/>
        <v>0</v>
      </c>
      <c r="K31" s="118"/>
      <c r="L31" s="219">
        <f t="shared" si="6"/>
        <v>0</v>
      </c>
      <c r="M31" s="15"/>
      <c r="N31" s="1062"/>
      <c r="O31" s="1300"/>
      <c r="P31" s="1062">
        <f t="shared" si="1"/>
        <v>0</v>
      </c>
      <c r="Q31" s="1063"/>
      <c r="R31" s="1064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8"/>
      <c r="E32" s="1299"/>
      <c r="F32" s="1497">
        <f t="shared" si="0"/>
        <v>0</v>
      </c>
      <c r="G32" s="1498"/>
      <c r="H32" s="1499"/>
      <c r="I32" s="1500">
        <f t="shared" si="10"/>
        <v>0</v>
      </c>
      <c r="K32" s="118"/>
      <c r="L32" s="219">
        <f t="shared" si="6"/>
        <v>0</v>
      </c>
      <c r="M32" s="15"/>
      <c r="N32" s="1062"/>
      <c r="O32" s="1300"/>
      <c r="P32" s="1062">
        <f t="shared" si="1"/>
        <v>0</v>
      </c>
      <c r="Q32" s="1063"/>
      <c r="R32" s="1064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8"/>
      <c r="E33" s="1299"/>
      <c r="F33" s="1497">
        <f t="shared" si="0"/>
        <v>0</v>
      </c>
      <c r="G33" s="1498"/>
      <c r="H33" s="1499"/>
      <c r="I33" s="1500">
        <f t="shared" si="10"/>
        <v>0</v>
      </c>
      <c r="K33" s="118"/>
      <c r="L33" s="219">
        <f t="shared" si="6"/>
        <v>0</v>
      </c>
      <c r="M33" s="15"/>
      <c r="N33" s="1062"/>
      <c r="O33" s="1300"/>
      <c r="P33" s="1062">
        <f t="shared" si="1"/>
        <v>0</v>
      </c>
      <c r="Q33" s="1063"/>
      <c r="R33" s="1064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8"/>
      <c r="E34" s="1299"/>
      <c r="F34" s="1497">
        <f t="shared" si="0"/>
        <v>0</v>
      </c>
      <c r="G34" s="1498"/>
      <c r="H34" s="1499"/>
      <c r="I34" s="1500">
        <f t="shared" si="10"/>
        <v>0</v>
      </c>
      <c r="K34" s="118"/>
      <c r="L34" s="219">
        <f t="shared" si="6"/>
        <v>0</v>
      </c>
      <c r="M34" s="15"/>
      <c r="N34" s="1062"/>
      <c r="O34" s="1300"/>
      <c r="P34" s="1062">
        <f t="shared" si="1"/>
        <v>0</v>
      </c>
      <c r="Q34" s="1063"/>
      <c r="R34" s="1064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8"/>
      <c r="E35" s="1299"/>
      <c r="F35" s="1497">
        <f t="shared" si="0"/>
        <v>0</v>
      </c>
      <c r="G35" s="1498"/>
      <c r="H35" s="1499"/>
      <c r="I35" s="1500">
        <f t="shared" si="10"/>
        <v>0</v>
      </c>
      <c r="K35" s="118"/>
      <c r="L35" s="219">
        <f t="shared" si="6"/>
        <v>0</v>
      </c>
      <c r="M35" s="15"/>
      <c r="N35" s="1062"/>
      <c r="O35" s="1300"/>
      <c r="P35" s="1062">
        <f t="shared" si="1"/>
        <v>0</v>
      </c>
      <c r="Q35" s="1063"/>
      <c r="R35" s="1064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8"/>
      <c r="E36" s="1299"/>
      <c r="F36" s="1278">
        <f t="shared" si="0"/>
        <v>0</v>
      </c>
      <c r="G36" s="1277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2"/>
      <c r="O36" s="1300"/>
      <c r="P36" s="1062">
        <f t="shared" si="1"/>
        <v>0</v>
      </c>
      <c r="Q36" s="1063"/>
      <c r="R36" s="1064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8"/>
      <c r="E37" s="1299"/>
      <c r="F37" s="1278">
        <f t="shared" si="0"/>
        <v>0</v>
      </c>
      <c r="G37" s="1277"/>
      <c r="H37" s="194"/>
      <c r="I37" s="102">
        <f t="shared" si="10"/>
        <v>0</v>
      </c>
      <c r="K37" s="119"/>
      <c r="L37" s="219">
        <f t="shared" si="6"/>
        <v>0</v>
      </c>
      <c r="M37" s="15"/>
      <c r="N37" s="1062"/>
      <c r="O37" s="1300"/>
      <c r="P37" s="1062">
        <f t="shared" si="1"/>
        <v>0</v>
      </c>
      <c r="Q37" s="1063"/>
      <c r="R37" s="1064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8"/>
      <c r="E38" s="1299"/>
      <c r="F38" s="1278">
        <f t="shared" si="0"/>
        <v>0</v>
      </c>
      <c r="G38" s="1277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3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8"/>
      <c r="E39" s="1299"/>
      <c r="F39" s="1278">
        <f t="shared" si="0"/>
        <v>0</v>
      </c>
      <c r="G39" s="1277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3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8"/>
      <c r="E40" s="1299"/>
      <c r="F40" s="1278">
        <f t="shared" si="0"/>
        <v>0</v>
      </c>
      <c r="G40" s="1277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3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8"/>
      <c r="E41" s="1299"/>
      <c r="F41" s="1278">
        <f t="shared" si="0"/>
        <v>0</v>
      </c>
      <c r="G41" s="1277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3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3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3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3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3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66" t="s">
        <v>11</v>
      </c>
      <c r="D83" s="1667"/>
      <c r="E83" s="56">
        <f>E5+E6-F78+E7</f>
        <v>0</v>
      </c>
      <c r="F83" s="72"/>
      <c r="M83" s="1666" t="s">
        <v>11</v>
      </c>
      <c r="N83" s="1667"/>
      <c r="O83" s="56">
        <f>O5+O6-P78+O7</f>
        <v>0</v>
      </c>
      <c r="P83" s="1029"/>
      <c r="W83" s="1666" t="s">
        <v>11</v>
      </c>
      <c r="X83" s="1667"/>
      <c r="Y83" s="56">
        <f>Y5+Y6-Z78+Y7</f>
        <v>0</v>
      </c>
      <c r="Z83" s="1147"/>
      <c r="AG83" s="1666" t="s">
        <v>11</v>
      </c>
      <c r="AH83" s="1667"/>
      <c r="AI83" s="56">
        <f>AI5+AI6-AJ78+AI7</f>
        <v>130</v>
      </c>
      <c r="AJ83" s="1393"/>
      <c r="AQ83" s="1666" t="s">
        <v>11</v>
      </c>
      <c r="AR83" s="1667"/>
      <c r="AS83" s="56">
        <f>AS5+AS6-AT78+AS7</f>
        <v>150</v>
      </c>
      <c r="AT83" s="1393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72"/>
      <c r="B5" s="168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72"/>
      <c r="B6" s="168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7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35" t="s">
        <v>19</v>
      </c>
      <c r="D41" s="173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9" t="s">
        <v>336</v>
      </c>
      <c r="B1" s="1669"/>
      <c r="C1" s="1669"/>
      <c r="D1" s="1669"/>
      <c r="E1" s="1669"/>
      <c r="F1" s="1669"/>
      <c r="G1" s="166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8"/>
      <c r="B4" s="140"/>
      <c r="C4" s="507"/>
      <c r="D4" s="130"/>
      <c r="E4" s="1164"/>
      <c r="F4" s="664"/>
    </row>
    <row r="5" spans="1:10" ht="24.75" customHeight="1" x14ac:dyDescent="0.25">
      <c r="A5" s="1744" t="s">
        <v>351</v>
      </c>
      <c r="B5" s="1739" t="s">
        <v>103</v>
      </c>
      <c r="C5" s="929">
        <v>66</v>
      </c>
      <c r="D5" s="600">
        <v>45122</v>
      </c>
      <c r="E5" s="1163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44"/>
      <c r="B6" s="1740"/>
      <c r="C6" s="212">
        <v>68</v>
      </c>
      <c r="D6" s="130">
        <v>45127</v>
      </c>
      <c r="E6" s="1164">
        <v>5070.68</v>
      </c>
      <c r="F6" s="226">
        <v>175</v>
      </c>
      <c r="G6" s="143"/>
      <c r="H6" s="57"/>
    </row>
    <row r="7" spans="1:10" ht="24.75" customHeight="1" thickBot="1" x14ac:dyDescent="0.3">
      <c r="A7" s="1744"/>
      <c r="B7" s="1740"/>
      <c r="C7" s="488"/>
      <c r="D7" s="326"/>
      <c r="E7" s="1165"/>
      <c r="F7" s="227"/>
      <c r="G7" s="143"/>
      <c r="H7" s="57"/>
    </row>
    <row r="8" spans="1:10" ht="24.75" customHeight="1" thickTop="1" thickBot="1" x14ac:dyDescent="0.3">
      <c r="A8" s="1359"/>
      <c r="B8" s="1741"/>
      <c r="C8" s="488"/>
      <c r="D8" s="130"/>
      <c r="E8" s="1164"/>
      <c r="F8" s="226"/>
      <c r="I8" s="1742" t="s">
        <v>3</v>
      </c>
      <c r="J8" s="173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3"/>
      <c r="J9" s="173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607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609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655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6"/>
      <c r="B14" s="82"/>
      <c r="C14" s="15"/>
      <c r="D14" s="1301"/>
      <c r="E14" s="643"/>
      <c r="F14" s="1524">
        <f t="shared" si="0"/>
        <v>0</v>
      </c>
      <c r="G14" s="1525"/>
      <c r="H14" s="1536"/>
      <c r="I14" s="1504">
        <f t="shared" si="1"/>
        <v>0</v>
      </c>
      <c r="J14" s="1505">
        <f t="shared" si="2"/>
        <v>0</v>
      </c>
    </row>
    <row r="15" spans="1:10" x14ac:dyDescent="0.25">
      <c r="A15" s="1156"/>
      <c r="B15" s="82"/>
      <c r="C15" s="15"/>
      <c r="D15" s="1301"/>
      <c r="E15" s="640"/>
      <c r="F15" s="1524">
        <f t="shared" si="0"/>
        <v>0</v>
      </c>
      <c r="G15" s="1525"/>
      <c r="H15" s="1536"/>
      <c r="I15" s="1504">
        <f t="shared" si="1"/>
        <v>0</v>
      </c>
      <c r="J15" s="1505">
        <f t="shared" si="2"/>
        <v>0</v>
      </c>
    </row>
    <row r="16" spans="1:10" x14ac:dyDescent="0.25">
      <c r="B16" s="82"/>
      <c r="C16" s="15"/>
      <c r="D16" s="1301"/>
      <c r="E16" s="640"/>
      <c r="F16" s="1524">
        <f>D16</f>
        <v>0</v>
      </c>
      <c r="G16" s="1525"/>
      <c r="H16" s="1536"/>
      <c r="I16" s="1504">
        <f t="shared" si="1"/>
        <v>0</v>
      </c>
      <c r="J16" s="1505">
        <f t="shared" si="2"/>
        <v>0</v>
      </c>
    </row>
    <row r="17" spans="1:10" x14ac:dyDescent="0.25">
      <c r="B17" s="82"/>
      <c r="C17" s="15"/>
      <c r="D17" s="1301"/>
      <c r="E17" s="640"/>
      <c r="F17" s="1524">
        <f>D17</f>
        <v>0</v>
      </c>
      <c r="G17" s="1525"/>
      <c r="H17" s="1536"/>
      <c r="I17" s="1504">
        <f t="shared" si="1"/>
        <v>0</v>
      </c>
      <c r="J17" s="1505">
        <f t="shared" si="2"/>
        <v>0</v>
      </c>
    </row>
    <row r="18" spans="1:10" x14ac:dyDescent="0.25">
      <c r="A18" s="80"/>
      <c r="B18" s="82"/>
      <c r="C18" s="15"/>
      <c r="D18" s="1301"/>
      <c r="E18" s="646"/>
      <c r="F18" s="1524">
        <f>D18</f>
        <v>0</v>
      </c>
      <c r="G18" s="1525"/>
      <c r="H18" s="1536"/>
      <c r="I18" s="1504">
        <f t="shared" si="1"/>
        <v>0</v>
      </c>
      <c r="J18" s="1505">
        <f t="shared" si="2"/>
        <v>0</v>
      </c>
    </row>
    <row r="19" spans="1:10" x14ac:dyDescent="0.25">
      <c r="A19" s="82"/>
      <c r="B19" s="82"/>
      <c r="C19" s="15"/>
      <c r="D19" s="1301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1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1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1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1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6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6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6"/>
    </row>
    <row r="101" spans="1:10" ht="15.75" thickBot="1" x14ac:dyDescent="0.3">
      <c r="A101" s="115"/>
    </row>
    <row r="102" spans="1:10" ht="16.5" thickTop="1" thickBot="1" x14ac:dyDescent="0.3">
      <c r="A102" s="47"/>
      <c r="C102" s="1717" t="s">
        <v>11</v>
      </c>
      <c r="D102" s="171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7" t="s">
        <v>323</v>
      </c>
      <c r="B1" s="1747"/>
      <c r="C1" s="1747"/>
      <c r="D1" s="1747"/>
      <c r="E1" s="1747"/>
      <c r="F1" s="1747"/>
      <c r="G1" s="1747"/>
      <c r="H1" s="1747"/>
      <c r="I1" s="17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6">
        <v>3332.04</v>
      </c>
      <c r="F4" s="1027">
        <v>125</v>
      </c>
      <c r="G4" s="1017"/>
    </row>
    <row r="5" spans="1:10" ht="15" customHeight="1" x14ac:dyDescent="0.25">
      <c r="A5" s="1748" t="s">
        <v>117</v>
      </c>
      <c r="B5" s="1749" t="s">
        <v>76</v>
      </c>
      <c r="C5" s="665">
        <v>65</v>
      </c>
      <c r="D5" s="578">
        <v>45070</v>
      </c>
      <c r="E5" s="1026">
        <v>1317.86</v>
      </c>
      <c r="F5" s="1027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48"/>
      <c r="B6" s="1750"/>
      <c r="C6" s="665"/>
      <c r="D6" s="578"/>
      <c r="E6" s="1026"/>
      <c r="F6" s="1027"/>
      <c r="G6" s="1017"/>
    </row>
    <row r="7" spans="1:10" ht="15.75" customHeight="1" thickBot="1" x14ac:dyDescent="0.35">
      <c r="A7" s="1748"/>
      <c r="B7" s="1751"/>
      <c r="C7" s="665"/>
      <c r="D7" s="578"/>
      <c r="E7" s="1026"/>
      <c r="F7" s="1027"/>
      <c r="G7" s="1017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8"/>
      <c r="F8" s="723"/>
      <c r="G8" s="576"/>
      <c r="H8" s="594"/>
      <c r="I8" s="1752" t="s">
        <v>47</v>
      </c>
      <c r="J8" s="1745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53"/>
      <c r="J9" s="1746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6">
        <v>48.2</v>
      </c>
      <c r="E21" s="1187">
        <v>45083</v>
      </c>
      <c r="F21" s="1188">
        <f t="shared" si="3"/>
        <v>48.2</v>
      </c>
      <c r="G21" s="1189" t="s">
        <v>204</v>
      </c>
      <c r="H21" s="1190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6">
        <v>106.57</v>
      </c>
      <c r="E22" s="1191">
        <v>45084</v>
      </c>
      <c r="F22" s="1188">
        <f t="shared" si="3"/>
        <v>106.57</v>
      </c>
      <c r="G22" s="1189" t="s">
        <v>206</v>
      </c>
      <c r="H22" s="1190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6">
        <v>116.08</v>
      </c>
      <c r="E23" s="1191">
        <v>45087</v>
      </c>
      <c r="F23" s="1188">
        <f t="shared" si="3"/>
        <v>116.08</v>
      </c>
      <c r="G23" s="1189" t="s">
        <v>213</v>
      </c>
      <c r="H23" s="1190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6">
        <v>155.38</v>
      </c>
      <c r="E24" s="1191">
        <v>45091</v>
      </c>
      <c r="F24" s="1188">
        <f t="shared" si="3"/>
        <v>155.38</v>
      </c>
      <c r="G24" s="1189" t="s">
        <v>226</v>
      </c>
      <c r="H24" s="1190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6">
        <v>25.11</v>
      </c>
      <c r="E25" s="1191">
        <v>45092</v>
      </c>
      <c r="F25" s="1188">
        <f t="shared" si="3"/>
        <v>25.11</v>
      </c>
      <c r="G25" s="1189" t="s">
        <v>228</v>
      </c>
      <c r="H25" s="1190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6">
        <v>143.91</v>
      </c>
      <c r="E26" s="1191">
        <v>45093</v>
      </c>
      <c r="F26" s="1188">
        <f t="shared" si="3"/>
        <v>143.91</v>
      </c>
      <c r="G26" s="1189" t="s">
        <v>231</v>
      </c>
      <c r="H26" s="1190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6">
        <v>112.96</v>
      </c>
      <c r="E27" s="1191">
        <v>45094</v>
      </c>
      <c r="F27" s="1188">
        <f t="shared" si="3"/>
        <v>112.96</v>
      </c>
      <c r="G27" s="1189" t="s">
        <v>238</v>
      </c>
      <c r="H27" s="1190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6">
        <v>52.23</v>
      </c>
      <c r="E28" s="1191">
        <v>45094</v>
      </c>
      <c r="F28" s="1188">
        <f t="shared" si="3"/>
        <v>52.23</v>
      </c>
      <c r="G28" s="1189" t="s">
        <v>240</v>
      </c>
      <c r="H28" s="1190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6">
        <v>27.18</v>
      </c>
      <c r="E29" s="1191">
        <v>45096</v>
      </c>
      <c r="F29" s="1188">
        <f t="shared" si="3"/>
        <v>27.18</v>
      </c>
      <c r="G29" s="1189" t="s">
        <v>216</v>
      </c>
      <c r="H29" s="1190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6">
        <v>62.02</v>
      </c>
      <c r="E30" s="1191">
        <v>45096</v>
      </c>
      <c r="F30" s="1188">
        <f t="shared" si="3"/>
        <v>62.02</v>
      </c>
      <c r="G30" s="1189" t="s">
        <v>241</v>
      </c>
      <c r="H30" s="1190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6">
        <f>79.92+188.23</f>
        <v>268.14999999999998</v>
      </c>
      <c r="E31" s="1191">
        <v>45105</v>
      </c>
      <c r="F31" s="1188">
        <f t="shared" si="3"/>
        <v>268.14999999999998</v>
      </c>
      <c r="G31" s="1189" t="s">
        <v>281</v>
      </c>
      <c r="H31" s="1190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2">
        <v>44.77</v>
      </c>
      <c r="E32" s="1193">
        <v>45108</v>
      </c>
      <c r="F32" s="1194">
        <f t="shared" si="3"/>
        <v>44.77</v>
      </c>
      <c r="G32" s="1195" t="s">
        <v>297</v>
      </c>
      <c r="H32" s="1196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2"/>
      <c r="E33" s="1193"/>
      <c r="F33" s="1194">
        <f t="shared" si="3"/>
        <v>0</v>
      </c>
      <c r="G33" s="1195"/>
      <c r="H33" s="1190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2">
        <v>110.15</v>
      </c>
      <c r="E34" s="1087">
        <v>45111</v>
      </c>
      <c r="F34" s="1062">
        <f t="shared" si="3"/>
        <v>110.15</v>
      </c>
      <c r="G34" s="1063" t="s">
        <v>507</v>
      </c>
      <c r="H34" s="1061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2">
        <v>112.05</v>
      </c>
      <c r="E35" s="1087">
        <v>45112</v>
      </c>
      <c r="F35" s="1062">
        <f t="shared" si="3"/>
        <v>112.05</v>
      </c>
      <c r="G35" s="1063" t="s">
        <v>517</v>
      </c>
      <c r="H35" s="1061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2">
        <v>87.59</v>
      </c>
      <c r="E36" s="1087">
        <v>45117</v>
      </c>
      <c r="F36" s="1062">
        <f t="shared" si="3"/>
        <v>87.59</v>
      </c>
      <c r="G36" s="1063" t="s">
        <v>557</v>
      </c>
      <c r="H36" s="1061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2">
        <v>28.72</v>
      </c>
      <c r="E37" s="1087">
        <v>45121</v>
      </c>
      <c r="F37" s="1062">
        <f t="shared" si="3"/>
        <v>28.72</v>
      </c>
      <c r="G37" s="1063" t="s">
        <v>595</v>
      </c>
      <c r="H37" s="1061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3">
        <v>215.5</v>
      </c>
      <c r="E38" s="1289">
        <v>45121</v>
      </c>
      <c r="F38" s="639">
        <f t="shared" si="3"/>
        <v>215.5</v>
      </c>
      <c r="G38" s="1060" t="s">
        <v>599</v>
      </c>
      <c r="H38" s="1061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3">
        <v>215.18</v>
      </c>
      <c r="E39" s="1289">
        <v>45122</v>
      </c>
      <c r="F39" s="639">
        <f t="shared" si="3"/>
        <v>215.18</v>
      </c>
      <c r="G39" s="1060" t="s">
        <v>607</v>
      </c>
      <c r="H39" s="1061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3">
        <v>207.44</v>
      </c>
      <c r="E40" s="1289">
        <v>45129</v>
      </c>
      <c r="F40" s="639">
        <f t="shared" si="3"/>
        <v>207.44</v>
      </c>
      <c r="G40" s="1060" t="s">
        <v>671</v>
      </c>
      <c r="H40" s="1061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3">
        <v>85.91</v>
      </c>
      <c r="E41" s="1289">
        <v>45129</v>
      </c>
      <c r="F41" s="639">
        <f t="shared" si="3"/>
        <v>85.91</v>
      </c>
      <c r="G41" s="1060" t="s">
        <v>673</v>
      </c>
      <c r="H41" s="1061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3"/>
      <c r="E42" s="1289"/>
      <c r="F42" s="639">
        <f t="shared" si="3"/>
        <v>0</v>
      </c>
      <c r="G42" s="1060"/>
      <c r="H42" s="1061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3"/>
      <c r="E43" s="1289"/>
      <c r="F43" s="639">
        <f t="shared" si="3"/>
        <v>0</v>
      </c>
      <c r="G43" s="1060"/>
      <c r="H43" s="1061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3"/>
      <c r="E44" s="1289"/>
      <c r="F44" s="639">
        <f t="shared" si="3"/>
        <v>0</v>
      </c>
      <c r="G44" s="1542"/>
      <c r="H44" s="1543"/>
      <c r="I44" s="1504">
        <f t="shared" si="1"/>
        <v>2.3299999999994441</v>
      </c>
      <c r="J44" s="1505">
        <f t="shared" si="2"/>
        <v>0</v>
      </c>
    </row>
    <row r="45" spans="1:10" x14ac:dyDescent="0.25">
      <c r="A45" s="2"/>
      <c r="B45" s="82"/>
      <c r="C45" s="576"/>
      <c r="D45" s="1303"/>
      <c r="E45" s="1289"/>
      <c r="F45" s="639">
        <f t="shared" si="3"/>
        <v>0</v>
      </c>
      <c r="G45" s="1542"/>
      <c r="H45" s="1543"/>
      <c r="I45" s="1504">
        <f t="shared" si="1"/>
        <v>2.3299999999994441</v>
      </c>
      <c r="J45" s="1505">
        <f t="shared" si="2"/>
        <v>0</v>
      </c>
    </row>
    <row r="46" spans="1:10" x14ac:dyDescent="0.25">
      <c r="A46" s="2"/>
      <c r="B46" s="82"/>
      <c r="C46" s="576"/>
      <c r="D46" s="1303"/>
      <c r="E46" s="1289"/>
      <c r="F46" s="639">
        <f t="shared" si="3"/>
        <v>0</v>
      </c>
      <c r="G46" s="1542"/>
      <c r="H46" s="1543"/>
      <c r="I46" s="1504">
        <f t="shared" si="1"/>
        <v>2.3299999999994441</v>
      </c>
      <c r="J46" s="1505">
        <f t="shared" si="2"/>
        <v>0</v>
      </c>
    </row>
    <row r="47" spans="1:10" x14ac:dyDescent="0.25">
      <c r="A47" s="2"/>
      <c r="B47" s="82"/>
      <c r="C47" s="576"/>
      <c r="D47" s="1303"/>
      <c r="E47" s="1289"/>
      <c r="F47" s="639">
        <f t="shared" si="3"/>
        <v>0</v>
      </c>
      <c r="G47" s="1542"/>
      <c r="H47" s="1543"/>
      <c r="I47" s="1504">
        <f t="shared" si="1"/>
        <v>2.3299999999994441</v>
      </c>
      <c r="J47" s="1505">
        <f t="shared" si="2"/>
        <v>0</v>
      </c>
    </row>
    <row r="48" spans="1:10" x14ac:dyDescent="0.25">
      <c r="A48" s="2"/>
      <c r="B48" s="82"/>
      <c r="C48" s="576"/>
      <c r="D48" s="1303"/>
      <c r="E48" s="1289"/>
      <c r="F48" s="639">
        <f t="shared" si="3"/>
        <v>0</v>
      </c>
      <c r="G48" s="1060"/>
      <c r="H48" s="1061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3"/>
      <c r="E49" s="1289"/>
      <c r="F49" s="639">
        <f t="shared" si="3"/>
        <v>0</v>
      </c>
      <c r="G49" s="1060"/>
      <c r="H49" s="1061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3"/>
      <c r="E50" s="1289"/>
      <c r="F50" s="639">
        <f t="shared" si="3"/>
        <v>0</v>
      </c>
      <c r="G50" s="1060"/>
      <c r="H50" s="1061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3"/>
      <c r="E51" s="1289"/>
      <c r="F51" s="639">
        <f t="shared" si="3"/>
        <v>0</v>
      </c>
      <c r="G51" s="1060"/>
      <c r="H51" s="1061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3"/>
      <c r="E52" s="1289"/>
      <c r="F52" s="639">
        <f t="shared" si="3"/>
        <v>0</v>
      </c>
      <c r="G52" s="1060"/>
      <c r="H52" s="1061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3"/>
      <c r="E53" s="1289"/>
      <c r="F53" s="639">
        <f t="shared" si="3"/>
        <v>0</v>
      </c>
      <c r="G53" s="1060"/>
      <c r="H53" s="1061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3"/>
      <c r="E54" s="1289"/>
      <c r="F54" s="639">
        <f t="shared" si="3"/>
        <v>0</v>
      </c>
      <c r="G54" s="1060"/>
      <c r="H54" s="1061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3"/>
      <c r="E55" s="1289"/>
      <c r="F55" s="639">
        <f t="shared" si="3"/>
        <v>0</v>
      </c>
      <c r="G55" s="1060"/>
      <c r="H55" s="1061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3"/>
      <c r="E56" s="1289"/>
      <c r="F56" s="639">
        <f t="shared" si="3"/>
        <v>0</v>
      </c>
      <c r="G56" s="1060"/>
      <c r="H56" s="1061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3"/>
      <c r="E57" s="1289"/>
      <c r="F57" s="639">
        <f t="shared" si="3"/>
        <v>0</v>
      </c>
      <c r="G57" s="1060"/>
      <c r="H57" s="1061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3"/>
      <c r="E58" s="1289"/>
      <c r="F58" s="639">
        <f t="shared" si="3"/>
        <v>0</v>
      </c>
      <c r="G58" s="1060"/>
      <c r="H58" s="1061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3"/>
      <c r="E59" s="1289"/>
      <c r="F59" s="639">
        <f t="shared" si="3"/>
        <v>0</v>
      </c>
      <c r="G59" s="1060"/>
      <c r="H59" s="1061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3"/>
      <c r="E60" s="1289"/>
      <c r="F60" s="639">
        <f t="shared" si="3"/>
        <v>0</v>
      </c>
      <c r="G60" s="1060"/>
      <c r="H60" s="1061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17" t="s">
        <v>11</v>
      </c>
      <c r="D105" s="171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7" t="s">
        <v>324</v>
      </c>
      <c r="B1" s="1747"/>
      <c r="C1" s="1747"/>
      <c r="D1" s="1747"/>
      <c r="E1" s="1747"/>
      <c r="F1" s="1747"/>
      <c r="G1" s="1747"/>
      <c r="H1" s="1747"/>
      <c r="I1" s="17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8"/>
    </row>
    <row r="5" spans="1:10" ht="15" customHeight="1" x14ac:dyDescent="0.3">
      <c r="A5" s="1748" t="s">
        <v>98</v>
      </c>
      <c r="B5" s="1754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48"/>
      <c r="B6" s="1755"/>
      <c r="C6" s="665"/>
      <c r="D6" s="666"/>
      <c r="E6" s="667"/>
      <c r="F6" s="668"/>
      <c r="G6" s="1138"/>
    </row>
    <row r="7" spans="1:10" ht="15.75" customHeight="1" thickBot="1" x14ac:dyDescent="0.35">
      <c r="A7" s="1748"/>
      <c r="B7" s="1756"/>
      <c r="C7" s="665"/>
      <c r="D7" s="666"/>
      <c r="E7" s="667"/>
      <c r="F7" s="668"/>
      <c r="G7" s="1138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8"/>
      <c r="I8" s="1752" t="s">
        <v>47</v>
      </c>
      <c r="J8" s="174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53"/>
      <c r="J9" s="174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4"/>
      <c r="E15" s="1067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2">
        <v>15.15</v>
      </c>
      <c r="E16" s="1288">
        <v>45111</v>
      </c>
      <c r="F16" s="1062">
        <f t="shared" si="2"/>
        <v>15.15</v>
      </c>
      <c r="G16" s="1063" t="s">
        <v>506</v>
      </c>
      <c r="H16" s="1064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2">
        <v>54.16</v>
      </c>
      <c r="E17" s="1304">
        <v>45117</v>
      </c>
      <c r="F17" s="1062">
        <f t="shared" si="2"/>
        <v>54.16</v>
      </c>
      <c r="G17" s="1063" t="s">
        <v>552</v>
      </c>
      <c r="H17" s="1064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2">
        <v>13.93</v>
      </c>
      <c r="E18" s="1304">
        <v>45120</v>
      </c>
      <c r="F18" s="1062">
        <f t="shared" si="2"/>
        <v>13.93</v>
      </c>
      <c r="G18" s="1305" t="s">
        <v>584</v>
      </c>
      <c r="H18" s="1064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2">
        <v>103.13</v>
      </c>
      <c r="E19" s="1304">
        <v>45133</v>
      </c>
      <c r="F19" s="1062">
        <f t="shared" si="2"/>
        <v>103.13</v>
      </c>
      <c r="G19" s="1063" t="s">
        <v>695</v>
      </c>
      <c r="H19" s="1064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2"/>
      <c r="E20" s="1288"/>
      <c r="F20" s="1062">
        <f t="shared" si="2"/>
        <v>0</v>
      </c>
      <c r="G20" s="1063"/>
      <c r="H20" s="1064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2"/>
      <c r="E21" s="1288"/>
      <c r="F21" s="1062">
        <f t="shared" si="2"/>
        <v>0</v>
      </c>
      <c r="G21" s="1063"/>
      <c r="H21" s="1064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2"/>
      <c r="E22" s="1087"/>
      <c r="F22" s="1541">
        <f t="shared" si="2"/>
        <v>0</v>
      </c>
      <c r="G22" s="1542"/>
      <c r="H22" s="1543"/>
      <c r="I22" s="1507">
        <f t="shared" si="0"/>
        <v>0</v>
      </c>
      <c r="J22" s="1505">
        <f t="shared" si="1"/>
        <v>0</v>
      </c>
    </row>
    <row r="23" spans="1:10" x14ac:dyDescent="0.25">
      <c r="A23" s="2"/>
      <c r="B23" s="82"/>
      <c r="C23" s="15"/>
      <c r="D23" s="1302"/>
      <c r="E23" s="1087"/>
      <c r="F23" s="1541">
        <f t="shared" si="2"/>
        <v>0</v>
      </c>
      <c r="G23" s="1542"/>
      <c r="H23" s="1543"/>
      <c r="I23" s="1507">
        <f t="shared" si="0"/>
        <v>0</v>
      </c>
      <c r="J23" s="1505">
        <f t="shared" si="1"/>
        <v>0</v>
      </c>
    </row>
    <row r="24" spans="1:10" x14ac:dyDescent="0.25">
      <c r="A24" s="2"/>
      <c r="B24" s="82"/>
      <c r="C24" s="15"/>
      <c r="D24" s="1302"/>
      <c r="E24" s="1087"/>
      <c r="F24" s="1541">
        <f t="shared" si="2"/>
        <v>0</v>
      </c>
      <c r="G24" s="1542"/>
      <c r="H24" s="1543"/>
      <c r="I24" s="1507">
        <f t="shared" si="0"/>
        <v>0</v>
      </c>
      <c r="J24" s="1505">
        <f t="shared" si="1"/>
        <v>0</v>
      </c>
    </row>
    <row r="25" spans="1:10" x14ac:dyDescent="0.25">
      <c r="A25" s="2"/>
      <c r="B25" s="82"/>
      <c r="C25" s="15"/>
      <c r="D25" s="1302"/>
      <c r="E25" s="1087"/>
      <c r="F25" s="1541">
        <f t="shared" si="2"/>
        <v>0</v>
      </c>
      <c r="G25" s="1542"/>
      <c r="H25" s="1543"/>
      <c r="I25" s="1507">
        <f t="shared" si="0"/>
        <v>0</v>
      </c>
      <c r="J25" s="1505">
        <f t="shared" si="1"/>
        <v>0</v>
      </c>
    </row>
    <row r="26" spans="1:10" x14ac:dyDescent="0.25">
      <c r="A26" s="2"/>
      <c r="B26" s="82"/>
      <c r="C26" s="15"/>
      <c r="D26" s="1302"/>
      <c r="E26" s="1087"/>
      <c r="F26" s="1541">
        <f t="shared" si="2"/>
        <v>0</v>
      </c>
      <c r="G26" s="1542"/>
      <c r="H26" s="1543"/>
      <c r="I26" s="1507">
        <f t="shared" si="0"/>
        <v>0</v>
      </c>
      <c r="J26" s="1505">
        <f t="shared" si="1"/>
        <v>0</v>
      </c>
    </row>
    <row r="27" spans="1:10" x14ac:dyDescent="0.25">
      <c r="A27" s="2"/>
      <c r="B27" s="82"/>
      <c r="C27" s="15"/>
      <c r="D27" s="1302"/>
      <c r="E27" s="1087"/>
      <c r="F27" s="1062">
        <f t="shared" si="2"/>
        <v>0</v>
      </c>
      <c r="G27" s="1063"/>
      <c r="H27" s="1064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2"/>
      <c r="E28" s="1087"/>
      <c r="F28" s="1062">
        <f t="shared" si="2"/>
        <v>0</v>
      </c>
      <c r="G28" s="1063"/>
      <c r="H28" s="1064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2"/>
      <c r="E29" s="1087"/>
      <c r="F29" s="1062">
        <f t="shared" si="2"/>
        <v>0</v>
      </c>
      <c r="G29" s="1063"/>
      <c r="H29" s="1064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2"/>
      <c r="E30" s="1087"/>
      <c r="F30" s="1062">
        <f t="shared" si="2"/>
        <v>0</v>
      </c>
      <c r="G30" s="1063"/>
      <c r="H30" s="1064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17" t="s">
        <v>11</v>
      </c>
      <c r="D46" s="171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9" t="s">
        <v>336</v>
      </c>
      <c r="B1" s="1669"/>
      <c r="C1" s="1669"/>
      <c r="D1" s="1669"/>
      <c r="E1" s="1669"/>
      <c r="F1" s="1669"/>
      <c r="G1" s="166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57" t="s">
        <v>98</v>
      </c>
      <c r="B5" s="1754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58"/>
      <c r="B6" s="1756"/>
      <c r="C6" s="212"/>
      <c r="D6" s="130"/>
      <c r="E6" s="140"/>
      <c r="F6" s="227"/>
      <c r="I6" s="1742" t="s">
        <v>3</v>
      </c>
      <c r="J6" s="17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544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563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588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606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7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619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7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643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706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7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7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7"/>
    </row>
    <row r="48" spans="1:10" ht="15.75" thickBot="1" x14ac:dyDescent="0.3">
      <c r="A48" s="115"/>
    </row>
    <row r="49" spans="1:5" ht="16.5" thickTop="1" thickBot="1" x14ac:dyDescent="0.3">
      <c r="A49" s="47"/>
      <c r="C49" s="1717" t="s">
        <v>11</v>
      </c>
      <c r="D49" s="171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64" t="s">
        <v>325</v>
      </c>
      <c r="B1" s="1664"/>
      <c r="C1" s="1664"/>
      <c r="D1" s="1664"/>
      <c r="E1" s="1664"/>
      <c r="F1" s="1664"/>
      <c r="G1" s="1664"/>
      <c r="H1" s="96">
        <v>1</v>
      </c>
      <c r="L1" s="1669" t="s">
        <v>443</v>
      </c>
      <c r="M1" s="1669"/>
      <c r="N1" s="1669"/>
      <c r="O1" s="1669"/>
      <c r="P1" s="1669"/>
      <c r="Q1" s="1669"/>
      <c r="R1" s="166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57" t="s">
        <v>98</v>
      </c>
      <c r="B5" s="1754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57" t="s">
        <v>98</v>
      </c>
      <c r="M5" s="1754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58"/>
      <c r="B6" s="1756"/>
      <c r="C6" s="212"/>
      <c r="D6" s="896"/>
      <c r="E6" s="140"/>
      <c r="F6" s="227"/>
      <c r="I6" s="1742" t="s">
        <v>3</v>
      </c>
      <c r="J6" s="1737" t="s">
        <v>4</v>
      </c>
      <c r="L6" s="1758"/>
      <c r="M6" s="1756"/>
      <c r="N6" s="212"/>
      <c r="O6" s="896"/>
      <c r="P6" s="140"/>
      <c r="Q6" s="227"/>
      <c r="T6" s="1761" t="s">
        <v>3</v>
      </c>
      <c r="U6" s="175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62"/>
      <c r="U7" s="176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703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49">
        <v>128.41999999999999</v>
      </c>
      <c r="E10" s="979">
        <v>45110</v>
      </c>
      <c r="F10" s="802">
        <f t="shared" ref="F10:F22" si="2">D10</f>
        <v>128.41999999999999</v>
      </c>
      <c r="G10" s="804" t="s">
        <v>497</v>
      </c>
      <c r="H10" s="1050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49">
        <v>260.06</v>
      </c>
      <c r="E11" s="979">
        <v>45122</v>
      </c>
      <c r="F11" s="802">
        <f t="shared" si="2"/>
        <v>260.06</v>
      </c>
      <c r="G11" s="804" t="s">
        <v>614</v>
      </c>
      <c r="H11" s="1050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49">
        <v>174.32</v>
      </c>
      <c r="E12" s="979">
        <v>45124</v>
      </c>
      <c r="F12" s="802">
        <f t="shared" si="2"/>
        <v>174.32</v>
      </c>
      <c r="G12" s="804" t="s">
        <v>617</v>
      </c>
      <c r="H12" s="1050">
        <v>230</v>
      </c>
      <c r="I12" s="713">
        <f t="shared" si="3"/>
        <v>0</v>
      </c>
      <c r="J12" s="723">
        <f t="shared" si="4"/>
        <v>0</v>
      </c>
      <c r="L12" s="1431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49">
        <v>0</v>
      </c>
      <c r="E13" s="979"/>
      <c r="F13" s="802">
        <f t="shared" si="2"/>
        <v>0</v>
      </c>
      <c r="G13" s="804"/>
      <c r="H13" s="1050"/>
      <c r="I13" s="713">
        <f t="shared" si="3"/>
        <v>0</v>
      </c>
      <c r="J13" s="723">
        <f t="shared" si="4"/>
        <v>0</v>
      </c>
      <c r="L13" s="1431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49">
        <v>0</v>
      </c>
      <c r="E14" s="979"/>
      <c r="F14" s="1527">
        <f t="shared" si="2"/>
        <v>0</v>
      </c>
      <c r="G14" s="1528"/>
      <c r="H14" s="1529"/>
      <c r="I14" s="1504">
        <f t="shared" si="3"/>
        <v>0</v>
      </c>
      <c r="J14" s="1505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49">
        <v>0</v>
      </c>
      <c r="E15" s="979"/>
      <c r="F15" s="1527">
        <f t="shared" si="2"/>
        <v>0</v>
      </c>
      <c r="G15" s="1528"/>
      <c r="H15" s="1529"/>
      <c r="I15" s="1504">
        <f t="shared" si="3"/>
        <v>0</v>
      </c>
      <c r="J15" s="1505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49">
        <v>0</v>
      </c>
      <c r="E16" s="979"/>
      <c r="F16" s="1527">
        <f t="shared" si="2"/>
        <v>0</v>
      </c>
      <c r="G16" s="1528"/>
      <c r="H16" s="1529"/>
      <c r="I16" s="1504">
        <f t="shared" si="3"/>
        <v>0</v>
      </c>
      <c r="J16" s="1505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49">
        <v>0</v>
      </c>
      <c r="E17" s="979"/>
      <c r="F17" s="1527">
        <f t="shared" si="2"/>
        <v>0</v>
      </c>
      <c r="G17" s="1530"/>
      <c r="H17" s="1529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49">
        <v>0</v>
      </c>
      <c r="E18" s="979"/>
      <c r="F18" s="1527">
        <f t="shared" si="2"/>
        <v>0</v>
      </c>
      <c r="G18" s="1528"/>
      <c r="H18" s="1529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49">
        <v>0</v>
      </c>
      <c r="E19" s="979"/>
      <c r="F19" s="802">
        <f t="shared" si="2"/>
        <v>0</v>
      </c>
      <c r="G19" s="524"/>
      <c r="H19" s="1051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49">
        <v>0</v>
      </c>
      <c r="E20" s="979"/>
      <c r="F20" s="802">
        <f t="shared" si="2"/>
        <v>0</v>
      </c>
      <c r="G20" s="524"/>
      <c r="H20" s="1051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49">
        <v>0</v>
      </c>
      <c r="E21" s="979"/>
      <c r="F21" s="802">
        <f t="shared" si="2"/>
        <v>0</v>
      </c>
      <c r="G21" s="524"/>
      <c r="H21" s="1051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49">
        <v>0</v>
      </c>
      <c r="E22" s="979"/>
      <c r="F22" s="802">
        <f t="shared" si="2"/>
        <v>0</v>
      </c>
      <c r="G22" s="524"/>
      <c r="H22" s="1051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49">
        <v>0</v>
      </c>
      <c r="E23" s="988"/>
      <c r="F23" s="802">
        <f t="shared" ref="F23:F29" si="7">D23</f>
        <v>0</v>
      </c>
      <c r="G23" s="524"/>
      <c r="H23" s="1051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1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17" t="s">
        <v>11</v>
      </c>
      <c r="D33" s="1718"/>
      <c r="E33" s="141">
        <f>E5+E4+E6+-F30</f>
        <v>0</v>
      </c>
      <c r="L33" s="47"/>
      <c r="N33" s="1717" t="s">
        <v>11</v>
      </c>
      <c r="O33" s="171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63"/>
      <c r="B1" s="1763"/>
      <c r="C1" s="1763"/>
      <c r="D1" s="1763"/>
      <c r="E1" s="1763"/>
      <c r="F1" s="1763"/>
      <c r="G1" s="1763"/>
      <c r="H1" s="1763"/>
      <c r="I1" s="176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706" t="s">
        <v>110</v>
      </c>
      <c r="B5" s="176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706"/>
      <c r="B6" s="1765"/>
      <c r="C6" s="222"/>
      <c r="D6" s="320"/>
      <c r="E6" s="240"/>
      <c r="F6" s="227"/>
      <c r="G6" s="72"/>
    </row>
    <row r="7" spans="1:10" ht="15.75" customHeight="1" thickBot="1" x14ac:dyDescent="0.35">
      <c r="A7" s="1706"/>
      <c r="B7" s="176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30" t="s">
        <v>47</v>
      </c>
      <c r="J8" s="17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1"/>
      <c r="J9" s="1767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17" t="s">
        <v>11</v>
      </c>
      <c r="D74" s="171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6"/>
      <c r="B1" s="1656"/>
      <c r="C1" s="1656"/>
      <c r="D1" s="1656"/>
      <c r="E1" s="1656"/>
      <c r="F1" s="1656"/>
      <c r="G1" s="1656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68"/>
      <c r="B5" s="168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68"/>
      <c r="B6" s="176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58" t="s">
        <v>21</v>
      </c>
      <c r="E75" s="165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  <c r="K1" s="1669" t="s">
        <v>337</v>
      </c>
      <c r="L1" s="1669"/>
      <c r="M1" s="1669"/>
      <c r="N1" s="1669"/>
      <c r="O1" s="1669"/>
      <c r="P1" s="1669"/>
      <c r="Q1" s="16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3"/>
      <c r="C4" s="362"/>
      <c r="D4" s="130"/>
      <c r="E4" s="197"/>
      <c r="F4" s="61"/>
      <c r="G4" s="151"/>
      <c r="H4" s="151"/>
      <c r="K4" s="12"/>
      <c r="L4" s="1431"/>
      <c r="M4" s="362"/>
      <c r="N4" s="130"/>
      <c r="O4" s="197"/>
      <c r="P4" s="61"/>
      <c r="Q4" s="151"/>
      <c r="R4" s="151"/>
    </row>
    <row r="5" spans="1:19" ht="15" customHeight="1" x14ac:dyDescent="0.25">
      <c r="A5" s="1668" t="s">
        <v>390</v>
      </c>
      <c r="B5" s="1670" t="s">
        <v>329</v>
      </c>
      <c r="C5" s="362"/>
      <c r="D5" s="130">
        <v>45125</v>
      </c>
      <c r="E5" s="1009">
        <v>18814.919999999998</v>
      </c>
      <c r="F5" s="664">
        <v>23</v>
      </c>
      <c r="G5" s="1500">
        <v>18906</v>
      </c>
      <c r="H5" s="594"/>
      <c r="I5" s="753"/>
      <c r="J5" s="594"/>
      <c r="K5" s="1668" t="s">
        <v>390</v>
      </c>
      <c r="L5" s="1670" t="s">
        <v>329</v>
      </c>
      <c r="M5" s="362"/>
      <c r="N5" s="130">
        <v>45132</v>
      </c>
      <c r="O5" s="1009">
        <v>18287.650000000001</v>
      </c>
      <c r="P5" s="664">
        <v>23</v>
      </c>
      <c r="Q5" s="1550">
        <v>18388</v>
      </c>
      <c r="R5" s="594"/>
      <c r="S5" s="753"/>
    </row>
    <row r="6" spans="1:19" x14ac:dyDescent="0.25">
      <c r="A6" s="1668"/>
      <c r="B6" s="1670"/>
      <c r="C6" s="230"/>
      <c r="D6" s="130"/>
      <c r="E6" s="77"/>
      <c r="F6" s="61"/>
      <c r="G6" s="47"/>
      <c r="H6" s="7">
        <f>E6-G6+E7+E5-G5</f>
        <v>-91.080000000001746</v>
      </c>
      <c r="K6" s="1668"/>
      <c r="L6" s="167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630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689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630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689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630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689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630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689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630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689</v>
      </c>
      <c r="R13" s="564">
        <v>45</v>
      </c>
      <c r="S13" s="596">
        <f t="shared" ref="S13:S33" si="3">S12-P13</f>
        <v>-2497.5</v>
      </c>
    </row>
    <row r="14" spans="1:19" x14ac:dyDescent="0.25">
      <c r="A14" s="1393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630</v>
      </c>
      <c r="H14" s="564">
        <v>44</v>
      </c>
      <c r="I14" s="596">
        <f t="shared" si="2"/>
        <v>-3052.5</v>
      </c>
      <c r="J14" s="594"/>
      <c r="K14" s="1431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689</v>
      </c>
      <c r="R14" s="564">
        <v>45</v>
      </c>
      <c r="S14" s="596">
        <f t="shared" si="3"/>
        <v>-3335</v>
      </c>
    </row>
    <row r="15" spans="1:19" x14ac:dyDescent="0.25">
      <c r="A15" s="1393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630</v>
      </c>
      <c r="H15" s="564">
        <v>44</v>
      </c>
      <c r="I15" s="596">
        <f t="shared" si="2"/>
        <v>-3926</v>
      </c>
      <c r="J15" s="594"/>
      <c r="K15" s="1431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689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630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689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630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689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630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689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630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689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630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689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631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690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631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690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631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690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631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690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631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690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631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690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631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690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631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690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631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690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631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690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631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690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66" t="s">
        <v>11</v>
      </c>
      <c r="D40" s="1667"/>
      <c r="E40" s="56">
        <f>E5+E6-F35+E7</f>
        <v>-91.080000000001746</v>
      </c>
      <c r="F40" s="1393"/>
      <c r="M40" s="1666" t="s">
        <v>11</v>
      </c>
      <c r="N40" s="1667"/>
      <c r="O40" s="56">
        <f>O5+O6-P35+O7</f>
        <v>-100.34999999999854</v>
      </c>
      <c r="P40" s="143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72"/>
      <c r="B5" s="176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72"/>
      <c r="B6" s="176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66" t="s">
        <v>11</v>
      </c>
      <c r="D60" s="166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6"/>
      <c r="B1" s="1656"/>
      <c r="C1" s="1656"/>
      <c r="D1" s="1656"/>
      <c r="E1" s="1656"/>
      <c r="F1" s="1656"/>
      <c r="G1" s="1656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6"/>
      <c r="G4" s="1157"/>
      <c r="H4" s="144"/>
      <c r="I4" s="369"/>
    </row>
    <row r="5" spans="1:19" ht="15" customHeight="1" x14ac:dyDescent="0.25">
      <c r="A5" s="1672"/>
      <c r="B5" s="169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72"/>
      <c r="B6" s="1694"/>
      <c r="C6" s="230"/>
      <c r="D6" s="578"/>
      <c r="E6" s="560"/>
      <c r="F6" s="576"/>
      <c r="G6" s="1156"/>
      <c r="H6" s="74"/>
      <c r="I6" s="230"/>
    </row>
    <row r="7" spans="1:19" ht="15.75" thickBot="1" x14ac:dyDescent="0.3">
      <c r="A7" s="213"/>
      <c r="B7" s="1694"/>
      <c r="C7" s="230"/>
      <c r="D7" s="578"/>
      <c r="E7" s="560"/>
      <c r="F7" s="576"/>
      <c r="G7" s="115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19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6"/>
      <c r="N11" s="1306"/>
      <c r="O11" s="1306"/>
      <c r="P11" s="1306"/>
      <c r="Q11" s="1306"/>
      <c r="R11" s="1306"/>
      <c r="S11" s="1306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7"/>
      <c r="N12" s="1306"/>
      <c r="O12" s="1306"/>
      <c r="P12" s="1306"/>
      <c r="Q12" s="1306"/>
      <c r="R12" s="1306"/>
      <c r="S12" s="1306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7"/>
      <c r="N13" s="1306"/>
      <c r="O13" s="1308"/>
      <c r="P13" s="1306"/>
      <c r="Q13" s="1306"/>
      <c r="R13" s="1306"/>
      <c r="S13" s="1306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7"/>
      <c r="N14" s="1306"/>
      <c r="O14" s="1308"/>
      <c r="P14" s="1306"/>
      <c r="Q14" s="1306"/>
      <c r="R14" s="1306"/>
      <c r="S14" s="1306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7"/>
      <c r="N15" s="1306"/>
      <c r="O15" s="1308"/>
      <c r="P15" s="1306"/>
      <c r="Q15" s="1306"/>
      <c r="R15" s="1306"/>
      <c r="S15" s="1306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7"/>
      <c r="N16" s="1306"/>
      <c r="O16" s="1308"/>
      <c r="P16" s="1306"/>
      <c r="Q16" s="1306"/>
      <c r="R16" s="1306"/>
      <c r="S16" s="1306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7"/>
      <c r="N17" s="1306"/>
      <c r="O17" s="1306"/>
      <c r="P17" s="1306"/>
      <c r="Q17" s="1306"/>
      <c r="R17" s="1306"/>
      <c r="S17" s="1306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7"/>
      <c r="N18" s="1306"/>
      <c r="O18" s="1306"/>
      <c r="P18" s="1306"/>
      <c r="Q18" s="1306"/>
      <c r="R18" s="1306"/>
      <c r="S18" s="1306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6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58" t="s">
        <v>21</v>
      </c>
      <c r="E41" s="1659"/>
      <c r="F41" s="137">
        <f>G5-F39</f>
        <v>0</v>
      </c>
    </row>
    <row r="42" spans="1:10" ht="15.75" thickBot="1" x14ac:dyDescent="0.3">
      <c r="A42" s="121"/>
      <c r="D42" s="1154" t="s">
        <v>4</v>
      </c>
      <c r="E42" s="1155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69" t="s">
        <v>346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70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71"/>
      <c r="B5" s="177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72"/>
      <c r="B6" s="177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676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679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680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681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685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713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47">
        <f t="shared" si="0"/>
        <v>0</v>
      </c>
      <c r="G17" s="1548"/>
      <c r="H17" s="1549"/>
      <c r="I17" s="1507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47">
        <f t="shared" si="0"/>
        <v>0</v>
      </c>
      <c r="G18" s="1548"/>
      <c r="H18" s="1549"/>
      <c r="I18" s="1507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47">
        <f t="shared" si="0"/>
        <v>0</v>
      </c>
      <c r="G19" s="1548"/>
      <c r="H19" s="1549"/>
      <c r="I19" s="1507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47">
        <f t="shared" si="0"/>
        <v>0</v>
      </c>
      <c r="G20" s="1548"/>
      <c r="H20" s="1549"/>
      <c r="I20" s="1507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47">
        <f t="shared" si="0"/>
        <v>0</v>
      </c>
      <c r="G21" s="1548"/>
      <c r="H21" s="1549"/>
      <c r="I21" s="1507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64" t="s">
        <v>326</v>
      </c>
      <c r="B1" s="1664"/>
      <c r="C1" s="1664"/>
      <c r="D1" s="1664"/>
      <c r="E1" s="1664"/>
      <c r="F1" s="1664"/>
      <c r="G1" s="1664"/>
      <c r="H1" s="11">
        <v>1</v>
      </c>
      <c r="K1" s="1664" t="str">
        <f>A1</f>
        <v>INVENTARIO     DEL MES DE     JUNIO    2023</v>
      </c>
      <c r="L1" s="1664"/>
      <c r="M1" s="1664"/>
      <c r="N1" s="1664"/>
      <c r="O1" s="1664"/>
      <c r="P1" s="1664"/>
      <c r="Q1" s="1664"/>
      <c r="R1" s="11">
        <v>2</v>
      </c>
      <c r="U1" s="1664" t="s">
        <v>318</v>
      </c>
      <c r="V1" s="1664"/>
      <c r="W1" s="1664"/>
      <c r="X1" s="1664"/>
      <c r="Y1" s="1664"/>
      <c r="Z1" s="1664"/>
      <c r="AA1" s="166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75" t="s">
        <v>85</v>
      </c>
      <c r="C4" s="99"/>
      <c r="D4" s="131"/>
      <c r="E4" s="85"/>
      <c r="F4" s="72"/>
      <c r="G4" s="967"/>
      <c r="L4" s="1775" t="s">
        <v>85</v>
      </c>
      <c r="M4" s="99"/>
      <c r="N4" s="131"/>
      <c r="O4" s="85">
        <v>233.38</v>
      </c>
      <c r="P4" s="1017">
        <v>10</v>
      </c>
      <c r="Q4" s="1018"/>
      <c r="V4" s="1775" t="s">
        <v>85</v>
      </c>
      <c r="W4" s="1555"/>
      <c r="X4" s="131"/>
      <c r="Y4" s="85"/>
      <c r="Z4" s="1147"/>
      <c r="AA4" s="1148"/>
    </row>
    <row r="5" spans="1:29" x14ac:dyDescent="0.25">
      <c r="A5" s="74" t="s">
        <v>52</v>
      </c>
      <c r="B5" s="177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76"/>
      <c r="M5" s="124">
        <v>76</v>
      </c>
      <c r="N5" s="131">
        <v>45062</v>
      </c>
      <c r="O5" s="85">
        <v>1958.43</v>
      </c>
      <c r="P5" s="1017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76"/>
      <c r="W5" s="124">
        <v>70</v>
      </c>
      <c r="X5" s="131">
        <v>45096</v>
      </c>
      <c r="Y5" s="85">
        <v>978.28</v>
      </c>
      <c r="Z5" s="1147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7"/>
      <c r="Q6" s="1017"/>
      <c r="W6" s="99"/>
      <c r="X6" s="131"/>
      <c r="Y6" s="74"/>
      <c r="Z6" s="1147"/>
      <c r="AA6" s="1147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8"/>
      <c r="L7" s="1020" t="s">
        <v>7</v>
      </c>
      <c r="M7" s="1021" t="s">
        <v>8</v>
      </c>
      <c r="N7" s="1022" t="s">
        <v>17</v>
      </c>
      <c r="O7" s="1023" t="s">
        <v>2</v>
      </c>
      <c r="P7" s="1024" t="s">
        <v>18</v>
      </c>
      <c r="Q7" s="1025" t="s">
        <v>15</v>
      </c>
      <c r="R7" s="791"/>
      <c r="S7" s="581"/>
      <c r="T7" s="594"/>
      <c r="V7" s="1020" t="s">
        <v>7</v>
      </c>
      <c r="W7" s="1021" t="s">
        <v>8</v>
      </c>
      <c r="X7" s="1022" t="s">
        <v>17</v>
      </c>
      <c r="Y7" s="1023" t="s">
        <v>2</v>
      </c>
      <c r="Z7" s="1024" t="s">
        <v>18</v>
      </c>
      <c r="AA7" s="1025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4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5">
        <v>165.4</v>
      </c>
      <c r="O12" s="1279">
        <v>45111</v>
      </c>
      <c r="P12" s="706">
        <f t="shared" si="1"/>
        <v>165.4</v>
      </c>
      <c r="Q12" s="1316" t="s">
        <v>508</v>
      </c>
      <c r="R12" s="1317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09"/>
      <c r="E13" s="1048"/>
      <c r="F13" s="705">
        <f t="shared" si="0"/>
        <v>0</v>
      </c>
      <c r="G13" s="1310"/>
      <c r="H13" s="1311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5">
        <v>145.86000000000001</v>
      </c>
      <c r="O13" s="1279">
        <v>45119</v>
      </c>
      <c r="P13" s="706">
        <f t="shared" si="1"/>
        <v>145.86000000000001</v>
      </c>
      <c r="Q13" s="1316" t="s">
        <v>574</v>
      </c>
      <c r="R13" s="1317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09"/>
      <c r="E14" s="1048"/>
      <c r="F14" s="705">
        <v>233.38</v>
      </c>
      <c r="G14" s="1310"/>
      <c r="H14" s="1311"/>
      <c r="I14" s="560">
        <f t="shared" si="4"/>
        <v>0</v>
      </c>
      <c r="L14" s="724">
        <f t="shared" si="5"/>
        <v>45</v>
      </c>
      <c r="M14" s="969">
        <v>7</v>
      </c>
      <c r="N14" s="1315">
        <v>165.84</v>
      </c>
      <c r="O14" s="1279">
        <v>45124</v>
      </c>
      <c r="P14" s="706">
        <f t="shared" si="1"/>
        <v>165.84</v>
      </c>
      <c r="Q14" s="1316" t="s">
        <v>621</v>
      </c>
      <c r="R14" s="1317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09"/>
      <c r="E15" s="1048"/>
      <c r="F15" s="1556">
        <f t="shared" si="0"/>
        <v>0</v>
      </c>
      <c r="G15" s="1557"/>
      <c r="H15" s="1558"/>
      <c r="I15" s="1507">
        <f t="shared" si="4"/>
        <v>0</v>
      </c>
      <c r="L15" s="724">
        <f t="shared" si="5"/>
        <v>23</v>
      </c>
      <c r="M15" s="969">
        <v>22</v>
      </c>
      <c r="N15" s="1315">
        <v>511.28</v>
      </c>
      <c r="O15" s="1279">
        <v>45129</v>
      </c>
      <c r="P15" s="706">
        <f t="shared" si="1"/>
        <v>511.28</v>
      </c>
      <c r="Q15" s="1316" t="s">
        <v>674</v>
      </c>
      <c r="R15" s="1317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09"/>
      <c r="E16" s="1048"/>
      <c r="F16" s="1556">
        <f t="shared" si="0"/>
        <v>0</v>
      </c>
      <c r="G16" s="1557"/>
      <c r="H16" s="1558"/>
      <c r="I16" s="1507">
        <f t="shared" si="4"/>
        <v>0</v>
      </c>
      <c r="L16" s="724">
        <f t="shared" si="5"/>
        <v>23</v>
      </c>
      <c r="M16" s="969"/>
      <c r="N16" s="1315"/>
      <c r="O16" s="1279"/>
      <c r="P16" s="706">
        <f t="shared" si="1"/>
        <v>0</v>
      </c>
      <c r="Q16" s="1316"/>
      <c r="R16" s="1317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09"/>
      <c r="E17" s="1048"/>
      <c r="F17" s="1556">
        <f t="shared" si="0"/>
        <v>0</v>
      </c>
      <c r="G17" s="1557"/>
      <c r="H17" s="1558"/>
      <c r="I17" s="1507">
        <f t="shared" si="4"/>
        <v>0</v>
      </c>
      <c r="L17" s="724">
        <f t="shared" si="5"/>
        <v>23</v>
      </c>
      <c r="M17" s="969"/>
      <c r="N17" s="1315"/>
      <c r="O17" s="1279"/>
      <c r="P17" s="706">
        <f t="shared" si="1"/>
        <v>0</v>
      </c>
      <c r="Q17" s="1316"/>
      <c r="R17" s="1317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09"/>
      <c r="E18" s="1048"/>
      <c r="F18" s="1556">
        <f t="shared" si="0"/>
        <v>0</v>
      </c>
      <c r="G18" s="1557"/>
      <c r="H18" s="1558"/>
      <c r="I18" s="1507">
        <f t="shared" si="4"/>
        <v>0</v>
      </c>
      <c r="L18" s="724">
        <f t="shared" si="5"/>
        <v>23</v>
      </c>
      <c r="M18" s="969"/>
      <c r="N18" s="1315"/>
      <c r="O18" s="1279"/>
      <c r="P18" s="706">
        <f t="shared" si="1"/>
        <v>0</v>
      </c>
      <c r="Q18" s="1316"/>
      <c r="R18" s="1317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09"/>
      <c r="E19" s="1048"/>
      <c r="F19" s="705">
        <f t="shared" si="0"/>
        <v>0</v>
      </c>
      <c r="G19" s="1310"/>
      <c r="H19" s="1311"/>
      <c r="I19" s="560">
        <f t="shared" si="4"/>
        <v>0</v>
      </c>
      <c r="L19" s="724">
        <f t="shared" si="5"/>
        <v>23</v>
      </c>
      <c r="M19" s="969"/>
      <c r="N19" s="1315"/>
      <c r="O19" s="1279"/>
      <c r="P19" s="706">
        <f t="shared" si="1"/>
        <v>0</v>
      </c>
      <c r="Q19" s="1316"/>
      <c r="R19" s="1317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09"/>
      <c r="E20" s="1048"/>
      <c r="F20" s="705">
        <f t="shared" si="0"/>
        <v>0</v>
      </c>
      <c r="G20" s="1310"/>
      <c r="H20" s="1311"/>
      <c r="I20" s="560">
        <f t="shared" si="4"/>
        <v>0</v>
      </c>
      <c r="L20" s="724">
        <f t="shared" si="5"/>
        <v>23</v>
      </c>
      <c r="M20" s="969"/>
      <c r="N20" s="1315"/>
      <c r="O20" s="1279"/>
      <c r="P20" s="706">
        <f t="shared" si="1"/>
        <v>0</v>
      </c>
      <c r="Q20" s="1316"/>
      <c r="R20" s="1317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2"/>
      <c r="E21" s="1055"/>
      <c r="F21" s="526">
        <f t="shared" si="0"/>
        <v>0</v>
      </c>
      <c r="G21" s="1313"/>
      <c r="H21" s="1314"/>
      <c r="I21" s="128">
        <f t="shared" si="4"/>
        <v>0</v>
      </c>
      <c r="L21" s="382">
        <f t="shared" si="5"/>
        <v>23</v>
      </c>
      <c r="M21" s="521"/>
      <c r="N21" s="1318"/>
      <c r="O21" s="1280"/>
      <c r="P21" s="1275">
        <f t="shared" si="1"/>
        <v>0</v>
      </c>
      <c r="Q21" s="1319"/>
      <c r="R21" s="1320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2"/>
      <c r="E22" s="1055"/>
      <c r="F22" s="526">
        <f t="shared" si="0"/>
        <v>0</v>
      </c>
      <c r="G22" s="1313"/>
      <c r="H22" s="1314"/>
      <c r="I22" s="128">
        <f t="shared" si="4"/>
        <v>0</v>
      </c>
      <c r="L22" s="382">
        <f t="shared" si="5"/>
        <v>23</v>
      </c>
      <c r="M22" s="521"/>
      <c r="N22" s="1318"/>
      <c r="O22" s="1280"/>
      <c r="P22" s="1275">
        <f t="shared" si="1"/>
        <v>0</v>
      </c>
      <c r="Q22" s="1319"/>
      <c r="R22" s="1320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2"/>
      <c r="E23" s="1055"/>
      <c r="F23" s="526">
        <f t="shared" si="0"/>
        <v>0</v>
      </c>
      <c r="G23" s="1313"/>
      <c r="H23" s="1314"/>
      <c r="I23" s="128">
        <f t="shared" si="4"/>
        <v>0</v>
      </c>
      <c r="L23" s="382">
        <f t="shared" si="5"/>
        <v>23</v>
      </c>
      <c r="M23" s="521"/>
      <c r="N23" s="1318"/>
      <c r="O23" s="1280"/>
      <c r="P23" s="1275">
        <f t="shared" si="1"/>
        <v>0</v>
      </c>
      <c r="Q23" s="1319"/>
      <c r="R23" s="1320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5"/>
      <c r="E24" s="1085"/>
      <c r="F24" s="1056">
        <f t="shared" si="0"/>
        <v>0</v>
      </c>
      <c r="G24" s="1096"/>
      <c r="H24" s="1097"/>
      <c r="I24" s="128">
        <f t="shared" si="4"/>
        <v>0</v>
      </c>
      <c r="L24" s="382">
        <f t="shared" si="5"/>
        <v>23</v>
      </c>
      <c r="M24" s="521"/>
      <c r="N24" s="1318"/>
      <c r="O24" s="1280"/>
      <c r="P24" s="1275">
        <f t="shared" si="1"/>
        <v>0</v>
      </c>
      <c r="Q24" s="1319"/>
      <c r="R24" s="1320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5"/>
      <c r="E25" s="1085"/>
      <c r="F25" s="1056">
        <f t="shared" si="0"/>
        <v>0</v>
      </c>
      <c r="G25" s="1096"/>
      <c r="H25" s="1097"/>
      <c r="I25" s="128">
        <f t="shared" si="4"/>
        <v>0</v>
      </c>
      <c r="L25" s="382">
        <f t="shared" si="5"/>
        <v>23</v>
      </c>
      <c r="M25" s="521"/>
      <c r="N25" s="1318"/>
      <c r="O25" s="1280"/>
      <c r="P25" s="1275">
        <f t="shared" si="1"/>
        <v>0</v>
      </c>
      <c r="Q25" s="1319"/>
      <c r="R25" s="1320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5"/>
      <c r="E26" s="1085"/>
      <c r="F26" s="1056">
        <f t="shared" si="0"/>
        <v>0</v>
      </c>
      <c r="G26" s="1098"/>
      <c r="H26" s="1097"/>
      <c r="I26" s="128">
        <f t="shared" si="4"/>
        <v>0</v>
      </c>
      <c r="L26" s="382">
        <f t="shared" si="5"/>
        <v>23</v>
      </c>
      <c r="M26" s="521"/>
      <c r="N26" s="1318"/>
      <c r="O26" s="1280"/>
      <c r="P26" s="1275">
        <f t="shared" si="1"/>
        <v>0</v>
      </c>
      <c r="Q26" s="1321"/>
      <c r="R26" s="1320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099"/>
      <c r="E27" s="1085"/>
      <c r="F27" s="1056">
        <f t="shared" si="0"/>
        <v>0</v>
      </c>
      <c r="G27" s="1100"/>
      <c r="H27" s="1101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3" t="s">
        <v>21</v>
      </c>
      <c r="O33" s="1014"/>
      <c r="P33" s="137">
        <f>O5-N32</f>
        <v>1886.43</v>
      </c>
      <c r="Q33" s="74"/>
      <c r="R33" s="74"/>
      <c r="U33" s="74"/>
      <c r="V33" s="74"/>
      <c r="W33" s="74"/>
      <c r="X33" s="1142" t="s">
        <v>21</v>
      </c>
      <c r="Y33" s="1143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5" t="s">
        <v>4</v>
      </c>
      <c r="O34" s="1016"/>
      <c r="P34" s="49">
        <f>P4+P5-M32</f>
        <v>23</v>
      </c>
      <c r="Q34" s="74"/>
      <c r="R34" s="74"/>
      <c r="U34" s="74"/>
      <c r="V34" s="74"/>
      <c r="W34" s="74"/>
      <c r="X34" s="1144" t="s">
        <v>4</v>
      </c>
      <c r="Y34" s="1145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5" t="s">
        <v>88</v>
      </c>
      <c r="C4" s="99"/>
      <c r="D4" s="131"/>
      <c r="E4" s="85"/>
      <c r="F4" s="72"/>
      <c r="G4" s="224"/>
    </row>
    <row r="5" spans="1:9" x14ac:dyDescent="0.25">
      <c r="A5" s="1668"/>
      <c r="B5" s="17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64" t="s">
        <v>327</v>
      </c>
      <c r="B1" s="1664"/>
      <c r="C1" s="1664"/>
      <c r="D1" s="1664"/>
      <c r="E1" s="1664"/>
      <c r="F1" s="1664"/>
      <c r="G1" s="1664"/>
      <c r="H1" s="96">
        <v>1</v>
      </c>
      <c r="L1" s="1664" t="str">
        <f>A1</f>
        <v>INVENTARIO DEL MES DE JUNIO   2023</v>
      </c>
      <c r="M1" s="1664"/>
      <c r="N1" s="1664"/>
      <c r="O1" s="1664"/>
      <c r="P1" s="1664"/>
      <c r="Q1" s="1664"/>
      <c r="R1" s="1664"/>
      <c r="S1" s="96">
        <v>2</v>
      </c>
      <c r="W1" s="1669" t="s">
        <v>444</v>
      </c>
      <c r="X1" s="1669"/>
      <c r="Y1" s="1669"/>
      <c r="Z1" s="1669"/>
      <c r="AA1" s="1669"/>
      <c r="AB1" s="1669"/>
      <c r="AC1" s="166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57" t="s">
        <v>98</v>
      </c>
      <c r="B5" s="177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57" t="s">
        <v>98</v>
      </c>
      <c r="M5" s="177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57" t="s">
        <v>98</v>
      </c>
      <c r="X5" s="1777" t="s">
        <v>461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58"/>
      <c r="B6" s="1778"/>
      <c r="C6" s="212"/>
      <c r="D6" s="114"/>
      <c r="E6" s="140">
        <v>35.72</v>
      </c>
      <c r="F6" s="227">
        <v>1</v>
      </c>
      <c r="I6" s="1742" t="s">
        <v>3</v>
      </c>
      <c r="J6" s="1737" t="s">
        <v>4</v>
      </c>
      <c r="L6" s="1758"/>
      <c r="M6" s="1778"/>
      <c r="N6" s="212"/>
      <c r="O6" s="114"/>
      <c r="P6" s="140"/>
      <c r="Q6" s="227"/>
      <c r="T6" s="1742" t="s">
        <v>3</v>
      </c>
      <c r="U6" s="1737" t="s">
        <v>4</v>
      </c>
      <c r="W6" s="1758"/>
      <c r="X6" s="1778"/>
      <c r="Y6" s="212"/>
      <c r="Z6" s="114"/>
      <c r="AA6" s="140">
        <v>211.72</v>
      </c>
      <c r="AB6" s="227">
        <v>8</v>
      </c>
      <c r="AE6" s="1742" t="s">
        <v>3</v>
      </c>
      <c r="AF6" s="173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3"/>
      <c r="U7" s="173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43"/>
      <c r="AF7" s="173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614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497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49">
        <v>235.02</v>
      </c>
      <c r="E9" s="979">
        <v>45027</v>
      </c>
      <c r="F9" s="803">
        <f t="shared" si="0"/>
        <v>235.02</v>
      </c>
      <c r="G9" s="804" t="s">
        <v>158</v>
      </c>
      <c r="H9" s="1050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718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558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5">
        <v>45075</v>
      </c>
      <c r="F10" s="708">
        <f t="shared" si="0"/>
        <v>32.6</v>
      </c>
      <c r="G10" s="709" t="s">
        <v>184</v>
      </c>
      <c r="H10" s="1066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581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5">
        <v>45078</v>
      </c>
      <c r="F11" s="708">
        <f t="shared" si="0"/>
        <v>31.57</v>
      </c>
      <c r="G11" s="709" t="s">
        <v>192</v>
      </c>
      <c r="H11" s="1066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721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5"/>
      <c r="F12" s="708">
        <f t="shared" si="0"/>
        <v>0</v>
      </c>
      <c r="G12" s="709"/>
      <c r="H12" s="1066"/>
      <c r="I12" s="713">
        <f t="shared" si="3"/>
        <v>123.43</v>
      </c>
      <c r="J12" s="723">
        <f t="shared" si="4"/>
        <v>4</v>
      </c>
      <c r="L12" s="1147"/>
      <c r="M12" s="82"/>
      <c r="N12" s="15">
        <v>8</v>
      </c>
      <c r="O12" s="168">
        <v>0</v>
      </c>
      <c r="P12" s="232"/>
      <c r="Q12" s="1524">
        <v>211.72</v>
      </c>
      <c r="R12" s="1525"/>
      <c r="S12" s="1536"/>
      <c r="T12" s="1504">
        <f t="shared" si="5"/>
        <v>0</v>
      </c>
      <c r="U12" s="1505">
        <f t="shared" si="6"/>
        <v>0</v>
      </c>
      <c r="W12" s="1431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89">
        <f t="shared" si="9"/>
        <v>0</v>
      </c>
      <c r="E13" s="1102"/>
      <c r="F13" s="692">
        <f t="shared" si="0"/>
        <v>0</v>
      </c>
      <c r="G13" s="1103"/>
      <c r="H13" s="1104"/>
      <c r="I13" s="713">
        <f t="shared" si="3"/>
        <v>123.43</v>
      </c>
      <c r="J13" s="723">
        <f t="shared" si="4"/>
        <v>4</v>
      </c>
      <c r="L13" s="1147"/>
      <c r="M13" s="82"/>
      <c r="N13" s="15"/>
      <c r="O13" s="168">
        <v>0</v>
      </c>
      <c r="P13" s="231"/>
      <c r="Q13" s="1524">
        <f t="shared" si="1"/>
        <v>0</v>
      </c>
      <c r="R13" s="1525"/>
      <c r="S13" s="1536"/>
      <c r="T13" s="1504">
        <f t="shared" si="5"/>
        <v>0</v>
      </c>
      <c r="U13" s="1505">
        <f t="shared" si="6"/>
        <v>0</v>
      </c>
      <c r="W13" s="1431"/>
      <c r="X13" s="82"/>
      <c r="Y13" s="15"/>
      <c r="Z13" s="168">
        <v>0</v>
      </c>
      <c r="AA13" s="231"/>
      <c r="AB13" s="1524">
        <f t="shared" si="2"/>
        <v>0</v>
      </c>
      <c r="AC13" s="1525"/>
      <c r="AD13" s="1536"/>
      <c r="AE13" s="1504">
        <f t="shared" si="7"/>
        <v>0</v>
      </c>
      <c r="AF13" s="1505">
        <f t="shared" si="8"/>
        <v>0</v>
      </c>
    </row>
    <row r="14" spans="1:33" x14ac:dyDescent="0.25">
      <c r="B14" s="82"/>
      <c r="C14" s="15">
        <v>2</v>
      </c>
      <c r="D14" s="1089">
        <v>58.38</v>
      </c>
      <c r="E14" s="1102">
        <v>45094</v>
      </c>
      <c r="F14" s="692">
        <f>D14</f>
        <v>58.38</v>
      </c>
      <c r="G14" s="1103" t="s">
        <v>238</v>
      </c>
      <c r="H14" s="1104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4">
        <f>O14</f>
        <v>0</v>
      </c>
      <c r="R14" s="1525"/>
      <c r="S14" s="1536"/>
      <c r="T14" s="1504">
        <f t="shared" si="5"/>
        <v>0</v>
      </c>
      <c r="U14" s="1505">
        <f t="shared" si="6"/>
        <v>0</v>
      </c>
      <c r="X14" s="82"/>
      <c r="Y14" s="15"/>
      <c r="Z14" s="168">
        <v>0</v>
      </c>
      <c r="AA14" s="231"/>
      <c r="AB14" s="1524">
        <f>Z14</f>
        <v>0</v>
      </c>
      <c r="AC14" s="1525"/>
      <c r="AD14" s="1536"/>
      <c r="AE14" s="1504">
        <f t="shared" si="7"/>
        <v>0</v>
      </c>
      <c r="AF14" s="1505">
        <f t="shared" si="8"/>
        <v>0</v>
      </c>
    </row>
    <row r="15" spans="1:33" x14ac:dyDescent="0.25">
      <c r="B15" s="82"/>
      <c r="C15" s="15">
        <v>1</v>
      </c>
      <c r="D15" s="1089">
        <v>32.36</v>
      </c>
      <c r="E15" s="1102">
        <v>45103</v>
      </c>
      <c r="F15" s="692">
        <f>D15</f>
        <v>32.36</v>
      </c>
      <c r="G15" s="1103" t="s">
        <v>268</v>
      </c>
      <c r="H15" s="1104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4">
        <f>O15</f>
        <v>0</v>
      </c>
      <c r="R15" s="1525"/>
      <c r="S15" s="1536"/>
      <c r="T15" s="1504">
        <f t="shared" si="5"/>
        <v>0</v>
      </c>
      <c r="U15" s="1505">
        <f t="shared" si="6"/>
        <v>0</v>
      </c>
      <c r="X15" s="82"/>
      <c r="Y15" s="15"/>
      <c r="Z15" s="168">
        <v>0</v>
      </c>
      <c r="AA15" s="231"/>
      <c r="AB15" s="1524">
        <f>Z15</f>
        <v>0</v>
      </c>
      <c r="AC15" s="1525"/>
      <c r="AD15" s="1536"/>
      <c r="AE15" s="1504">
        <f t="shared" si="7"/>
        <v>0</v>
      </c>
      <c r="AF15" s="1505">
        <f t="shared" si="8"/>
        <v>0</v>
      </c>
    </row>
    <row r="16" spans="1:33" x14ac:dyDescent="0.25">
      <c r="A16" s="80"/>
      <c r="B16" s="82"/>
      <c r="C16" s="15"/>
      <c r="D16" s="1089">
        <f t="shared" si="9"/>
        <v>0</v>
      </c>
      <c r="E16" s="1105"/>
      <c r="F16" s="58">
        <f>D16</f>
        <v>0</v>
      </c>
      <c r="G16" s="1088"/>
      <c r="H16" s="1106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4">
        <f>O16</f>
        <v>0</v>
      </c>
      <c r="R16" s="1525"/>
      <c r="S16" s="1536"/>
      <c r="T16" s="1504">
        <f t="shared" si="5"/>
        <v>0</v>
      </c>
      <c r="U16" s="1505">
        <f t="shared" si="6"/>
        <v>0</v>
      </c>
      <c r="W16" s="80"/>
      <c r="X16" s="82"/>
      <c r="Y16" s="15"/>
      <c r="Z16" s="168">
        <v>0</v>
      </c>
      <c r="AA16" s="238"/>
      <c r="AB16" s="1524">
        <f>Z16</f>
        <v>0</v>
      </c>
      <c r="AC16" s="1525"/>
      <c r="AD16" s="1536"/>
      <c r="AE16" s="1504">
        <f t="shared" si="7"/>
        <v>0</v>
      </c>
      <c r="AF16" s="1505">
        <f t="shared" si="8"/>
        <v>0</v>
      </c>
    </row>
    <row r="17" spans="1:32" x14ac:dyDescent="0.25">
      <c r="A17" s="82"/>
      <c r="B17" s="82"/>
      <c r="C17" s="15">
        <v>1</v>
      </c>
      <c r="D17" s="1290">
        <f t="shared" si="9"/>
        <v>0</v>
      </c>
      <c r="E17" s="1322"/>
      <c r="F17" s="1497">
        <v>32.69</v>
      </c>
      <c r="G17" s="1502"/>
      <c r="H17" s="1503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4">
        <f t="shared" ref="AB17:AB29" si="11">Z17</f>
        <v>0</v>
      </c>
      <c r="AC17" s="1551"/>
      <c r="AD17" s="1536"/>
      <c r="AE17" s="1504">
        <f t="shared" si="7"/>
        <v>0</v>
      </c>
      <c r="AF17" s="1505">
        <f t="shared" si="8"/>
        <v>0</v>
      </c>
    </row>
    <row r="18" spans="1:32" x14ac:dyDescent="0.25">
      <c r="A18" s="2"/>
      <c r="B18" s="82"/>
      <c r="C18" s="15"/>
      <c r="D18" s="1290">
        <f t="shared" si="9"/>
        <v>0</v>
      </c>
      <c r="E18" s="1322"/>
      <c r="F18" s="1497">
        <f t="shared" ref="F18:F29" si="12">D18</f>
        <v>0</v>
      </c>
      <c r="G18" s="1498"/>
      <c r="H18" s="1503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0">
        <f t="shared" si="9"/>
        <v>0</v>
      </c>
      <c r="E19" s="1322"/>
      <c r="F19" s="1497">
        <f t="shared" si="12"/>
        <v>0</v>
      </c>
      <c r="G19" s="1498"/>
      <c r="H19" s="1503"/>
      <c r="I19" s="1504">
        <f t="shared" si="3"/>
        <v>0</v>
      </c>
      <c r="J19" s="1505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0">
        <f t="shared" si="9"/>
        <v>0</v>
      </c>
      <c r="E20" s="1324"/>
      <c r="F20" s="1278">
        <f t="shared" si="12"/>
        <v>0</v>
      </c>
      <c r="G20" s="1277"/>
      <c r="H20" s="1323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0">
        <f t="shared" si="9"/>
        <v>0</v>
      </c>
      <c r="E21" s="1324"/>
      <c r="F21" s="1278">
        <f t="shared" si="12"/>
        <v>0</v>
      </c>
      <c r="G21" s="1277"/>
      <c r="H21" s="1323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0">
        <f t="shared" si="9"/>
        <v>0</v>
      </c>
      <c r="E22" s="1324"/>
      <c r="F22" s="1278">
        <f t="shared" si="12"/>
        <v>0</v>
      </c>
      <c r="G22" s="1277"/>
      <c r="H22" s="1323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0">
        <f t="shared" si="9"/>
        <v>0</v>
      </c>
      <c r="E23" s="1324"/>
      <c r="F23" s="1278">
        <f t="shared" si="12"/>
        <v>0</v>
      </c>
      <c r="G23" s="1277"/>
      <c r="H23" s="1323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0">
        <f t="shared" si="9"/>
        <v>0</v>
      </c>
      <c r="E24" s="1322"/>
      <c r="F24" s="1278">
        <f t="shared" si="12"/>
        <v>0</v>
      </c>
      <c r="G24" s="1277"/>
      <c r="H24" s="1323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0">
        <f t="shared" si="9"/>
        <v>0</v>
      </c>
      <c r="E25" s="1322"/>
      <c r="F25" s="1278">
        <f t="shared" si="12"/>
        <v>0</v>
      </c>
      <c r="G25" s="1277"/>
      <c r="H25" s="1323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0">
        <f t="shared" si="9"/>
        <v>0</v>
      </c>
      <c r="E26" s="1325"/>
      <c r="F26" s="1278">
        <f t="shared" si="12"/>
        <v>0</v>
      </c>
      <c r="G26" s="1277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0">
        <f t="shared" si="9"/>
        <v>0</v>
      </c>
      <c r="E27" s="1325"/>
      <c r="F27" s="1278">
        <f t="shared" si="12"/>
        <v>0</v>
      </c>
      <c r="G27" s="1277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1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7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1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7"/>
      <c r="W31" s="51"/>
      <c r="Z31" s="110" t="s">
        <v>4</v>
      </c>
      <c r="AA31" s="67">
        <f>AB4+AB5+AB6-+Y30</f>
        <v>0</v>
      </c>
      <c r="AF31" s="1431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17" t="s">
        <v>11</v>
      </c>
      <c r="D33" s="1718"/>
      <c r="E33" s="141">
        <f>E5+E4+E6+-F30</f>
        <v>0</v>
      </c>
      <c r="L33" s="47"/>
      <c r="N33" s="1717" t="s">
        <v>11</v>
      </c>
      <c r="O33" s="1718"/>
      <c r="P33" s="141">
        <f>P5+P4+P6+-Q30</f>
        <v>0</v>
      </c>
      <c r="W33" s="47"/>
      <c r="Y33" s="1717" t="s">
        <v>11</v>
      </c>
      <c r="Z33" s="1718"/>
      <c r="AA33" s="141">
        <f>AA5+AA4+AA6+-AB30</f>
        <v>0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5" t="s">
        <v>82</v>
      </c>
      <c r="C4" s="99"/>
      <c r="D4" s="131"/>
      <c r="E4" s="85"/>
      <c r="F4" s="72"/>
      <c r="G4" s="224"/>
    </row>
    <row r="5" spans="1:9" x14ac:dyDescent="0.25">
      <c r="A5" s="1672"/>
      <c r="B5" s="17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7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79" t="s">
        <v>83</v>
      </c>
      <c r="C4" s="99"/>
      <c r="D4" s="131"/>
      <c r="E4" s="85"/>
      <c r="F4" s="72"/>
      <c r="G4" s="224"/>
    </row>
    <row r="5" spans="1:10" x14ac:dyDescent="0.25">
      <c r="A5" s="1672"/>
      <c r="B5" s="178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7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69"/>
      <c r="B1" s="1669"/>
      <c r="C1" s="1669"/>
      <c r="D1" s="1669"/>
      <c r="E1" s="1669"/>
      <c r="F1" s="1669"/>
      <c r="G1" s="16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57"/>
      <c r="B5" s="1777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58"/>
      <c r="B6" s="1778"/>
      <c r="C6" s="212"/>
      <c r="D6" s="114"/>
      <c r="E6" s="140"/>
      <c r="F6" s="227"/>
      <c r="I6" s="1742" t="s">
        <v>3</v>
      </c>
      <c r="J6" s="17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8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8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8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8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8"/>
    </row>
    <row r="32" spans="1:11" ht="15.75" thickBot="1" x14ac:dyDescent="0.3">
      <c r="A32" s="115"/>
    </row>
    <row r="33" spans="1:5" ht="16.5" thickTop="1" thickBot="1" x14ac:dyDescent="0.3">
      <c r="A33" s="47"/>
      <c r="C33" s="1717" t="s">
        <v>11</v>
      </c>
      <c r="D33" s="171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72" t="s">
        <v>52</v>
      </c>
      <c r="B5" s="167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72"/>
      <c r="B6" s="167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620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4">
        <f>D11</f>
        <v>0</v>
      </c>
      <c r="G11" s="1525"/>
      <c r="H11" s="1526"/>
      <c r="I11" s="1500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62" t="s">
        <v>352</v>
      </c>
      <c r="B5" s="166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62"/>
      <c r="B6" s="166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607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1156"/>
      <c r="B14" s="82">
        <f t="shared" si="1"/>
        <v>0</v>
      </c>
      <c r="C14" s="15"/>
      <c r="D14" s="565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1156"/>
      <c r="B15" s="82">
        <f t="shared" si="1"/>
        <v>0</v>
      </c>
      <c r="C15" s="15"/>
      <c r="D15" s="565"/>
      <c r="E15" s="592"/>
      <c r="F15" s="1524">
        <f t="shared" si="3"/>
        <v>0</v>
      </c>
      <c r="G15" s="1525"/>
      <c r="H15" s="1526"/>
      <c r="I15" s="1500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4">
        <f t="shared" si="3"/>
        <v>0</v>
      </c>
      <c r="G16" s="1525"/>
      <c r="H16" s="1526"/>
      <c r="I16" s="1500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115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64" t="s">
        <v>310</v>
      </c>
      <c r="B1" s="1664"/>
      <c r="C1" s="1664"/>
      <c r="D1" s="1664"/>
      <c r="E1" s="1664"/>
      <c r="F1" s="1664"/>
      <c r="G1" s="1664"/>
      <c r="H1" s="11">
        <v>1</v>
      </c>
      <c r="K1" s="1669" t="s">
        <v>346</v>
      </c>
      <c r="L1" s="1669"/>
      <c r="M1" s="1669"/>
      <c r="N1" s="1669"/>
      <c r="O1" s="1669"/>
      <c r="P1" s="1669"/>
      <c r="Q1" s="166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7"/>
      <c r="G4" s="151"/>
      <c r="H4" s="151"/>
      <c r="K4" s="12"/>
      <c r="L4" s="12"/>
      <c r="M4" s="216"/>
      <c r="N4" s="130"/>
      <c r="O4" s="68"/>
      <c r="P4" s="1226"/>
      <c r="Q4" s="151"/>
      <c r="R4" s="151"/>
    </row>
    <row r="5" spans="1:21" ht="15" customHeight="1" x14ac:dyDescent="0.25">
      <c r="A5" s="1672" t="s">
        <v>107</v>
      </c>
      <c r="B5" s="167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72" t="s">
        <v>107</v>
      </c>
      <c r="L5" s="167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72"/>
      <c r="B6" s="1673"/>
      <c r="C6" s="442">
        <v>88</v>
      </c>
      <c r="D6" s="130">
        <v>45103</v>
      </c>
      <c r="E6" s="68">
        <v>305.32</v>
      </c>
      <c r="F6" s="1147">
        <v>26</v>
      </c>
      <c r="G6" s="47">
        <f>F48</f>
        <v>808.77</v>
      </c>
      <c r="H6" s="7">
        <f>E6-G6+E7+E5-G5</f>
        <v>0</v>
      </c>
      <c r="K6" s="1672"/>
      <c r="L6" s="1673"/>
      <c r="M6" s="442"/>
      <c r="N6" s="130"/>
      <c r="O6" s="68"/>
      <c r="P6" s="1226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8">
        <v>10</v>
      </c>
      <c r="D9" s="1042">
        <v>117.78</v>
      </c>
      <c r="E9" s="1043">
        <v>45098</v>
      </c>
      <c r="F9" s="1042">
        <f t="shared" ref="F9:F10" si="0">D9</f>
        <v>117.78</v>
      </c>
      <c r="G9" s="1044" t="s">
        <v>217</v>
      </c>
      <c r="H9" s="1045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8">
        <v>5</v>
      </c>
      <c r="N9" s="1042">
        <v>57.25</v>
      </c>
      <c r="O9" s="1043">
        <v>45120</v>
      </c>
      <c r="P9" s="1042">
        <f t="shared" ref="P9:P10" si="1">N9</f>
        <v>57.25</v>
      </c>
      <c r="Q9" s="1044" t="s">
        <v>587</v>
      </c>
      <c r="R9" s="1045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8">
        <v>1</v>
      </c>
      <c r="D10" s="1042">
        <v>12.89</v>
      </c>
      <c r="E10" s="1043">
        <v>45099</v>
      </c>
      <c r="F10" s="1042">
        <f t="shared" si="0"/>
        <v>12.89</v>
      </c>
      <c r="G10" s="1044" t="s">
        <v>249</v>
      </c>
      <c r="H10" s="1045">
        <v>90</v>
      </c>
      <c r="I10" s="596">
        <f>I9-F10</f>
        <v>678.1</v>
      </c>
      <c r="J10" s="594"/>
      <c r="K10" s="185"/>
      <c r="L10" s="676">
        <f>L9-M10</f>
        <v>78</v>
      </c>
      <c r="M10" s="1208">
        <v>1</v>
      </c>
      <c r="N10" s="1042">
        <v>11.87</v>
      </c>
      <c r="O10" s="1043">
        <v>45121</v>
      </c>
      <c r="P10" s="1042">
        <f t="shared" si="1"/>
        <v>11.87</v>
      </c>
      <c r="Q10" s="1044" t="s">
        <v>600</v>
      </c>
      <c r="R10" s="1045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8">
        <v>15</v>
      </c>
      <c r="D11" s="1042">
        <v>181.08</v>
      </c>
      <c r="E11" s="1043">
        <v>45099</v>
      </c>
      <c r="F11" s="1042">
        <f>D11</f>
        <v>181.08</v>
      </c>
      <c r="G11" s="1044" t="s">
        <v>250</v>
      </c>
      <c r="H11" s="1045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8">
        <v>1</v>
      </c>
      <c r="N11" s="1042">
        <v>10.82</v>
      </c>
      <c r="O11" s="1043">
        <v>45121</v>
      </c>
      <c r="P11" s="1042">
        <f>N11</f>
        <v>10.82</v>
      </c>
      <c r="Q11" s="1044" t="s">
        <v>602</v>
      </c>
      <c r="R11" s="1045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8">
        <v>8</v>
      </c>
      <c r="D12" s="1042">
        <v>93.45</v>
      </c>
      <c r="E12" s="1043">
        <v>45101</v>
      </c>
      <c r="F12" s="1042">
        <f t="shared" ref="F12:F46" si="6">D12</f>
        <v>93.45</v>
      </c>
      <c r="G12" s="1044" t="s">
        <v>257</v>
      </c>
      <c r="H12" s="1045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8">
        <v>6</v>
      </c>
      <c r="N12" s="1042">
        <v>68.180000000000007</v>
      </c>
      <c r="O12" s="1043">
        <v>45122</v>
      </c>
      <c r="P12" s="1042">
        <f t="shared" ref="P12:P46" si="7">N12</f>
        <v>68.180000000000007</v>
      </c>
      <c r="Q12" s="1044" t="s">
        <v>613</v>
      </c>
      <c r="R12" s="1045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8">
        <v>8</v>
      </c>
      <c r="D13" s="1042">
        <v>98.25</v>
      </c>
      <c r="E13" s="1043">
        <v>45101</v>
      </c>
      <c r="F13" s="1042">
        <f t="shared" si="6"/>
        <v>98.25</v>
      </c>
      <c r="G13" s="1044" t="s">
        <v>262</v>
      </c>
      <c r="H13" s="1045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8">
        <v>5</v>
      </c>
      <c r="N13" s="1042">
        <v>56.84</v>
      </c>
      <c r="O13" s="1043">
        <v>45125</v>
      </c>
      <c r="P13" s="1042">
        <f t="shared" si="7"/>
        <v>56.84</v>
      </c>
      <c r="Q13" s="1044" t="s">
        <v>634</v>
      </c>
      <c r="R13" s="1045">
        <v>90</v>
      </c>
      <c r="S13" s="960">
        <f t="shared" si="5"/>
        <v>788.16</v>
      </c>
      <c r="T13" s="594"/>
      <c r="U13" s="594"/>
    </row>
    <row r="14" spans="1:21" x14ac:dyDescent="0.25">
      <c r="A14" s="1147"/>
      <c r="B14" s="1253">
        <f t="shared" si="2"/>
        <v>11</v>
      </c>
      <c r="C14" s="1208">
        <v>15</v>
      </c>
      <c r="D14" s="1042">
        <v>176.81</v>
      </c>
      <c r="E14" s="1043">
        <v>45103</v>
      </c>
      <c r="F14" s="1042">
        <f t="shared" si="6"/>
        <v>176.81</v>
      </c>
      <c r="G14" s="1044" t="s">
        <v>268</v>
      </c>
      <c r="H14" s="1045">
        <v>90</v>
      </c>
      <c r="I14" s="1252">
        <f t="shared" si="3"/>
        <v>128.51</v>
      </c>
      <c r="J14" s="594"/>
      <c r="K14" s="1226"/>
      <c r="L14" s="959">
        <f t="shared" si="4"/>
        <v>56</v>
      </c>
      <c r="M14" s="1208">
        <v>10</v>
      </c>
      <c r="N14" s="1042">
        <v>116.24</v>
      </c>
      <c r="O14" s="1043">
        <v>45126</v>
      </c>
      <c r="P14" s="1042">
        <f t="shared" si="7"/>
        <v>116.24</v>
      </c>
      <c r="Q14" s="1044" t="s">
        <v>643</v>
      </c>
      <c r="R14" s="1045">
        <v>90</v>
      </c>
      <c r="S14" s="960">
        <f t="shared" si="5"/>
        <v>671.92</v>
      </c>
      <c r="T14" s="594"/>
      <c r="U14" s="594"/>
    </row>
    <row r="15" spans="1:21" x14ac:dyDescent="0.25">
      <c r="A15" s="1147"/>
      <c r="B15" s="959">
        <f t="shared" si="2"/>
        <v>11</v>
      </c>
      <c r="C15" s="1208"/>
      <c r="D15" s="1042"/>
      <c r="E15" s="1043"/>
      <c r="F15" s="1042">
        <f t="shared" si="6"/>
        <v>0</v>
      </c>
      <c r="G15" s="1044"/>
      <c r="H15" s="1045"/>
      <c r="I15" s="960">
        <f t="shared" si="3"/>
        <v>128.51</v>
      </c>
      <c r="J15" s="594"/>
      <c r="K15" s="1226"/>
      <c r="L15" s="959">
        <f t="shared" si="4"/>
        <v>50</v>
      </c>
      <c r="M15" s="1208">
        <v>6</v>
      </c>
      <c r="N15" s="1042">
        <v>71.8</v>
      </c>
      <c r="O15" s="1043">
        <v>45129</v>
      </c>
      <c r="P15" s="1042">
        <f t="shared" si="7"/>
        <v>71.8</v>
      </c>
      <c r="Q15" s="1044" t="s">
        <v>671</v>
      </c>
      <c r="R15" s="1045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8">
        <v>10</v>
      </c>
      <c r="D16" s="1326">
        <v>116.51</v>
      </c>
      <c r="E16" s="1327">
        <v>45117</v>
      </c>
      <c r="F16" s="1326">
        <f t="shared" si="6"/>
        <v>116.51</v>
      </c>
      <c r="G16" s="1328" t="s">
        <v>552</v>
      </c>
      <c r="H16" s="1329">
        <v>90</v>
      </c>
      <c r="I16" s="960">
        <f t="shared" si="3"/>
        <v>11.999999999999986</v>
      </c>
      <c r="J16" s="594"/>
      <c r="L16" s="959">
        <f t="shared" si="4"/>
        <v>44</v>
      </c>
      <c r="M16" s="1208">
        <v>6</v>
      </c>
      <c r="N16" s="1042">
        <v>73.319999999999993</v>
      </c>
      <c r="O16" s="1043">
        <v>45131</v>
      </c>
      <c r="P16" s="1042">
        <f t="shared" si="7"/>
        <v>73.319999999999993</v>
      </c>
      <c r="Q16" s="1044" t="s">
        <v>679</v>
      </c>
      <c r="R16" s="1045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8">
        <v>1</v>
      </c>
      <c r="D17" s="1326">
        <v>12</v>
      </c>
      <c r="E17" s="1327">
        <v>45118</v>
      </c>
      <c r="F17" s="1326">
        <f t="shared" si="6"/>
        <v>12</v>
      </c>
      <c r="G17" s="1328" t="s">
        <v>571</v>
      </c>
      <c r="H17" s="1329">
        <v>90</v>
      </c>
      <c r="I17" s="960">
        <f t="shared" si="3"/>
        <v>-1.4210854715202004E-14</v>
      </c>
      <c r="L17" s="959">
        <f t="shared" si="4"/>
        <v>34</v>
      </c>
      <c r="M17" s="1208">
        <v>10</v>
      </c>
      <c r="N17" s="1042">
        <v>120.22</v>
      </c>
      <c r="O17" s="1043">
        <v>45136</v>
      </c>
      <c r="P17" s="1042">
        <f t="shared" si="7"/>
        <v>120.22</v>
      </c>
      <c r="Q17" s="1044" t="s">
        <v>727</v>
      </c>
      <c r="R17" s="1045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8"/>
      <c r="D18" s="1326"/>
      <c r="E18" s="1327"/>
      <c r="F18" s="1512">
        <v>0</v>
      </c>
      <c r="G18" s="1513"/>
      <c r="H18" s="1514"/>
      <c r="I18" s="1515">
        <f t="shared" si="3"/>
        <v>-1.4210854715202004E-14</v>
      </c>
      <c r="K18" s="118"/>
      <c r="L18" s="959">
        <f t="shared" si="4"/>
        <v>34</v>
      </c>
      <c r="M18" s="1208"/>
      <c r="N18" s="1042"/>
      <c r="O18" s="1043"/>
      <c r="P18" s="1042">
        <f t="shared" si="7"/>
        <v>0</v>
      </c>
      <c r="Q18" s="1044"/>
      <c r="R18" s="1045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8"/>
      <c r="D19" s="1326"/>
      <c r="E19" s="1327"/>
      <c r="F19" s="1512">
        <f t="shared" si="6"/>
        <v>0</v>
      </c>
      <c r="G19" s="1513"/>
      <c r="H19" s="1514"/>
      <c r="I19" s="1515">
        <f t="shared" si="3"/>
        <v>-1.4210854715202004E-14</v>
      </c>
      <c r="K19" s="118"/>
      <c r="L19" s="959">
        <f t="shared" si="4"/>
        <v>34</v>
      </c>
      <c r="M19" s="1208"/>
      <c r="N19" s="1042"/>
      <c r="O19" s="1043"/>
      <c r="P19" s="1042">
        <f t="shared" si="7"/>
        <v>0</v>
      </c>
      <c r="Q19" s="1044"/>
      <c r="R19" s="1045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8"/>
      <c r="D20" s="1326"/>
      <c r="E20" s="1327"/>
      <c r="F20" s="1512">
        <f t="shared" si="6"/>
        <v>0</v>
      </c>
      <c r="G20" s="1513"/>
      <c r="H20" s="1514"/>
      <c r="I20" s="1515">
        <f t="shared" si="3"/>
        <v>-1.4210854715202004E-14</v>
      </c>
      <c r="K20" s="118"/>
      <c r="L20" s="959">
        <f t="shared" si="4"/>
        <v>34</v>
      </c>
      <c r="M20" s="1208"/>
      <c r="N20" s="1042"/>
      <c r="O20" s="1043"/>
      <c r="P20" s="1042">
        <f t="shared" si="7"/>
        <v>0</v>
      </c>
      <c r="Q20" s="1044"/>
      <c r="R20" s="1045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8"/>
      <c r="D21" s="1326"/>
      <c r="E21" s="1327"/>
      <c r="F21" s="1512">
        <f t="shared" si="6"/>
        <v>0</v>
      </c>
      <c r="G21" s="1513"/>
      <c r="H21" s="1514"/>
      <c r="I21" s="1500">
        <f t="shared" si="3"/>
        <v>-1.4210854715202004E-14</v>
      </c>
      <c r="K21" s="118"/>
      <c r="L21" s="676">
        <f t="shared" si="4"/>
        <v>34</v>
      </c>
      <c r="M21" s="1208"/>
      <c r="N21" s="1042"/>
      <c r="O21" s="1043"/>
      <c r="P21" s="1042">
        <f t="shared" si="7"/>
        <v>0</v>
      </c>
      <c r="Q21" s="1044"/>
      <c r="R21" s="1045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8"/>
      <c r="D22" s="1326"/>
      <c r="E22" s="1327"/>
      <c r="F22" s="1512">
        <f t="shared" si="6"/>
        <v>0</v>
      </c>
      <c r="G22" s="1513"/>
      <c r="H22" s="1514"/>
      <c r="I22" s="1500">
        <f t="shared" si="3"/>
        <v>-1.4210854715202004E-14</v>
      </c>
      <c r="K22" s="118"/>
      <c r="L22" s="719">
        <f t="shared" si="4"/>
        <v>34</v>
      </c>
      <c r="M22" s="1208"/>
      <c r="N22" s="1042"/>
      <c r="O22" s="1043"/>
      <c r="P22" s="1042">
        <f t="shared" si="7"/>
        <v>0</v>
      </c>
      <c r="Q22" s="1044"/>
      <c r="R22" s="1045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09"/>
      <c r="D23" s="1330"/>
      <c r="E23" s="1331"/>
      <c r="F23" s="1326">
        <f t="shared" si="6"/>
        <v>0</v>
      </c>
      <c r="G23" s="1332"/>
      <c r="H23" s="1333"/>
      <c r="I23" s="596">
        <f t="shared" si="3"/>
        <v>-1.4210854715202004E-14</v>
      </c>
      <c r="K23" s="119"/>
      <c r="L23" s="219">
        <f t="shared" si="4"/>
        <v>34</v>
      </c>
      <c r="M23" s="1209"/>
      <c r="N23" s="1533"/>
      <c r="O23" s="1534"/>
      <c r="P23" s="1042">
        <f t="shared" si="7"/>
        <v>0</v>
      </c>
      <c r="Q23" s="1535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09"/>
      <c r="D24" s="1330"/>
      <c r="E24" s="1331"/>
      <c r="F24" s="1326">
        <f t="shared" si="6"/>
        <v>0</v>
      </c>
      <c r="G24" s="1332"/>
      <c r="H24" s="1333"/>
      <c r="I24" s="596">
        <f t="shared" si="3"/>
        <v>-1.4210854715202004E-14</v>
      </c>
      <c r="K24" s="118"/>
      <c r="L24" s="219">
        <f t="shared" si="4"/>
        <v>34</v>
      </c>
      <c r="M24" s="1209"/>
      <c r="N24" s="1533"/>
      <c r="O24" s="1534"/>
      <c r="P24" s="1042">
        <f t="shared" si="7"/>
        <v>0</v>
      </c>
      <c r="Q24" s="1535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09"/>
      <c r="D25" s="1330"/>
      <c r="E25" s="1331"/>
      <c r="F25" s="1326">
        <f t="shared" si="6"/>
        <v>0</v>
      </c>
      <c r="G25" s="1332"/>
      <c r="H25" s="1333"/>
      <c r="I25" s="596">
        <f t="shared" si="3"/>
        <v>-1.4210854715202004E-14</v>
      </c>
      <c r="K25" s="118"/>
      <c r="L25" s="219">
        <f t="shared" si="4"/>
        <v>34</v>
      </c>
      <c r="M25" s="1209"/>
      <c r="N25" s="1533"/>
      <c r="O25" s="1534"/>
      <c r="P25" s="1042">
        <f t="shared" si="7"/>
        <v>0</v>
      </c>
      <c r="Q25" s="1535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09"/>
      <c r="D26" s="1330"/>
      <c r="E26" s="1331"/>
      <c r="F26" s="1326">
        <f t="shared" si="6"/>
        <v>0</v>
      </c>
      <c r="G26" s="1332"/>
      <c r="H26" s="1333"/>
      <c r="I26" s="596">
        <f t="shared" si="3"/>
        <v>-1.4210854715202004E-14</v>
      </c>
      <c r="K26" s="118"/>
      <c r="L26" s="174">
        <f t="shared" si="4"/>
        <v>34</v>
      </c>
      <c r="M26" s="1209"/>
      <c r="N26" s="1533"/>
      <c r="O26" s="1534"/>
      <c r="P26" s="1042">
        <f t="shared" si="7"/>
        <v>0</v>
      </c>
      <c r="Q26" s="1535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09"/>
      <c r="D27" s="1330"/>
      <c r="E27" s="1331"/>
      <c r="F27" s="1326">
        <f t="shared" si="6"/>
        <v>0</v>
      </c>
      <c r="G27" s="1332"/>
      <c r="H27" s="1333"/>
      <c r="I27" s="596">
        <f t="shared" si="3"/>
        <v>-1.4210854715202004E-14</v>
      </c>
      <c r="K27" s="118"/>
      <c r="L27" s="219">
        <f t="shared" si="4"/>
        <v>34</v>
      </c>
      <c r="M27" s="1209"/>
      <c r="N27" s="1533"/>
      <c r="O27" s="1534"/>
      <c r="P27" s="1042">
        <f t="shared" si="7"/>
        <v>0</v>
      </c>
      <c r="Q27" s="1535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09"/>
      <c r="D28" s="1330"/>
      <c r="E28" s="1331"/>
      <c r="F28" s="1326">
        <f t="shared" si="6"/>
        <v>0</v>
      </c>
      <c r="G28" s="1332"/>
      <c r="H28" s="1333"/>
      <c r="I28" s="596">
        <f t="shared" si="3"/>
        <v>-1.4210854715202004E-14</v>
      </c>
      <c r="K28" s="118"/>
      <c r="L28" s="174">
        <f t="shared" si="4"/>
        <v>34</v>
      </c>
      <c r="M28" s="1209"/>
      <c r="N28" s="1533"/>
      <c r="O28" s="1534"/>
      <c r="P28" s="1042">
        <f t="shared" si="7"/>
        <v>0</v>
      </c>
      <c r="Q28" s="1535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09"/>
      <c r="D29" s="1330"/>
      <c r="E29" s="1331"/>
      <c r="F29" s="1326">
        <f t="shared" si="6"/>
        <v>0</v>
      </c>
      <c r="G29" s="1332"/>
      <c r="H29" s="1333"/>
      <c r="I29" s="596">
        <f t="shared" si="3"/>
        <v>-1.4210854715202004E-14</v>
      </c>
      <c r="K29" s="118"/>
      <c r="L29" s="219">
        <f t="shared" si="4"/>
        <v>34</v>
      </c>
      <c r="M29" s="1209"/>
      <c r="N29" s="1533"/>
      <c r="O29" s="1534"/>
      <c r="P29" s="1042">
        <f t="shared" si="7"/>
        <v>0</v>
      </c>
      <c r="Q29" s="1535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09"/>
      <c r="D30" s="1330"/>
      <c r="E30" s="1331"/>
      <c r="F30" s="1326">
        <f t="shared" si="6"/>
        <v>0</v>
      </c>
      <c r="G30" s="1332"/>
      <c r="H30" s="1333"/>
      <c r="I30" s="596">
        <f t="shared" si="3"/>
        <v>-1.4210854715202004E-14</v>
      </c>
      <c r="K30" s="118"/>
      <c r="L30" s="219">
        <f t="shared" si="4"/>
        <v>34</v>
      </c>
      <c r="M30" s="1209"/>
      <c r="N30" s="1533"/>
      <c r="O30" s="1534"/>
      <c r="P30" s="1042">
        <f t="shared" si="7"/>
        <v>0</v>
      </c>
      <c r="Q30" s="1535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09"/>
      <c r="D31" s="1330"/>
      <c r="E31" s="1331"/>
      <c r="F31" s="1326">
        <f t="shared" si="6"/>
        <v>0</v>
      </c>
      <c r="G31" s="1332"/>
      <c r="H31" s="1333"/>
      <c r="I31" s="596">
        <f t="shared" si="3"/>
        <v>-1.4210854715202004E-14</v>
      </c>
      <c r="K31" s="118"/>
      <c r="L31" s="219">
        <f t="shared" si="4"/>
        <v>34</v>
      </c>
      <c r="M31" s="1209"/>
      <c r="N31" s="1533"/>
      <c r="O31" s="1534"/>
      <c r="P31" s="1042">
        <f t="shared" si="7"/>
        <v>0</v>
      </c>
      <c r="Q31" s="1535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09"/>
      <c r="D32" s="1330"/>
      <c r="E32" s="1331"/>
      <c r="F32" s="1326">
        <f t="shared" si="6"/>
        <v>0</v>
      </c>
      <c r="G32" s="1332"/>
      <c r="H32" s="1333"/>
      <c r="I32" s="596">
        <f t="shared" si="3"/>
        <v>-1.4210854715202004E-14</v>
      </c>
      <c r="K32" s="118"/>
      <c r="L32" s="219">
        <f t="shared" si="4"/>
        <v>34</v>
      </c>
      <c r="M32" s="1209"/>
      <c r="N32" s="1350"/>
      <c r="O32" s="1351"/>
      <c r="P32" s="1349">
        <f t="shared" si="7"/>
        <v>0</v>
      </c>
      <c r="Q32" s="1352"/>
      <c r="R32" s="1353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09"/>
      <c r="D33" s="1330"/>
      <c r="E33" s="1331"/>
      <c r="F33" s="1326">
        <f t="shared" si="6"/>
        <v>0</v>
      </c>
      <c r="G33" s="1332"/>
      <c r="H33" s="1333"/>
      <c r="I33" s="596">
        <f t="shared" si="3"/>
        <v>-1.4210854715202004E-14</v>
      </c>
      <c r="K33" s="118"/>
      <c r="L33" s="219">
        <f t="shared" si="4"/>
        <v>34</v>
      </c>
      <c r="M33" s="1209"/>
      <c r="N33" s="1350"/>
      <c r="O33" s="1351"/>
      <c r="P33" s="1349">
        <f t="shared" si="7"/>
        <v>0</v>
      </c>
      <c r="Q33" s="1352"/>
      <c r="R33" s="1353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09"/>
      <c r="D34" s="1330"/>
      <c r="E34" s="1331"/>
      <c r="F34" s="1326">
        <f t="shared" si="6"/>
        <v>0</v>
      </c>
      <c r="G34" s="1332"/>
      <c r="H34" s="1333"/>
      <c r="I34" s="596">
        <f t="shared" si="3"/>
        <v>-1.4210854715202004E-14</v>
      </c>
      <c r="K34" s="118"/>
      <c r="L34" s="219">
        <f t="shared" si="4"/>
        <v>34</v>
      </c>
      <c r="M34" s="1209"/>
      <c r="N34" s="1350"/>
      <c r="O34" s="1351"/>
      <c r="P34" s="1349">
        <f t="shared" si="7"/>
        <v>0</v>
      </c>
      <c r="Q34" s="1352"/>
      <c r="R34" s="1353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09"/>
      <c r="D35" s="1330"/>
      <c r="E35" s="1331"/>
      <c r="F35" s="1326">
        <f t="shared" si="6"/>
        <v>0</v>
      </c>
      <c r="G35" s="1332"/>
      <c r="H35" s="1333"/>
      <c r="I35" s="596">
        <f t="shared" si="3"/>
        <v>-1.4210854715202004E-14</v>
      </c>
      <c r="K35" s="118"/>
      <c r="L35" s="219">
        <f t="shared" si="4"/>
        <v>34</v>
      </c>
      <c r="M35" s="1209"/>
      <c r="N35" s="1350"/>
      <c r="O35" s="1351"/>
      <c r="P35" s="1349">
        <f t="shared" si="7"/>
        <v>0</v>
      </c>
      <c r="Q35" s="1352"/>
      <c r="R35" s="1353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09"/>
      <c r="D36" s="1330"/>
      <c r="E36" s="1331"/>
      <c r="F36" s="1326">
        <f t="shared" si="6"/>
        <v>0</v>
      </c>
      <c r="G36" s="1332"/>
      <c r="H36" s="1333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09"/>
      <c r="N36" s="1350"/>
      <c r="O36" s="1351"/>
      <c r="P36" s="1349">
        <f t="shared" si="7"/>
        <v>0</v>
      </c>
      <c r="Q36" s="1352"/>
      <c r="R36" s="1353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09"/>
      <c r="D37" s="1330"/>
      <c r="E37" s="1331"/>
      <c r="F37" s="1326">
        <f t="shared" si="6"/>
        <v>0</v>
      </c>
      <c r="G37" s="1332"/>
      <c r="H37" s="1333"/>
      <c r="I37" s="596">
        <f t="shared" si="3"/>
        <v>-1.4210854715202004E-14</v>
      </c>
      <c r="K37" s="119"/>
      <c r="L37" s="219">
        <f t="shared" si="4"/>
        <v>34</v>
      </c>
      <c r="M37" s="1209"/>
      <c r="N37" s="1350"/>
      <c r="O37" s="1351"/>
      <c r="P37" s="1349">
        <f t="shared" si="7"/>
        <v>0</v>
      </c>
      <c r="Q37" s="1352"/>
      <c r="R37" s="1353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09"/>
      <c r="D38" s="1330"/>
      <c r="E38" s="1331"/>
      <c r="F38" s="1326">
        <f t="shared" si="6"/>
        <v>0</v>
      </c>
      <c r="G38" s="1332"/>
      <c r="H38" s="1333"/>
      <c r="I38" s="596">
        <f t="shared" si="3"/>
        <v>-1.4210854715202004E-14</v>
      </c>
      <c r="K38" s="118"/>
      <c r="L38" s="219">
        <f t="shared" si="4"/>
        <v>34</v>
      </c>
      <c r="M38" s="1209"/>
      <c r="N38" s="1350"/>
      <c r="O38" s="1351"/>
      <c r="P38" s="1349">
        <f t="shared" si="7"/>
        <v>0</v>
      </c>
      <c r="Q38" s="1352"/>
      <c r="R38" s="1353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09"/>
      <c r="D39" s="68"/>
      <c r="E39" s="191"/>
      <c r="F39" s="1042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09"/>
      <c r="N39" s="1350"/>
      <c r="O39" s="1351"/>
      <c r="P39" s="1349">
        <f t="shared" si="7"/>
        <v>0</v>
      </c>
      <c r="Q39" s="1352"/>
      <c r="R39" s="1353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09"/>
      <c r="D40" s="68"/>
      <c r="E40" s="191"/>
      <c r="F40" s="1042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09"/>
      <c r="N40" s="1350"/>
      <c r="O40" s="1351"/>
      <c r="P40" s="1349">
        <f t="shared" si="7"/>
        <v>0</v>
      </c>
      <c r="Q40" s="1352"/>
      <c r="R40" s="1353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09"/>
      <c r="D41" s="68"/>
      <c r="E41" s="191"/>
      <c r="F41" s="1042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09"/>
      <c r="N41" s="68"/>
      <c r="O41" s="191"/>
      <c r="P41" s="1042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09"/>
      <c r="D42" s="68"/>
      <c r="E42" s="191"/>
      <c r="F42" s="1042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09"/>
      <c r="N42" s="68"/>
      <c r="O42" s="191"/>
      <c r="P42" s="1042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09"/>
      <c r="D43" s="68"/>
      <c r="E43" s="191"/>
      <c r="F43" s="1042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09"/>
      <c r="N43" s="68"/>
      <c r="O43" s="191"/>
      <c r="P43" s="1042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09"/>
      <c r="D44" s="68"/>
      <c r="E44" s="191"/>
      <c r="F44" s="1042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09"/>
      <c r="N44" s="68"/>
      <c r="O44" s="191"/>
      <c r="P44" s="1042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09"/>
      <c r="D45" s="68"/>
      <c r="E45" s="191"/>
      <c r="F45" s="1042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09"/>
      <c r="N45" s="68"/>
      <c r="O45" s="191"/>
      <c r="P45" s="1042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09"/>
      <c r="D46" s="58"/>
      <c r="E46" s="198"/>
      <c r="F46" s="1042">
        <f t="shared" si="6"/>
        <v>0</v>
      </c>
      <c r="G46" s="69"/>
      <c r="H46" s="70"/>
      <c r="I46" s="596" t="e">
        <f>#REF!-F46</f>
        <v>#REF!</v>
      </c>
      <c r="K46" s="118"/>
      <c r="M46" s="1209"/>
      <c r="N46" s="58"/>
      <c r="O46" s="198"/>
      <c r="P46" s="1042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66" t="s">
        <v>11</v>
      </c>
      <c r="D53" s="1667"/>
      <c r="E53" s="56">
        <f>E5+E6-F48+E7</f>
        <v>0</v>
      </c>
      <c r="F53" s="1147"/>
      <c r="M53" s="1666" t="s">
        <v>11</v>
      </c>
      <c r="N53" s="1667"/>
      <c r="O53" s="56">
        <f>O5+O6-P48+O7</f>
        <v>406.58000000000004</v>
      </c>
      <c r="P53" s="1226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74"/>
      <c r="C5" s="507"/>
      <c r="D5" s="712"/>
      <c r="E5" s="644"/>
      <c r="F5" s="664"/>
      <c r="G5" s="5"/>
    </row>
    <row r="6" spans="1:9" x14ac:dyDescent="0.25">
      <c r="A6" s="213"/>
      <c r="B6" s="167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66" t="s">
        <v>11</v>
      </c>
      <c r="D47" s="1667"/>
      <c r="E47" s="56">
        <f>E5+E6-F42+E7</f>
        <v>0</v>
      </c>
      <c r="F47" s="72"/>
    </row>
    <row r="50" spans="1:7" x14ac:dyDescent="0.25">
      <c r="A50" s="213"/>
      <c r="B50" s="1672"/>
      <c r="C50" s="441"/>
      <c r="D50" s="218"/>
      <c r="E50" s="77"/>
      <c r="F50" s="61"/>
      <c r="G50" s="5"/>
    </row>
    <row r="51" spans="1:7" x14ac:dyDescent="0.25">
      <c r="A51" s="213"/>
      <c r="B51" s="167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2023-09-27T16:00:19Z</dcterms:modified>
</cp:coreProperties>
</file>