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Hoja1" sheetId="230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FILETE  TILAPIA   " sheetId="65" r:id="rId41"/>
    <sheet name="CHULETA ST     DE   L O M O    " sheetId="139" r:id="rId42"/>
    <sheet name="C A M A R O N E S      " sheetId="188" r:id="rId43"/>
    <sheet name="  PUNTAS   DE    CHULETA   " sheetId="205" state="hidden" r:id="rId44"/>
    <sheet name="PIERNA    SH   CONGELADA   " sheetId="190" r:id="rId45"/>
    <sheet name="     CAÑA   DE    LOMO      " sheetId="117" state="hidden" r:id="rId46"/>
    <sheet name="HUESO       TUETANO       " sheetId="217" state="hidden" r:id="rId47"/>
    <sheet name="  C O S T I L L A R     S F" sheetId="212" r:id="rId48"/>
    <sheet name="ARRACHERA      IN-SIDE    " sheetId="220" r:id="rId49"/>
    <sheet name="CABEZA DE   LOMO    " sheetId="161" state="hidden" r:id="rId50"/>
    <sheet name="P A V O S           " sheetId="156" state="hidden" r:id="rId51"/>
    <sheet name="CABEZA CON PAPADA              " sheetId="210" r:id="rId52"/>
    <sheet name="MANITAS DE CERDO " sheetId="177" r:id="rId53"/>
    <sheet name="TOCINO      NACIONAL        " sheetId="180" r:id="rId54"/>
    <sheet name="C O R B A T A        " sheetId="174" state="hidden" r:id="rId55"/>
    <sheet name="  T O C I N O   Tradicional    " sheetId="229" state="hidden" r:id="rId56"/>
    <sheet name="S U A D E R O    M  " sheetId="189" r:id="rId57"/>
    <sheet name="   CUERO   EN   COMBO   " sheetId="195" state="hidden" r:id="rId58"/>
    <sheet name="  T R I P A S         SAL BAR  " sheetId="204" state="hidden" r:id="rId59"/>
    <sheet name="PERNIL CON GRASA      " sheetId="223" state="hidden" r:id="rId60"/>
    <sheet name="Hoja8" sheetId="224" r:id="rId6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5" i="38" l="1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/>
  <c r="I107" i="38"/>
  <c r="Q105" i="38" l="1"/>
  <c r="Q17" i="38"/>
  <c r="I119" i="38" l="1"/>
  <c r="I113" i="38"/>
  <c r="I112" i="38"/>
  <c r="I109" i="38"/>
  <c r="I110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54" i="38"/>
  <c r="T154" i="38"/>
  <c r="I154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50" i="38" l="1"/>
  <c r="I151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S144" i="38"/>
  <c r="T144" i="38" s="1"/>
  <c r="S145" i="38"/>
  <c r="T145" i="38" s="1"/>
  <c r="I144" i="38"/>
  <c r="I145" i="38"/>
  <c r="I146" i="38"/>
  <c r="I152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38" i="38"/>
  <c r="T138" i="38" s="1"/>
  <c r="S139" i="38"/>
  <c r="T139" i="38" s="1"/>
  <c r="I138" i="38"/>
  <c r="I139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40" i="38" l="1"/>
  <c r="T140" i="38" s="1"/>
  <c r="S141" i="38"/>
  <c r="T141" i="38" s="1"/>
  <c r="S142" i="38"/>
  <c r="T142" i="38" s="1"/>
  <c r="S143" i="38"/>
  <c r="T143" i="38" s="1"/>
  <c r="S146" i="38"/>
  <c r="T146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40" i="38" l="1"/>
  <c r="I141" i="38"/>
  <c r="I142" i="38"/>
  <c r="I143" i="38"/>
  <c r="I147" i="38"/>
  <c r="S136" i="38" l="1"/>
  <c r="T136" i="38" s="1"/>
  <c r="S14" i="38" l="1"/>
  <c r="I136" i="38" l="1"/>
  <c r="I137" i="38"/>
  <c r="S118" i="38" l="1"/>
  <c r="T118" i="38" s="1"/>
  <c r="S120" i="38"/>
  <c r="T120" i="38" s="1"/>
  <c r="S124" i="38"/>
  <c r="T124" i="38" s="1"/>
  <c r="S125" i="38"/>
  <c r="T125" i="38" s="1"/>
  <c r="S133" i="38"/>
  <c r="T133" i="38" s="1"/>
  <c r="S134" i="38"/>
  <c r="T134" i="38" s="1"/>
  <c r="S135" i="38"/>
  <c r="T135" i="38" s="1"/>
  <c r="S137" i="38"/>
  <c r="T137" i="38" s="1"/>
  <c r="S147" i="38"/>
  <c r="T147" i="38" s="1"/>
  <c r="S148" i="38"/>
  <c r="T148" i="38" s="1"/>
  <c r="S149" i="38"/>
  <c r="T149" i="38" s="1"/>
  <c r="S152" i="38"/>
  <c r="S153" i="38"/>
  <c r="T153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/>
  <c r="S163" i="38"/>
  <c r="T163" i="38" s="1"/>
  <c r="S164" i="38"/>
  <c r="T164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52" i="38" l="1"/>
  <c r="I149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8" i="38"/>
  <c r="T168" i="38" s="1"/>
  <c r="S167" i="38"/>
  <c r="T167" i="38" s="1"/>
  <c r="S166" i="38"/>
  <c r="T166" i="38" s="1"/>
  <c r="S165" i="38"/>
  <c r="T165" i="38" s="1"/>
  <c r="I148" i="38"/>
  <c r="I153" i="38"/>
  <c r="I155" i="38"/>
  <c r="I156" i="38"/>
  <c r="I157" i="38"/>
  <c r="I158" i="38"/>
  <c r="I159" i="38"/>
  <c r="I160" i="38"/>
  <c r="I161" i="38"/>
  <c r="I162" i="38"/>
  <c r="I163" i="38"/>
  <c r="I16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8" i="38"/>
  <c r="I167" i="38"/>
  <c r="I165" i="38"/>
  <c r="I166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33" i="38"/>
  <c r="S169" i="38" l="1"/>
  <c r="T169" i="38" s="1"/>
  <c r="I169" i="38"/>
  <c r="I135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34" i="38"/>
  <c r="S178" i="38" l="1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4" i="38" l="1"/>
  <c r="T174" i="38" s="1"/>
  <c r="I174" i="38"/>
  <c r="S172" i="38" l="1"/>
  <c r="T172" i="38" s="1"/>
  <c r="I172" i="38"/>
  <c r="S170" i="38" l="1"/>
  <c r="T170" i="38" s="1"/>
  <c r="S171" i="38"/>
  <c r="T171" i="38" s="1"/>
  <c r="S173" i="38"/>
  <c r="T173" i="38" s="1"/>
  <c r="S175" i="38"/>
  <c r="T175" i="38" s="1"/>
  <c r="S176" i="38"/>
  <c r="T176" i="38" s="1"/>
  <c r="S177" i="38"/>
  <c r="T177" i="38" s="1"/>
  <c r="I170" i="38"/>
  <c r="I17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7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7" i="38" l="1"/>
  <c r="I179" i="38" l="1"/>
  <c r="I178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5" i="1" l="1"/>
  <c r="I93" i="38" l="1"/>
  <c r="I94" i="38"/>
  <c r="I9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202" i="38"/>
  <c r="CT5" i="1" l="1"/>
  <c r="SC32" i="1" l="1"/>
  <c r="SC33" i="1" s="1"/>
  <c r="SA32" i="1"/>
  <c r="RS32" i="1"/>
  <c r="RS33" i="1" s="1"/>
  <c r="RQ32" i="1"/>
  <c r="SE5" i="1"/>
  <c r="RU5" i="1"/>
  <c r="I17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3" i="38"/>
  <c r="M203" i="38"/>
  <c r="K203" i="38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3" i="38"/>
  <c r="I203" i="38"/>
  <c r="H20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<sst xmlns="http://schemas.openxmlformats.org/spreadsheetml/2006/main" count="3220" uniqueCount="424">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</sst>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4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44" fontId="79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4" fillId="0" borderId="0" xfId="0" applyFont="1" applyFill="1" applyAlignment="1">
      <alignment horizont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0" fontId="40" fillId="0" borderId="90" xfId="0" applyFont="1" applyFill="1" applyBorder="1" applyAlignment="1">
      <alignment vertical="center" wrapText="1"/>
    </xf>
    <xf numFmtId="44" fontId="28" fillId="0" borderId="98" xfId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horizontal="center" vertical="center"/>
    </xf>
    <xf numFmtId="168" fontId="79" fillId="0" borderId="33" xfId="0" applyNumberFormat="1" applyFont="1" applyFill="1" applyBorder="1" applyAlignment="1">
      <alignment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82" fillId="0" borderId="33" xfId="0" applyNumberFormat="1" applyFont="1" applyFill="1" applyBorder="1" applyAlignment="1">
      <alignment vertical="center"/>
    </xf>
    <xf numFmtId="0" fontId="95" fillId="0" borderId="33" xfId="0" applyFont="1" applyFill="1" applyBorder="1" applyAlignment="1">
      <alignment vertical="center"/>
    </xf>
    <xf numFmtId="0" fontId="95" fillId="0" borderId="33" xfId="0" applyFont="1" applyFill="1" applyBorder="1" applyAlignment="1">
      <alignment horizontal="left" vertical="center"/>
    </xf>
    <xf numFmtId="168" fontId="40" fillId="0" borderId="33" xfId="0" applyNumberFormat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vertical="center" wrapText="1"/>
    </xf>
    <xf numFmtId="1" fontId="78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" fontId="80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6" fillId="0" borderId="0" xfId="0" applyNumberFormat="1" applyFont="1" applyFill="1" applyAlignment="1">
      <alignment horizontal="right"/>
    </xf>
    <xf numFmtId="168" fontId="96" fillId="0" borderId="0" xfId="0" applyNumberFormat="1" applyFont="1" applyFill="1"/>
    <xf numFmtId="2" fontId="96" fillId="0" borderId="5" xfId="0" applyNumberFormat="1" applyFont="1" applyFill="1" applyBorder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7" fillId="0" borderId="0" xfId="0" applyFont="1"/>
    <xf numFmtId="164" fontId="97" fillId="0" borderId="0" xfId="0" applyNumberFormat="1" applyFont="1" applyAlignment="1">
      <alignment horizontal="right"/>
    </xf>
    <xf numFmtId="2" fontId="97" fillId="0" borderId="51" xfId="0" applyNumberFormat="1" applyFont="1" applyBorder="1"/>
    <xf numFmtId="0" fontId="83" fillId="0" borderId="0" xfId="0" applyFont="1" applyAlignment="1">
      <alignment horizontal="right"/>
    </xf>
    <xf numFmtId="164" fontId="97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4" fontId="7" fillId="0" borderId="98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167" fontId="44" fillId="0" borderId="6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4" fontId="7" fillId="2" borderId="33" xfId="0" applyNumberFormat="1" applyFont="1" applyFill="1" applyBorder="1"/>
    <xf numFmtId="168" fontId="28" fillId="0" borderId="0" xfId="0" applyNumberFormat="1" applyFont="1" applyFill="1" applyBorder="1" applyAlignment="1">
      <alignment vertical="center"/>
    </xf>
    <xf numFmtId="1" fontId="72" fillId="0" borderId="0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vertical="center" wrapText="1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1" fontId="78" fillId="0" borderId="90" xfId="0" applyNumberFormat="1" applyFont="1" applyFill="1" applyBorder="1" applyAlignment="1">
      <alignment vertical="center" wrapText="1"/>
    </xf>
    <xf numFmtId="44" fontId="40" fillId="0" borderId="74" xfId="1" applyFont="1" applyFill="1" applyBorder="1" applyAlignment="1">
      <alignment horizontal="center" vertical="center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168" fontId="82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1" fontId="72" fillId="0" borderId="68" xfId="0" applyNumberFormat="1" applyFont="1" applyFill="1" applyBorder="1" applyAlignment="1">
      <alignment vertical="center"/>
    </xf>
    <xf numFmtId="44" fontId="40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 wrapText="1"/>
    </xf>
    <xf numFmtId="167" fontId="22" fillId="0" borderId="68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167" fontId="22" fillId="0" borderId="109" xfId="0" applyNumberFormat="1" applyFont="1" applyFill="1" applyBorder="1" applyAlignment="1">
      <alignment horizontal="center" vertical="center" wrapText="1"/>
    </xf>
    <xf numFmtId="167" fontId="22" fillId="0" borderId="110" xfId="0" applyNumberFormat="1" applyFont="1" applyFill="1" applyBorder="1" applyAlignment="1">
      <alignment horizontal="center" vertical="center" wrapText="1"/>
    </xf>
    <xf numFmtId="167" fontId="22" fillId="0" borderId="11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168" fontId="82" fillId="10" borderId="49" xfId="0" applyNumberFormat="1" applyFont="1" applyFill="1" applyBorder="1" applyAlignment="1">
      <alignment horizontal="center" vertical="center" wrapText="1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" fontId="72" fillId="10" borderId="49" xfId="0" applyNumberFormat="1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108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115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22" borderId="108" xfId="0" applyNumberFormat="1" applyFont="1" applyFill="1" applyBorder="1" applyAlignment="1">
      <alignment horizontal="center" vertical="center"/>
    </xf>
    <xf numFmtId="168" fontId="28" fillId="22" borderId="115" xfId="0" applyNumberFormat="1" applyFont="1" applyFill="1" applyBorder="1" applyAlignment="1">
      <alignment horizontal="center" vertical="center"/>
    </xf>
    <xf numFmtId="168" fontId="28" fillId="22" borderId="71" xfId="0" applyNumberFormat="1" applyFont="1" applyFill="1" applyBorder="1" applyAlignment="1">
      <alignment horizontal="center" vertical="center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8" xfId="0" applyFont="1" applyFill="1" applyBorder="1" applyAlignment="1">
      <alignment vertical="center"/>
    </xf>
    <xf numFmtId="0" fontId="7" fillId="0" borderId="117" xfId="0" applyFont="1" applyFill="1" applyBorder="1" applyAlignment="1">
      <alignment horizontal="left"/>
    </xf>
    <xf numFmtId="4" fontId="54" fillId="0" borderId="118" xfId="0" applyNumberFormat="1" applyFont="1" applyFill="1" applyBorder="1" applyAlignment="1">
      <alignment horizontal="center" vertical="center"/>
    </xf>
    <xf numFmtId="174" fontId="28" fillId="0" borderId="117" xfId="0" applyNumberFormat="1" applyFont="1" applyFill="1" applyBorder="1" applyAlignment="1">
      <alignment horizontal="right"/>
    </xf>
    <xf numFmtId="1" fontId="28" fillId="0" borderId="74" xfId="0" applyNumberFormat="1" applyFont="1" applyFill="1" applyBorder="1" applyAlignment="1">
      <alignment horizontal="center"/>
    </xf>
    <xf numFmtId="174" fontId="57" fillId="0" borderId="74" xfId="0" applyNumberFormat="1" applyFont="1" applyFill="1" applyBorder="1" applyAlignment="1"/>
    <xf numFmtId="0" fontId="52" fillId="0" borderId="87" xfId="0" applyFont="1" applyFill="1" applyBorder="1" applyAlignment="1">
      <alignment vertical="center"/>
    </xf>
    <xf numFmtId="4" fontId="7" fillId="0" borderId="68" xfId="0" applyNumberFormat="1" applyFont="1" applyFill="1" applyBorder="1" applyAlignment="1">
      <alignment vertical="center"/>
    </xf>
    <xf numFmtId="0" fontId="12" fillId="0" borderId="68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74" fontId="28" fillId="0" borderId="68" xfId="0" applyNumberFormat="1" applyFont="1" applyFill="1" applyBorder="1" applyAlignment="1">
      <alignment horizontal="right"/>
    </xf>
    <xf numFmtId="1" fontId="28" fillId="0" borderId="68" xfId="0" applyNumberFormat="1" applyFont="1" applyFill="1" applyBorder="1" applyAlignment="1">
      <alignment horizontal="center"/>
    </xf>
    <xf numFmtId="174" fontId="57" fillId="0" borderId="68" xfId="0" applyNumberFormat="1" applyFont="1" applyFill="1" applyBorder="1" applyAlignment="1"/>
    <xf numFmtId="0" fontId="28" fillId="0" borderId="116" xfId="0" applyFont="1" applyFill="1" applyBorder="1" applyAlignment="1">
      <alignment vertical="center"/>
    </xf>
    <xf numFmtId="4" fontId="7" fillId="0" borderId="116" xfId="0" applyNumberFormat="1" applyFont="1" applyFill="1" applyBorder="1" applyAlignment="1">
      <alignment vertical="center"/>
    </xf>
    <xf numFmtId="0" fontId="12" fillId="0" borderId="116" xfId="0" applyFont="1" applyFill="1" applyBorder="1" applyAlignment="1"/>
    <xf numFmtId="168" fontId="28" fillId="0" borderId="116" xfId="0" applyNumberFormat="1" applyFont="1" applyFill="1" applyBorder="1" applyAlignment="1">
      <alignment vertical="center"/>
    </xf>
    <xf numFmtId="174" fontId="28" fillId="0" borderId="116" xfId="0" applyNumberFormat="1" applyFont="1" applyFill="1" applyBorder="1" applyAlignment="1">
      <alignment horizontal="right"/>
    </xf>
    <xf numFmtId="1" fontId="28" fillId="0" borderId="116" xfId="0" applyNumberFormat="1" applyFont="1" applyFill="1" applyBorder="1" applyAlignment="1">
      <alignment horizontal="center"/>
    </xf>
    <xf numFmtId="174" fontId="57" fillId="0" borderId="116" xfId="0" applyNumberFormat="1" applyFont="1" applyFill="1" applyBorder="1" applyAlignment="1"/>
    <xf numFmtId="2" fontId="7" fillId="0" borderId="116" xfId="0" applyNumberFormat="1" applyFont="1" applyBorder="1"/>
    <xf numFmtId="167" fontId="18" fillId="0" borderId="90" xfId="0" applyNumberFormat="1" applyFont="1" applyFill="1" applyBorder="1" applyAlignment="1"/>
    <xf numFmtId="164" fontId="7" fillId="0" borderId="74" xfId="0" applyNumberFormat="1" applyFont="1" applyFill="1" applyBorder="1" applyAlignment="1"/>
    <xf numFmtId="164" fontId="7" fillId="0" borderId="68" xfId="0" applyNumberFormat="1" applyFont="1" applyFill="1" applyBorder="1" applyAlignment="1"/>
    <xf numFmtId="164" fontId="28" fillId="0" borderId="48" xfId="0" applyNumberFormat="1" applyFont="1" applyFill="1" applyBorder="1" applyAlignment="1">
      <alignment horizontal="center" vertical="center"/>
    </xf>
    <xf numFmtId="164" fontId="28" fillId="0" borderId="51" xfId="0" applyNumberFormat="1" applyFont="1" applyFill="1" applyBorder="1" applyAlignment="1">
      <alignment horizontal="center" vertical="center"/>
    </xf>
    <xf numFmtId="164" fontId="28" fillId="0" borderId="49" xfId="0" applyNumberFormat="1" applyFont="1" applyFill="1" applyBorder="1" applyAlignment="1">
      <alignment horizontal="center" vertical="center"/>
    </xf>
    <xf numFmtId="167" fontId="22" fillId="0" borderId="74" xfId="0" applyNumberFormat="1" applyFont="1" applyFill="1" applyBorder="1" applyAlignment="1"/>
    <xf numFmtId="167" fontId="22" fillId="0" borderId="68" xfId="0" applyNumberFormat="1" applyFont="1" applyFill="1" applyBorder="1" applyAlignment="1"/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44" fontId="40" fillId="30" borderId="98" xfId="1" applyFont="1" applyFill="1" applyBorder="1" applyAlignment="1"/>
    <xf numFmtId="167" fontId="22" fillId="30" borderId="33" xfId="0" applyNumberFormat="1" applyFont="1" applyFill="1" applyBorder="1" applyAlignment="1">
      <alignment vertical="center" wrapText="1"/>
    </xf>
    <xf numFmtId="164" fontId="28" fillId="30" borderId="0" xfId="0" applyNumberFormat="1" applyFont="1" applyFill="1"/>
    <xf numFmtId="44" fontId="28" fillId="30" borderId="0" xfId="1" applyFont="1" applyFill="1"/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44" fontId="28" fillId="30" borderId="70" xfId="1" applyFont="1" applyFill="1" applyBorder="1" applyAlignment="1">
      <alignment horizontal="center" vertical="center"/>
    </xf>
    <xf numFmtId="44" fontId="28" fillId="30" borderId="71" xfId="1" applyFont="1" applyFill="1" applyBorder="1" applyAlignment="1">
      <alignment horizontal="center" vertical="center"/>
    </xf>
    <xf numFmtId="44" fontId="28" fillId="0" borderId="98" xfId="1" applyFont="1" applyFill="1" applyBorder="1" applyAlignment="1">
      <alignment horizontal="center" vertical="center"/>
    </xf>
    <xf numFmtId="44" fontId="28" fillId="4" borderId="98" xfId="1" applyFont="1" applyFill="1" applyBorder="1" applyAlignment="1">
      <alignment horizontal="center" vertical="center"/>
    </xf>
    <xf numFmtId="44" fontId="40" fillId="4" borderId="90" xfId="1" applyFont="1" applyFill="1" applyBorder="1" applyAlignment="1"/>
    <xf numFmtId="0" fontId="7" fillId="4" borderId="98" xfId="0" applyFont="1" applyFill="1" applyBorder="1" applyAlignment="1">
      <alignment horizontal="left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FF"/>
      <color rgb="FF00FF00"/>
      <color rgb="FF00CC00"/>
      <color rgb="FF66FF99"/>
      <color rgb="FFCC99FF"/>
      <color rgb="FFFF33CC"/>
      <color rgb="FF3333FF"/>
      <color rgb="FF99FFCC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5">
                  <c:v>2218481</c:v>
                </c:pt>
                <c:pt idx="16">
                  <c:v>2218482</c:v>
                </c:pt>
                <c:pt idx="18">
                  <c:v>2219120</c:v>
                </c:pt>
                <c:pt idx="19">
                  <c:v>2219121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5">
                  <c:v>847510.09499999997</c:v>
                </c:pt>
                <c:pt idx="16">
                  <c:v>849271.98699999996</c:v>
                </c:pt>
                <c:pt idx="18">
                  <c:v>784873.1852999999</c:v>
                </c:pt>
                <c:pt idx="19">
                  <c:v>770564.41248000006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0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0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0.1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0.1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4"/>
  <sheetViews>
    <sheetView tabSelected="1" zoomScaleNormal="100"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C108" sqref="C10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7" bestFit="1" customWidth="1"/>
    <col min="7" max="7" width="7.28515625" style="12" customWidth="1"/>
    <col min="8" max="8" width="14.7109375" style="85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6" t="s">
        <v>179</v>
      </c>
      <c r="C1" s="454"/>
      <c r="D1" s="455"/>
      <c r="E1" s="456"/>
      <c r="F1" s="837"/>
      <c r="G1" s="457"/>
      <c r="H1" s="837"/>
      <c r="I1" s="458"/>
      <c r="J1" s="459"/>
      <c r="K1" s="1575" t="s">
        <v>26</v>
      </c>
      <c r="L1" s="521"/>
      <c r="M1" s="1577" t="s">
        <v>27</v>
      </c>
      <c r="N1" s="665"/>
      <c r="P1" s="758" t="s">
        <v>38</v>
      </c>
      <c r="Q1" s="1573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8" t="s">
        <v>3</v>
      </c>
      <c r="G2" s="66" t="s">
        <v>8</v>
      </c>
      <c r="H2" s="858" t="s">
        <v>5</v>
      </c>
      <c r="I2" s="256" t="s">
        <v>6</v>
      </c>
      <c r="K2" s="1576"/>
      <c r="L2" s="522" t="s">
        <v>29</v>
      </c>
      <c r="M2" s="1578"/>
      <c r="N2" s="666" t="s">
        <v>29</v>
      </c>
      <c r="O2" s="977" t="s">
        <v>30</v>
      </c>
      <c r="P2" s="759" t="s">
        <v>39</v>
      </c>
      <c r="Q2" s="1574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9">
        <f>PIERNA!F3</f>
        <v>0</v>
      </c>
      <c r="G3" s="97">
        <f>PIERNA!G3</f>
        <v>0</v>
      </c>
      <c r="H3" s="859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8"/>
      <c r="P3" s="370"/>
      <c r="Q3" s="230"/>
      <c r="R3" s="529"/>
      <c r="S3" s="881">
        <f t="shared" ref="S3:S31" si="0">Q3+M3+K3+P3</f>
        <v>0</v>
      </c>
      <c r="T3" s="881" t="e">
        <f>S3/H3</f>
        <v>#DIV/0!</v>
      </c>
    </row>
    <row r="4" spans="1:29" s="148" customFormat="1" ht="35.25" customHeight="1" x14ac:dyDescent="0.3">
      <c r="A4" s="97">
        <v>1</v>
      </c>
      <c r="B4" s="1027" t="str">
        <f>PIERNA!B4</f>
        <v>SEABOARD FOODS</v>
      </c>
      <c r="C4" s="754" t="str">
        <f>PIERNA!C4</f>
        <v>Seaboard</v>
      </c>
      <c r="D4" s="1111" t="str">
        <f>PIERNA!D4</f>
        <v xml:space="preserve">PED. </v>
      </c>
      <c r="E4" s="1112">
        <f>PIERNA!E4</f>
        <v>45168</v>
      </c>
      <c r="F4" s="840">
        <f>PIERNA!F4</f>
        <v>19104.28</v>
      </c>
      <c r="G4" s="352">
        <f>PIERNA!G4</f>
        <v>21</v>
      </c>
      <c r="H4" s="860">
        <f>PIERNA!H4</f>
        <v>19097</v>
      </c>
      <c r="I4" s="546">
        <f>PIERNA!I4</f>
        <v>7.2799999999988358</v>
      </c>
      <c r="J4" s="1442"/>
      <c r="K4" s="589"/>
      <c r="L4" s="602"/>
      <c r="M4" s="589"/>
      <c r="N4" s="592"/>
      <c r="O4" s="1066"/>
      <c r="P4" s="466"/>
      <c r="Q4" s="466"/>
      <c r="R4" s="594"/>
      <c r="S4" s="881">
        <f>Q4</f>
        <v>0</v>
      </c>
      <c r="T4" s="881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111" t="str">
        <f>PIERNA!D5</f>
        <v>PED. 3001811</v>
      </c>
      <c r="E5" s="1112">
        <f>PIERNA!E5</f>
        <v>45169</v>
      </c>
      <c r="F5" s="840">
        <f>PIERNA!F5</f>
        <v>18678.36</v>
      </c>
      <c r="G5" s="352">
        <f>PIERNA!G5</f>
        <v>21</v>
      </c>
      <c r="H5" s="860">
        <f>PIERNA!H5</f>
        <v>18733.3</v>
      </c>
      <c r="I5" s="546">
        <f>PIERNA!I5</f>
        <v>-54.93999999999869</v>
      </c>
      <c r="J5" s="1443" t="str">
        <f>PIERNA!U6</f>
        <v>NLSE23-154</v>
      </c>
      <c r="K5" s="1115"/>
      <c r="L5" s="1211"/>
      <c r="M5" s="589"/>
      <c r="N5" s="592"/>
      <c r="O5" s="1066"/>
      <c r="P5" s="466"/>
      <c r="Q5" s="1119"/>
      <c r="R5" s="1116"/>
      <c r="S5" s="881">
        <f>Q5+M5+K5+P5</f>
        <v>0</v>
      </c>
      <c r="T5" s="881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111" t="str">
        <f>PIERNA!D6</f>
        <v>PED. 102732186</v>
      </c>
      <c r="E6" s="1112">
        <f>PIERNA!E6</f>
        <v>45170</v>
      </c>
      <c r="F6" s="840">
        <f>PIERNA!F6</f>
        <v>18993.75</v>
      </c>
      <c r="G6" s="352">
        <f>PIERNA!G6</f>
        <v>21</v>
      </c>
      <c r="H6" s="860">
        <f>PIERNA!H6</f>
        <v>18991</v>
      </c>
      <c r="I6" s="546">
        <f>PIERNA!I6</f>
        <v>2.75</v>
      </c>
      <c r="J6" s="1443" t="str">
        <f>PIERNA!AE6</f>
        <v>NLSES23-128</v>
      </c>
      <c r="K6" s="589"/>
      <c r="L6" s="602"/>
      <c r="M6" s="589"/>
      <c r="N6" s="592"/>
      <c r="O6" s="1066"/>
      <c r="P6" s="466"/>
      <c r="Q6" s="1113"/>
      <c r="R6" s="1114"/>
      <c r="S6" s="881">
        <f t="shared" si="0"/>
        <v>0</v>
      </c>
      <c r="T6" s="88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111" t="str">
        <f>PIERNA!D7</f>
        <v>PED. 102789382</v>
      </c>
      <c r="E7" s="1112">
        <f>PIERNA!E7</f>
        <v>45171</v>
      </c>
      <c r="F7" s="840">
        <f>PIERNA!F7</f>
        <v>19115.54</v>
      </c>
      <c r="G7" s="352">
        <f>PIERNA!G7</f>
        <v>21</v>
      </c>
      <c r="H7" s="860">
        <f>PIERNA!H7</f>
        <v>19090.8</v>
      </c>
      <c r="I7" s="546">
        <f>PIERNA!I7</f>
        <v>24.740000000001601</v>
      </c>
      <c r="J7" s="1444" t="str">
        <f>PIERNA!AO6</f>
        <v>NLSE23-155</v>
      </c>
      <c r="K7" s="1210"/>
      <c r="L7" s="1211"/>
      <c r="M7" s="1210"/>
      <c r="N7" s="1117"/>
      <c r="O7" s="1066"/>
      <c r="P7" s="466"/>
      <c r="Q7" s="1115"/>
      <c r="R7" s="1116"/>
      <c r="S7" s="881">
        <f t="shared" si="0"/>
        <v>0</v>
      </c>
      <c r="T7" s="881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209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40">
        <f>PIERNA!F8</f>
        <v>18961.7</v>
      </c>
      <c r="G8" s="352">
        <f>PIERNA!G8</f>
        <v>21</v>
      </c>
      <c r="H8" s="860">
        <f>PIERNA!H8</f>
        <v>18951</v>
      </c>
      <c r="I8" s="546">
        <f>PIERNA!I8</f>
        <v>10.700000000000728</v>
      </c>
      <c r="J8" s="1441" t="str">
        <f>PIERNA!AY6</f>
        <v>ACCSE23-09</v>
      </c>
      <c r="K8" s="1210"/>
      <c r="L8" s="1212"/>
      <c r="M8" s="1210"/>
      <c r="N8" s="1117"/>
      <c r="O8" s="1067"/>
      <c r="P8" s="466"/>
      <c r="Q8" s="1115"/>
      <c r="R8" s="1117"/>
      <c r="S8" s="881">
        <f t="shared" si="0"/>
        <v>0</v>
      </c>
      <c r="T8" s="881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40">
        <f>PIERNA!F9</f>
        <v>18508.88</v>
      </c>
      <c r="G9" s="352">
        <f>PIERNA!G9</f>
        <v>20</v>
      </c>
      <c r="H9" s="860">
        <f>PIERNA!H9</f>
        <v>18555.46</v>
      </c>
      <c r="I9" s="546">
        <f>PIERNA!I9</f>
        <v>-46.579999999998108</v>
      </c>
      <c r="J9" s="730">
        <f>PIERNA!BI6</f>
        <v>11703</v>
      </c>
      <c r="K9" s="1220">
        <v>11424</v>
      </c>
      <c r="L9" s="1122" t="s">
        <v>364</v>
      </c>
      <c r="M9" s="1121">
        <v>37120</v>
      </c>
      <c r="N9" s="596" t="s">
        <v>419</v>
      </c>
      <c r="O9" s="1490">
        <v>12006</v>
      </c>
      <c r="P9" s="466"/>
      <c r="Q9" s="357">
        <f>41902.06*17.41</f>
        <v>729514.86459999997</v>
      </c>
      <c r="R9" s="598" t="s">
        <v>364</v>
      </c>
      <c r="S9" s="881">
        <f>Q9+M9+K9</f>
        <v>778058.86459999997</v>
      </c>
      <c r="T9" s="881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40">
        <f>PIERNA!F10</f>
        <v>18782.91</v>
      </c>
      <c r="G10" s="352">
        <f>PIERNA!G10</f>
        <v>21</v>
      </c>
      <c r="H10" s="860">
        <f>PIERNA!H10</f>
        <v>18787.7</v>
      </c>
      <c r="I10" s="546">
        <f>PIERNA!I10</f>
        <v>-4.7900000000008731</v>
      </c>
      <c r="J10" s="683" t="str">
        <f>PIERNA!BS6</f>
        <v>NLSE23-157</v>
      </c>
      <c r="K10" s="1220">
        <v>12434</v>
      </c>
      <c r="L10" s="1122" t="s">
        <v>364</v>
      </c>
      <c r="M10" s="1121">
        <v>37120</v>
      </c>
      <c r="N10" s="596" t="s">
        <v>419</v>
      </c>
      <c r="O10" s="1066">
        <v>2214881</v>
      </c>
      <c r="P10" s="466"/>
      <c r="Q10" s="1119">
        <f>42633.61*16.898</f>
        <v>720422.74178000004</v>
      </c>
      <c r="R10" s="1118" t="s">
        <v>409</v>
      </c>
      <c r="S10" s="881">
        <f>Q10+M10+K10</f>
        <v>769976.74178000004</v>
      </c>
      <c r="T10" s="881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40">
        <f>PIERNA!F11</f>
        <v>19255.8</v>
      </c>
      <c r="G11" s="352">
        <f>PIERNA!G11</f>
        <v>21</v>
      </c>
      <c r="H11" s="860">
        <f>PIERNA!H11</f>
        <v>19297.3</v>
      </c>
      <c r="I11" s="546">
        <f>PIERNA!I11</f>
        <v>-41.5</v>
      </c>
      <c r="J11" s="683" t="str">
        <f>PIERNA!CC6</f>
        <v>NLSE23-158</v>
      </c>
      <c r="K11" s="589">
        <v>12274</v>
      </c>
      <c r="L11" s="1122" t="s">
        <v>364</v>
      </c>
      <c r="M11" s="589">
        <v>37120</v>
      </c>
      <c r="N11" s="596" t="s">
        <v>419</v>
      </c>
      <c r="O11" s="1067"/>
      <c r="P11" s="466"/>
      <c r="Q11" s="1119"/>
      <c r="R11" s="1118"/>
      <c r="S11" s="881">
        <f t="shared" si="0"/>
        <v>49394</v>
      </c>
      <c r="T11" s="881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4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40">
        <f>PIERNA!F12</f>
        <v>19008.36</v>
      </c>
      <c r="G12" s="352">
        <f>PIERNA!G12</f>
        <v>21</v>
      </c>
      <c r="H12" s="860">
        <f>PIERNA!H12</f>
        <v>19036.099999999999</v>
      </c>
      <c r="I12" s="546">
        <f>PIERNA!I12</f>
        <v>-27.739999999997963</v>
      </c>
      <c r="J12" s="683" t="str">
        <f>PIERNA!CM6</f>
        <v>NLSE23-159</v>
      </c>
      <c r="K12" s="589">
        <v>12424</v>
      </c>
      <c r="L12" s="602" t="s">
        <v>412</v>
      </c>
      <c r="M12" s="589">
        <v>37120</v>
      </c>
      <c r="N12" s="596" t="s">
        <v>405</v>
      </c>
      <c r="O12" s="1067"/>
      <c r="P12" s="466"/>
      <c r="Q12" s="1119"/>
      <c r="R12" s="1118"/>
      <c r="S12" s="881">
        <f>Q12+M12+K12</f>
        <v>49544</v>
      </c>
      <c r="T12" s="881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53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40">
        <f>PIERNA!F13</f>
        <v>18355</v>
      </c>
      <c r="G13" s="352">
        <f>PIERNA!G13</f>
        <v>20</v>
      </c>
      <c r="H13" s="860">
        <f>PIERNA!H13</f>
        <v>18484</v>
      </c>
      <c r="I13" s="546">
        <f>PIERNA!I13</f>
        <v>-129</v>
      </c>
      <c r="J13" s="1471" t="str">
        <f>PIERNA!CW6</f>
        <v>TFL--3796</v>
      </c>
      <c r="K13" s="589"/>
      <c r="L13" s="602"/>
      <c r="M13" s="589"/>
      <c r="N13" s="596"/>
      <c r="O13" s="1067" t="s">
        <v>411</v>
      </c>
      <c r="P13" s="1525" t="s">
        <v>361</v>
      </c>
      <c r="Q13" s="357">
        <v>837300.64</v>
      </c>
      <c r="R13" s="598" t="s">
        <v>410</v>
      </c>
      <c r="S13" s="881" t="e">
        <f t="shared" si="0"/>
        <v>#VALUE!</v>
      </c>
      <c r="T13" s="881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1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40">
        <f>PIERNA!F14</f>
        <v>18678.18</v>
      </c>
      <c r="G14" s="352">
        <f>PIERNA!G14</f>
        <v>20</v>
      </c>
      <c r="H14" s="860">
        <f>PIERNA!H14</f>
        <v>18770.47</v>
      </c>
      <c r="I14" s="546">
        <f>PIERNA!I14</f>
        <v>-92.290000000000873</v>
      </c>
      <c r="J14" s="683">
        <f>PIERNA!DG6</f>
        <v>11704</v>
      </c>
      <c r="K14" s="589">
        <v>12274</v>
      </c>
      <c r="L14" s="597" t="s">
        <v>413</v>
      </c>
      <c r="M14" s="589">
        <v>37120</v>
      </c>
      <c r="N14" s="596" t="s">
        <v>413</v>
      </c>
      <c r="O14" s="1066">
        <v>12014</v>
      </c>
      <c r="P14" s="761"/>
      <c r="Q14" s="357">
        <f>45561.58*17.48</f>
        <v>796416.41840000008</v>
      </c>
      <c r="R14" s="599" t="s">
        <v>406</v>
      </c>
      <c r="S14" s="881">
        <f>Q14+M14+K14</f>
        <v>845810.41840000008</v>
      </c>
      <c r="T14" s="881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44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40">
        <f>PIERNA!F15</f>
        <v>18953.54</v>
      </c>
      <c r="G15" s="352">
        <f>PIERNA!G15</f>
        <v>21</v>
      </c>
      <c r="H15" s="860">
        <f>PIERNA!H15</f>
        <v>18996.2</v>
      </c>
      <c r="I15" s="546">
        <f>PIERNA!I15</f>
        <v>-42.659999999999854</v>
      </c>
      <c r="J15" s="751" t="str">
        <f>PIERNA!DQ6</f>
        <v>FACT-3716</v>
      </c>
      <c r="K15" s="1497"/>
      <c r="L15" s="597"/>
      <c r="M15" s="589"/>
      <c r="N15" s="600"/>
      <c r="O15" s="1067">
        <v>3716</v>
      </c>
      <c r="P15" s="1525" t="s">
        <v>361</v>
      </c>
      <c r="Q15" s="357">
        <v>854828.55</v>
      </c>
      <c r="R15" s="601" t="s">
        <v>410</v>
      </c>
      <c r="S15" s="881">
        <f>Q15+M15+K15</f>
        <v>854828.55</v>
      </c>
      <c r="T15" s="881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54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40">
        <f>PIERNA!F16</f>
        <v>18883.599999999999</v>
      </c>
      <c r="G16" s="352">
        <f>PIERNA!G16</f>
        <v>21</v>
      </c>
      <c r="H16" s="860">
        <f>PIERNA!H16</f>
        <v>19065.099999999999</v>
      </c>
      <c r="I16" s="546">
        <f>PIERNA!I16</f>
        <v>-181.5</v>
      </c>
      <c r="J16" s="752">
        <f>PIERNA!EA6</f>
        <v>11364</v>
      </c>
      <c r="K16" s="589"/>
      <c r="L16" s="597"/>
      <c r="M16" s="589"/>
      <c r="N16" s="600"/>
      <c r="O16" s="1067"/>
      <c r="P16" s="466"/>
      <c r="Q16" s="466"/>
      <c r="R16" s="598"/>
      <c r="S16" s="881">
        <f t="shared" si="0"/>
        <v>0</v>
      </c>
      <c r="T16" s="881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55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40">
        <f>PIERNA!F17</f>
        <v>18341.87</v>
      </c>
      <c r="G17" s="352">
        <f>PIERNA!G17</f>
        <v>22</v>
      </c>
      <c r="H17" s="860">
        <f>PIERNA!H17</f>
        <v>18391</v>
      </c>
      <c r="I17" s="546">
        <f>PIERNA!I17</f>
        <v>-49.130000000001019</v>
      </c>
      <c r="J17" s="1219">
        <f>PIERNA!EK6</f>
        <v>11755</v>
      </c>
      <c r="K17" s="589">
        <v>12274</v>
      </c>
      <c r="L17" s="597" t="s">
        <v>420</v>
      </c>
      <c r="M17" s="589">
        <v>37120</v>
      </c>
      <c r="N17" s="596" t="s">
        <v>414</v>
      </c>
      <c r="O17" s="1067">
        <v>12027</v>
      </c>
      <c r="P17" s="1068"/>
      <c r="Q17" s="466">
        <f>46257.79*17.43</f>
        <v>806273.27969999996</v>
      </c>
      <c r="R17" s="598" t="s">
        <v>360</v>
      </c>
      <c r="S17" s="881">
        <f>Q17+M17+K17</f>
        <v>855667.27969999996</v>
      </c>
      <c r="T17" s="881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44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40">
        <f>PIERNA!F18</f>
        <v>18363.439999999999</v>
      </c>
      <c r="G18" s="352">
        <f>PIERNA!G18</f>
        <v>20</v>
      </c>
      <c r="H18" s="860">
        <f>PIERNA!H18</f>
        <v>18500.900000000001</v>
      </c>
      <c r="I18" s="546">
        <f>PIERNA!I18</f>
        <v>-137.46000000000276</v>
      </c>
      <c r="J18" s="1696" t="str">
        <f>PIERNA!EU6</f>
        <v>ACCSE23-05</v>
      </c>
      <c r="K18" s="589"/>
      <c r="L18" s="597"/>
      <c r="M18" s="589"/>
      <c r="N18" s="600"/>
      <c r="O18" s="1066"/>
      <c r="P18" s="760"/>
      <c r="Q18" s="466"/>
      <c r="R18" s="599"/>
      <c r="S18" s="881">
        <f>Q18+M18+K18</f>
        <v>0</v>
      </c>
      <c r="T18" s="88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57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40">
        <f>PIERNA!F19</f>
        <v>19163.939999999999</v>
      </c>
      <c r="G19" s="352">
        <f>PIERNA!G19</f>
        <v>21</v>
      </c>
      <c r="H19" s="860">
        <f>PIERNA!H19</f>
        <v>19200.400000000001</v>
      </c>
      <c r="I19" s="546">
        <f>PIERNA!I19</f>
        <v>-36.460000000002765</v>
      </c>
      <c r="J19" s="730" t="str">
        <f>PIERNA!FE6</f>
        <v>NLSE23-164</v>
      </c>
      <c r="K19" s="589">
        <v>12434</v>
      </c>
      <c r="L19" s="597" t="s">
        <v>421</v>
      </c>
      <c r="M19" s="589">
        <v>37120</v>
      </c>
      <c r="N19" s="600" t="s">
        <v>416</v>
      </c>
      <c r="O19" s="1066">
        <v>2218481</v>
      </c>
      <c r="P19" s="761"/>
      <c r="Q19" s="466">
        <f>48679.5*17.41</f>
        <v>847510.09499999997</v>
      </c>
      <c r="R19" s="592" t="s">
        <v>364</v>
      </c>
      <c r="S19" s="881">
        <f>Q19+M19+K19</f>
        <v>897064.09499999997</v>
      </c>
      <c r="T19" s="881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53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40">
        <f>PIERNA!F20</f>
        <v>19215.400000000001</v>
      </c>
      <c r="G20" s="352">
        <f>PIERNA!G20</f>
        <v>21</v>
      </c>
      <c r="H20" s="860">
        <f>PIERNA!H20</f>
        <v>19240.400000000001</v>
      </c>
      <c r="I20" s="546">
        <f>PIERNA!I20</f>
        <v>-25</v>
      </c>
      <c r="J20" s="1001" t="str">
        <f>PIERNA!FO6</f>
        <v>NLSE23-165</v>
      </c>
      <c r="K20" s="589">
        <v>12274</v>
      </c>
      <c r="L20" s="597" t="s">
        <v>421</v>
      </c>
      <c r="M20" s="589">
        <v>37120</v>
      </c>
      <c r="N20" s="600" t="s">
        <v>416</v>
      </c>
      <c r="O20" s="1066">
        <v>2218482</v>
      </c>
      <c r="P20" s="761"/>
      <c r="Q20" s="466">
        <f>48780.7*17.41</f>
        <v>849271.98699999996</v>
      </c>
      <c r="R20" s="592" t="s">
        <v>364</v>
      </c>
      <c r="S20" s="881">
        <f t="shared" si="0"/>
        <v>898665.98699999996</v>
      </c>
      <c r="T20" s="881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56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40">
        <f>PIERNA!F21</f>
        <v>18742.990000000002</v>
      </c>
      <c r="G21" s="352">
        <f>PIERNA!G21</f>
        <v>20</v>
      </c>
      <c r="H21" s="860">
        <f>PIERNA!H21</f>
        <v>18775.45</v>
      </c>
      <c r="I21" s="546">
        <f>PIERNA!I21</f>
        <v>-32.459999999999127</v>
      </c>
      <c r="J21" s="683">
        <f>PIERNA!FY6</f>
        <v>38130</v>
      </c>
      <c r="K21" s="589"/>
      <c r="L21" s="597"/>
      <c r="M21" s="589"/>
      <c r="N21" s="600"/>
      <c r="O21" s="1066"/>
      <c r="P21" s="466"/>
      <c r="Q21" s="466"/>
      <c r="R21" s="592"/>
      <c r="S21" s="881">
        <f t="shared" si="0"/>
        <v>0</v>
      </c>
      <c r="T21" s="881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57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40">
        <f>PIERNA!F22</f>
        <v>19004.12</v>
      </c>
      <c r="G22" s="352">
        <f>PIERNA!G22</f>
        <v>21</v>
      </c>
      <c r="H22" s="860">
        <f>PIERNA!H22</f>
        <v>19004.099999999999</v>
      </c>
      <c r="I22" s="546">
        <f>PIERNA!I22</f>
        <v>2.0000000000436557E-2</v>
      </c>
      <c r="J22" s="800" t="str">
        <f>PIERNA!GI6</f>
        <v>NLSE23-166</v>
      </c>
      <c r="K22" s="589">
        <v>12274</v>
      </c>
      <c r="L22" s="597" t="s">
        <v>410</v>
      </c>
      <c r="M22" s="589">
        <v>37120</v>
      </c>
      <c r="N22" s="600" t="s">
        <v>417</v>
      </c>
      <c r="O22" s="1067">
        <v>2219120</v>
      </c>
      <c r="P22" s="466"/>
      <c r="Q22" s="466">
        <f>44607.74*17.595</f>
        <v>784873.1852999999</v>
      </c>
      <c r="R22" s="592" t="s">
        <v>412</v>
      </c>
      <c r="S22" s="881">
        <f>Q22+M22+K22</f>
        <v>834267.1852999999</v>
      </c>
      <c r="T22" s="881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40">
        <f>PIERNA!F23</f>
        <v>19090.22</v>
      </c>
      <c r="G23" s="352">
        <f>PIERNA!G23</f>
        <v>21</v>
      </c>
      <c r="H23" s="860">
        <f>PIERNA!H23</f>
        <v>19103.8</v>
      </c>
      <c r="I23" s="546">
        <f>PIERNA!I23</f>
        <v>-13.579999999998108</v>
      </c>
      <c r="J23" s="800" t="str">
        <f>PIERNA!GS6</f>
        <v>NLSE23-167</v>
      </c>
      <c r="K23" s="589">
        <v>10124</v>
      </c>
      <c r="L23" s="597" t="s">
        <v>423</v>
      </c>
      <c r="M23" s="589">
        <v>37120</v>
      </c>
      <c r="N23" s="833" t="s">
        <v>417</v>
      </c>
      <c r="O23" s="1067">
        <v>2219121</v>
      </c>
      <c r="P23" s="954"/>
      <c r="Q23" s="466">
        <f>44841.97*17.184</f>
        <v>770564.41248000006</v>
      </c>
      <c r="R23" s="592" t="s">
        <v>415</v>
      </c>
      <c r="S23" s="881">
        <f>Q23+M23+K23</f>
        <v>817808.41248000006</v>
      </c>
      <c r="T23" s="881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40">
        <f>PIERNA!F24</f>
        <v>19037.62</v>
      </c>
      <c r="G24" s="352">
        <f>PIERNA!G24</f>
        <v>21</v>
      </c>
      <c r="H24" s="860">
        <f>PIERNA!H24</f>
        <v>19053.599999999999</v>
      </c>
      <c r="I24" s="546">
        <f>PIERNA!I24</f>
        <v>-15.979999999999563</v>
      </c>
      <c r="J24" s="1697" t="str">
        <f>PIERNA!HC6</f>
        <v>ACCESE23-10</v>
      </c>
      <c r="K24" s="589"/>
      <c r="L24" s="597"/>
      <c r="M24" s="589"/>
      <c r="N24" s="596"/>
      <c r="O24" s="1066"/>
      <c r="P24" s="1068"/>
      <c r="Q24" s="466"/>
      <c r="R24" s="592"/>
      <c r="S24" s="881">
        <f>Q24+M24+K24</f>
        <v>0</v>
      </c>
      <c r="T24" s="88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40">
        <f>PIERNA!HQ5</f>
        <v>18779.189999999999</v>
      </c>
      <c r="G25" s="352">
        <f>PIERNA!HR5</f>
        <v>21</v>
      </c>
      <c r="H25" s="860">
        <f>PIERNA!HS5</f>
        <v>18974.5</v>
      </c>
      <c r="I25" s="546">
        <f>PIERNA!I25</f>
        <v>-195.31000000000131</v>
      </c>
      <c r="J25" s="683">
        <f>PIERNA!HM6</f>
        <v>11365</v>
      </c>
      <c r="K25" s="589"/>
      <c r="L25" s="597"/>
      <c r="M25" s="589"/>
      <c r="N25" s="1050"/>
      <c r="O25" s="1066"/>
      <c r="P25" s="466"/>
      <c r="Q25" s="466"/>
      <c r="R25" s="592"/>
      <c r="S25" s="881">
        <f t="shared" si="0"/>
        <v>0</v>
      </c>
      <c r="T25" s="881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37">
        <f>PIERNA!HW5</f>
        <v>0</v>
      </c>
      <c r="C26" s="754">
        <f>PIERNA!HX5</f>
        <v>0</v>
      </c>
      <c r="D26" s="792">
        <f>PIERNA!HY5</f>
        <v>0</v>
      </c>
      <c r="E26" s="603">
        <f>PIERNA!HZ5</f>
        <v>0</v>
      </c>
      <c r="F26" s="841">
        <f>PIERNA!IA5</f>
        <v>0</v>
      </c>
      <c r="G26" s="1158">
        <f>PIERNA!IB5</f>
        <v>0</v>
      </c>
      <c r="H26" s="1159">
        <f>PIERNA!IC5</f>
        <v>0</v>
      </c>
      <c r="I26" s="1160">
        <f>PIERNA!I26</f>
        <v>0</v>
      </c>
      <c r="J26" s="800">
        <f>PIERNA!HW6</f>
        <v>0</v>
      </c>
      <c r="K26" s="589"/>
      <c r="L26" s="597"/>
      <c r="M26" s="589"/>
      <c r="N26" s="592"/>
      <c r="O26" s="1066"/>
      <c r="P26" s="1161"/>
      <c r="Q26" s="466"/>
      <c r="R26" s="594"/>
      <c r="S26" s="881">
        <f>Q26+M26+K26</f>
        <v>0</v>
      </c>
      <c r="T26" s="881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9">
        <f>PIERNA!II5</f>
        <v>0</v>
      </c>
      <c r="E27" s="505">
        <f>PIERNA!IJ5</f>
        <v>0</v>
      </c>
      <c r="F27" s="840">
        <f>PIERNA!IK5</f>
        <v>0</v>
      </c>
      <c r="G27" s="510">
        <f>PIERNA!IL5</f>
        <v>0</v>
      </c>
      <c r="H27" s="860">
        <f>PIERNA!IM5</f>
        <v>0</v>
      </c>
      <c r="I27" s="546">
        <f>PIERNA!I27</f>
        <v>0</v>
      </c>
      <c r="J27" s="800">
        <f>PIERNA!IG6</f>
        <v>0</v>
      </c>
      <c r="K27" s="357"/>
      <c r="L27" s="597"/>
      <c r="M27" s="589"/>
      <c r="N27" s="596"/>
      <c r="O27" s="1066"/>
      <c r="P27" s="761"/>
      <c r="Q27" s="1043"/>
      <c r="R27" s="1044"/>
      <c r="S27" s="881">
        <f>Q27+M27+K27+P27</f>
        <v>0</v>
      </c>
      <c r="T27" s="88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54">
        <f>PIERNA!IR5</f>
        <v>0</v>
      </c>
      <c r="D28" s="792">
        <f>PIERNA!IS5</f>
        <v>0</v>
      </c>
      <c r="E28" s="603">
        <f>PIERNA!IT5</f>
        <v>0</v>
      </c>
      <c r="F28" s="841">
        <f>PIERNA!IU5</f>
        <v>0</v>
      </c>
      <c r="G28" s="510">
        <f>PIERNA!IV5</f>
        <v>0</v>
      </c>
      <c r="H28" s="860">
        <f>PIERNA!IW5</f>
        <v>0</v>
      </c>
      <c r="I28" s="546">
        <f>PIERNA!I28</f>
        <v>0</v>
      </c>
      <c r="J28" s="1338">
        <f>PIERNA!IQ6</f>
        <v>0</v>
      </c>
      <c r="K28" s="1339"/>
      <c r="L28" s="1045"/>
      <c r="M28" s="1046"/>
      <c r="N28" s="1047"/>
      <c r="O28" s="1042"/>
      <c r="P28" s="466"/>
      <c r="Q28" s="466"/>
      <c r="R28" s="594"/>
      <c r="S28" s="881">
        <f t="shared" si="0"/>
        <v>0</v>
      </c>
      <c r="T28" s="88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>
        <f>PIERNA!JA5</f>
        <v>0</v>
      </c>
      <c r="C29" s="754">
        <f>PIERNA!JB5</f>
        <v>0</v>
      </c>
      <c r="D29" s="792">
        <f>PIERNA!JC5</f>
        <v>0</v>
      </c>
      <c r="E29" s="603">
        <f>PIERNA!JD5</f>
        <v>0</v>
      </c>
      <c r="F29" s="841">
        <f>PIERNA!JE5</f>
        <v>0</v>
      </c>
      <c r="G29" s="510">
        <f>PIERNA!JF5</f>
        <v>0</v>
      </c>
      <c r="H29" s="860">
        <f>PIERNA!JG5</f>
        <v>0</v>
      </c>
      <c r="I29" s="546">
        <f>PIERNA!I29</f>
        <v>0</v>
      </c>
      <c r="J29" s="1239">
        <f>PIERNA!JA6</f>
        <v>0</v>
      </c>
      <c r="K29" s="1048"/>
      <c r="L29" s="597"/>
      <c r="M29" s="589"/>
      <c r="N29" s="594"/>
      <c r="O29" s="593"/>
      <c r="P29" s="466"/>
      <c r="Q29" s="1043"/>
      <c r="R29" s="1044"/>
      <c r="S29" s="881">
        <f t="shared" si="0"/>
        <v>0</v>
      </c>
      <c r="T29" s="88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54">
        <f>PIERNA!JL5</f>
        <v>0</v>
      </c>
      <c r="D30" s="792">
        <f>PIERNA!JM5</f>
        <v>0</v>
      </c>
      <c r="E30" s="793">
        <f>PIERNA!JN5</f>
        <v>0</v>
      </c>
      <c r="F30" s="842">
        <f>PIERNA!JO5</f>
        <v>0</v>
      </c>
      <c r="G30" s="358">
        <f>PIERNA!JP5</f>
        <v>0</v>
      </c>
      <c r="H30" s="861">
        <f>PIERNA!JQ5</f>
        <v>0</v>
      </c>
      <c r="I30" s="546">
        <f>PIERNA!I30</f>
        <v>0</v>
      </c>
      <c r="J30" s="800">
        <f>PIERNA!JK6</f>
        <v>0</v>
      </c>
      <c r="K30" s="357"/>
      <c r="L30" s="597"/>
      <c r="M30" s="589"/>
      <c r="N30" s="594"/>
      <c r="O30" s="593"/>
      <c r="P30" s="466"/>
      <c r="Q30" s="466"/>
      <c r="R30" s="594"/>
      <c r="S30" s="881">
        <f>Q30+M30+K30</f>
        <v>0</v>
      </c>
      <c r="T30" s="88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808">
        <f>PIERNA!JV5</f>
        <v>0</v>
      </c>
      <c r="D31" s="792">
        <f>PIERNA!JW5</f>
        <v>0</v>
      </c>
      <c r="E31" s="793">
        <f>PIERNA!JX5</f>
        <v>0</v>
      </c>
      <c r="F31" s="842">
        <f>PIERNA!JY5</f>
        <v>0</v>
      </c>
      <c r="G31" s="358">
        <f>PIERNA!JZ5</f>
        <v>0</v>
      </c>
      <c r="H31" s="861">
        <f>PIERNA!KA5</f>
        <v>0</v>
      </c>
      <c r="I31" s="546">
        <f>PIERNA!I31</f>
        <v>0</v>
      </c>
      <c r="J31" s="824">
        <f>PIERNA!JU6</f>
        <v>0</v>
      </c>
      <c r="K31" s="357"/>
      <c r="L31" s="600"/>
      <c r="M31" s="589"/>
      <c r="N31" s="592"/>
      <c r="O31" s="593"/>
      <c r="P31" s="466"/>
      <c r="Q31" s="1043"/>
      <c r="R31" s="594"/>
      <c r="S31" s="881">
        <f t="shared" si="0"/>
        <v>0</v>
      </c>
      <c r="T31" s="88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754">
        <f>PIERNA!KF5</f>
        <v>0</v>
      </c>
      <c r="D32" s="792">
        <f>PIERNA!KG5</f>
        <v>0</v>
      </c>
      <c r="E32" s="793">
        <f>PIERNA!KH5</f>
        <v>0</v>
      </c>
      <c r="F32" s="842">
        <f>PIERNA!KI5</f>
        <v>0</v>
      </c>
      <c r="G32" s="358">
        <f>PIERNA!KJ5</f>
        <v>0</v>
      </c>
      <c r="H32" s="861">
        <f>PIERNA!H32</f>
        <v>0</v>
      </c>
      <c r="I32" s="546">
        <f>PIERNA!I32</f>
        <v>0</v>
      </c>
      <c r="J32" s="955">
        <f>PIERNA!KE6</f>
        <v>0</v>
      </c>
      <c r="K32" s="942"/>
      <c r="L32" s="591"/>
      <c r="M32" s="589"/>
      <c r="N32" s="592"/>
      <c r="O32" s="593"/>
      <c r="P32" s="466"/>
      <c r="Q32" s="466"/>
      <c r="R32" s="594"/>
      <c r="S32" s="881">
        <f>Q32+M32+K32+P32</f>
        <v>0</v>
      </c>
      <c r="T32" s="88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>
        <f>PIERNA!KO5</f>
        <v>0</v>
      </c>
      <c r="C33" s="754">
        <f>PIERNA!KP5</f>
        <v>0</v>
      </c>
      <c r="D33" s="792">
        <f>PIERNA!KQ5</f>
        <v>0</v>
      </c>
      <c r="E33" s="793">
        <f>PIERNA!KR5</f>
        <v>0</v>
      </c>
      <c r="F33" s="843">
        <f>PIERNA!KS5</f>
        <v>0</v>
      </c>
      <c r="G33" s="512">
        <f>PIERNA!KT5</f>
        <v>0</v>
      </c>
      <c r="H33" s="861">
        <f>PIERNA!KU5</f>
        <v>0</v>
      </c>
      <c r="I33" s="547">
        <f>PIERNA!I33</f>
        <v>0</v>
      </c>
      <c r="J33" s="929">
        <f>PIERNA!KO6</f>
        <v>0</v>
      </c>
      <c r="K33" s="1249"/>
      <c r="L33" s="597"/>
      <c r="M33" s="1251"/>
      <c r="N33" s="597"/>
      <c r="O33" s="1245"/>
      <c r="P33" s="466"/>
      <c r="Q33" s="1043"/>
      <c r="R33" s="594"/>
      <c r="S33" s="881">
        <f>Q33+M33+K33+P33</f>
        <v>0</v>
      </c>
      <c r="T33" s="88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755">
        <f>PIERNA!C34</f>
        <v>0</v>
      </c>
      <c r="D34" s="792">
        <f>PIERNA!D34</f>
        <v>0</v>
      </c>
      <c r="E34" s="793">
        <f>PIERNA!E34</f>
        <v>0</v>
      </c>
      <c r="F34" s="843">
        <f>PIERNA!F34</f>
        <v>0</v>
      </c>
      <c r="G34" s="512">
        <f>PIERNA!G34</f>
        <v>0</v>
      </c>
      <c r="H34" s="861">
        <f>PIERNA!H34</f>
        <v>0</v>
      </c>
      <c r="I34" s="546">
        <f>PIERNA!I34</f>
        <v>0</v>
      </c>
      <c r="J34" s="1041">
        <f>PIERNA!KY6</f>
        <v>0</v>
      </c>
      <c r="K34" s="1250"/>
      <c r="L34" s="597"/>
      <c r="M34" s="750"/>
      <c r="N34" s="594"/>
      <c r="O34" s="979"/>
      <c r="P34" s="466"/>
      <c r="Q34" s="467"/>
      <c r="R34" s="595"/>
      <c r="S34" s="881">
        <f>Q34+M34+K34+P34</f>
        <v>0</v>
      </c>
      <c r="T34" s="88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3">
        <f>PIERNA!C35</f>
        <v>0</v>
      </c>
      <c r="D35" s="509">
        <f>PIERNA!D35</f>
        <v>0</v>
      </c>
      <c r="E35" s="511">
        <f>PIERNA!E35</f>
        <v>0</v>
      </c>
      <c r="F35" s="844">
        <f>PIERNA!F35</f>
        <v>0</v>
      </c>
      <c r="G35" s="513">
        <f>PIERNA!G35</f>
        <v>0</v>
      </c>
      <c r="H35" s="861">
        <f>PIERNA!H35</f>
        <v>0</v>
      </c>
      <c r="I35" s="546">
        <f>PIERNA!I35</f>
        <v>0</v>
      </c>
      <c r="J35" s="800">
        <f>PIERNA!LI6</f>
        <v>0</v>
      </c>
      <c r="K35" s="467"/>
      <c r="L35" s="597"/>
      <c r="M35" s="750"/>
      <c r="N35" s="594"/>
      <c r="O35" s="979"/>
      <c r="P35" s="466"/>
      <c r="Q35" s="357"/>
      <c r="R35" s="594"/>
      <c r="S35" s="881">
        <f>Q35+M35+K35</f>
        <v>0</v>
      </c>
      <c r="T35" s="88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3">
        <f>PIERNA!C36</f>
        <v>0</v>
      </c>
      <c r="D36" s="509">
        <f>PIERNA!D36</f>
        <v>0</v>
      </c>
      <c r="E36" s="511">
        <f>PIERNA!E36</f>
        <v>0</v>
      </c>
      <c r="F36" s="844">
        <f>PIERNA!F36</f>
        <v>0</v>
      </c>
      <c r="G36" s="513">
        <f>PIERNA!G36</f>
        <v>0</v>
      </c>
      <c r="H36" s="861">
        <f>PIERNA!H36</f>
        <v>0</v>
      </c>
      <c r="I36" s="546">
        <f>PIERNA!I36</f>
        <v>0</v>
      </c>
      <c r="J36" s="800">
        <f>PIERNA!LS6</f>
        <v>0</v>
      </c>
      <c r="K36" s="467"/>
      <c r="L36" s="597"/>
      <c r="M36" s="750"/>
      <c r="N36" s="1050"/>
      <c r="O36" s="979"/>
      <c r="P36" s="466"/>
      <c r="Q36" s="357"/>
      <c r="R36" s="592"/>
      <c r="S36" s="881">
        <f t="shared" ref="S36:S39" si="9">Q36+M36+K36</f>
        <v>0</v>
      </c>
      <c r="T36" s="88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40">
        <f>PIERNA!F37</f>
        <v>0</v>
      </c>
      <c r="G37" s="352">
        <f>PIERNA!G37</f>
        <v>0</v>
      </c>
      <c r="H37" s="860">
        <f>PIERNA!H37</f>
        <v>0</v>
      </c>
      <c r="I37" s="546">
        <f>PIERNA!I37</f>
        <v>0</v>
      </c>
      <c r="J37" s="800">
        <f>PIERNA!MC6</f>
        <v>0</v>
      </c>
      <c r="K37" s="357"/>
      <c r="L37" s="597"/>
      <c r="M37" s="589"/>
      <c r="N37" s="592"/>
      <c r="O37" s="979"/>
      <c r="P37" s="466"/>
      <c r="Q37" s="466"/>
      <c r="R37" s="592"/>
      <c r="S37" s="881">
        <f>Q37+M37+K37</f>
        <v>0</v>
      </c>
      <c r="T37" s="88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5">
        <f>PIERNA!F38</f>
        <v>0</v>
      </c>
      <c r="G38" s="352">
        <f>PIERNA!G38</f>
        <v>0</v>
      </c>
      <c r="H38" s="862">
        <f>PIERNA!H38</f>
        <v>0</v>
      </c>
      <c r="I38" s="546">
        <f>PIERNA!I38</f>
        <v>0</v>
      </c>
      <c r="J38" s="800">
        <f>PIERNA!MM6</f>
        <v>0</v>
      </c>
      <c r="K38" s="357"/>
      <c r="L38" s="602"/>
      <c r="M38" s="589"/>
      <c r="N38" s="592"/>
      <c r="O38" s="979"/>
      <c r="P38" s="466"/>
      <c r="Q38" s="466"/>
      <c r="R38" s="594"/>
      <c r="S38" s="881">
        <f t="shared" si="9"/>
        <v>0</v>
      </c>
      <c r="T38" s="88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6">
        <f>PIERNA!F39</f>
        <v>0</v>
      </c>
      <c r="G39" s="97">
        <f>PIERNA!G39</f>
        <v>0</v>
      </c>
      <c r="H39" s="855">
        <f>PIERNA!H39</f>
        <v>0</v>
      </c>
      <c r="I39" s="102">
        <f>PIERNA!I39</f>
        <v>0</v>
      </c>
      <c r="J39" s="955">
        <f>PIERNA!MW6</f>
        <v>0</v>
      </c>
      <c r="K39" s="1162"/>
      <c r="L39" s="602"/>
      <c r="M39" s="589"/>
      <c r="N39" s="592"/>
      <c r="O39" s="979"/>
      <c r="P39" s="466"/>
      <c r="Q39" s="466"/>
      <c r="R39" s="594"/>
      <c r="S39" s="881">
        <f t="shared" si="9"/>
        <v>0</v>
      </c>
      <c r="T39" s="88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6">
        <f>PIERNA!F40</f>
        <v>0</v>
      </c>
      <c r="G40" s="97">
        <f>PIERNA!G40</f>
        <v>0</v>
      </c>
      <c r="H40" s="855">
        <f>PIERNA!H40</f>
        <v>0</v>
      </c>
      <c r="I40" s="102">
        <f>PIERNA!I40</f>
        <v>0</v>
      </c>
      <c r="J40" s="1163"/>
      <c r="K40" s="1164"/>
      <c r="L40" s="591"/>
      <c r="M40" s="589"/>
      <c r="N40" s="592"/>
      <c r="O40" s="979"/>
      <c r="P40" s="466"/>
      <c r="Q40" s="466"/>
      <c r="R40" s="594"/>
      <c r="S40" s="881">
        <f>Q40+M40+K40+P40</f>
        <v>0</v>
      </c>
      <c r="T40" s="88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6">
        <f>PIERNA!F41</f>
        <v>0</v>
      </c>
      <c r="G41" s="97">
        <f>PIERNA!G41</f>
        <v>0</v>
      </c>
      <c r="H41" s="855">
        <f>PIERNA!H41</f>
        <v>0</v>
      </c>
      <c r="I41" s="102">
        <f>PIERNA!I41</f>
        <v>0</v>
      </c>
      <c r="J41" s="1252" t="s">
        <v>196</v>
      </c>
      <c r="K41" s="357"/>
      <c r="L41" s="591"/>
      <c r="M41" s="589"/>
      <c r="N41" s="592"/>
      <c r="O41" s="979"/>
      <c r="P41" s="466"/>
      <c r="Q41" s="466"/>
      <c r="R41" s="594"/>
      <c r="S41" s="881">
        <f>Q41+M41+K41+P41</f>
        <v>0</v>
      </c>
      <c r="T41" s="88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9">
        <f>PIERNA!F42</f>
        <v>0</v>
      </c>
      <c r="G42" s="97">
        <f>PIERNA!G42</f>
        <v>0</v>
      </c>
      <c r="H42" s="859">
        <f>PIERNA!H42</f>
        <v>0</v>
      </c>
      <c r="I42" s="102">
        <f>PIERNA!I42</f>
        <v>0</v>
      </c>
      <c r="J42" s="1254" t="s">
        <v>197</v>
      </c>
      <c r="K42" s="1255"/>
      <c r="L42" s="1256"/>
      <c r="M42" s="1255"/>
      <c r="N42" s="1257"/>
      <c r="O42" s="1258"/>
      <c r="P42" s="1259"/>
      <c r="Q42" s="1253"/>
      <c r="R42" s="1260"/>
      <c r="S42" s="881">
        <f t="shared" ref="S42:S59" si="10">Q42+M42+K42</f>
        <v>0</v>
      </c>
      <c r="T42" s="88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9">
        <f>PIERNA!F43</f>
        <v>0</v>
      </c>
      <c r="G43" s="97">
        <f>PIERNA!G43</f>
        <v>0</v>
      </c>
      <c r="H43" s="859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9"/>
      <c r="P43" s="466"/>
      <c r="Q43" s="466"/>
      <c r="R43" s="594"/>
      <c r="S43" s="881">
        <f t="shared" si="10"/>
        <v>0</v>
      </c>
      <c r="T43" s="88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9">
        <f>PIERNA!F44</f>
        <v>0</v>
      </c>
      <c r="G44" s="97">
        <f>PIERNA!G44</f>
        <v>0</v>
      </c>
      <c r="H44" s="859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9"/>
      <c r="P44" s="466"/>
      <c r="Q44" s="357"/>
      <c r="R44" s="594"/>
      <c r="S44" s="881">
        <f>Q44+M44+K44</f>
        <v>0</v>
      </c>
      <c r="T44" s="88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9">
        <f>PIERNA!F45</f>
        <v>0</v>
      </c>
      <c r="G45" s="97">
        <f>PIERNA!G45</f>
        <v>0</v>
      </c>
      <c r="H45" s="859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9"/>
      <c r="P45" s="466"/>
      <c r="Q45" s="357"/>
      <c r="R45" s="594"/>
      <c r="S45" s="881">
        <f>Q45+M45+K45</f>
        <v>0</v>
      </c>
      <c r="T45" s="88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9">
        <f>PIERNA!F46</f>
        <v>0</v>
      </c>
      <c r="G46" s="97">
        <f>PIERNA!G46</f>
        <v>0</v>
      </c>
      <c r="H46" s="859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9"/>
      <c r="P46" s="466"/>
      <c r="Q46" s="357"/>
      <c r="R46" s="594"/>
      <c r="S46" s="881">
        <f>Q46+M46+K46</f>
        <v>0</v>
      </c>
      <c r="T46" s="88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9">
        <f>PIERNA!F47</f>
        <v>0</v>
      </c>
      <c r="G47" s="97">
        <f>PIERNA!G47</f>
        <v>0</v>
      </c>
      <c r="H47" s="859">
        <f>PIERNA!H47</f>
        <v>0</v>
      </c>
      <c r="I47" s="102">
        <f>PIERNA!I47</f>
        <v>0</v>
      </c>
      <c r="J47" s="579"/>
      <c r="K47" s="589"/>
      <c r="L47" s="591"/>
      <c r="M47" s="721"/>
      <c r="N47" s="596"/>
      <c r="O47" s="980"/>
      <c r="P47" s="466"/>
      <c r="Q47" s="357"/>
      <c r="R47" s="594"/>
      <c r="S47" s="881">
        <f>Q47+M47+K47</f>
        <v>0</v>
      </c>
      <c r="T47" s="88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9">
        <f>PIERNA!F48</f>
        <v>0</v>
      </c>
      <c r="G48" s="97">
        <f>PIERNA!G48</f>
        <v>0</v>
      </c>
      <c r="H48" s="859">
        <f>PIERNA!H48</f>
        <v>0</v>
      </c>
      <c r="I48" s="102">
        <f>PIERNA!I48</f>
        <v>0</v>
      </c>
      <c r="J48" s="579"/>
      <c r="K48" s="589"/>
      <c r="L48" s="591"/>
      <c r="M48" s="722"/>
      <c r="N48" s="596"/>
      <c r="O48" s="979"/>
      <c r="P48" s="466"/>
      <c r="Q48" s="357"/>
      <c r="R48" s="594"/>
      <c r="S48" s="881">
        <f>Q48+M48+K48</f>
        <v>0</v>
      </c>
      <c r="T48" s="88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9">
        <f>PIERNA!F49</f>
        <v>0</v>
      </c>
      <c r="G49" s="97">
        <f>PIERNA!G49</f>
        <v>0</v>
      </c>
      <c r="H49" s="859">
        <f>PIERNA!H49</f>
        <v>0</v>
      </c>
      <c r="I49" s="102">
        <f>PIERNA!I49</f>
        <v>0</v>
      </c>
      <c r="J49" s="579"/>
      <c r="K49" s="589"/>
      <c r="L49" s="591"/>
      <c r="M49" s="722"/>
      <c r="N49" s="596"/>
      <c r="O49" s="979"/>
      <c r="P49" s="466"/>
      <c r="Q49" s="357"/>
      <c r="R49" s="594"/>
      <c r="S49" s="881">
        <f t="shared" ref="S49:S53" si="13">Q49+M49+K49</f>
        <v>0</v>
      </c>
      <c r="T49" s="88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9">
        <f>PIERNA!F50</f>
        <v>0</v>
      </c>
      <c r="G50" s="97">
        <f>PIERNA!G50</f>
        <v>0</v>
      </c>
      <c r="H50" s="859">
        <f>PIERNA!H50</f>
        <v>0</v>
      </c>
      <c r="I50" s="102">
        <f>PIERNA!I50</f>
        <v>0</v>
      </c>
      <c r="J50" s="579"/>
      <c r="K50" s="589"/>
      <c r="L50" s="591"/>
      <c r="M50" s="722"/>
      <c r="N50" s="596"/>
      <c r="O50" s="979"/>
      <c r="P50" s="466"/>
      <c r="Q50" s="357"/>
      <c r="R50" s="594"/>
      <c r="S50" s="881">
        <f t="shared" si="13"/>
        <v>0</v>
      </c>
      <c r="T50" s="88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9">
        <f>PIERNA!F51</f>
        <v>0</v>
      </c>
      <c r="G51" s="97">
        <f>PIERNA!G51</f>
        <v>0</v>
      </c>
      <c r="H51" s="859">
        <f>PIERNA!H51</f>
        <v>0</v>
      </c>
      <c r="I51" s="102">
        <f>PIERNA!I51</f>
        <v>0</v>
      </c>
      <c r="J51" s="579"/>
      <c r="K51" s="589"/>
      <c r="L51" s="591"/>
      <c r="M51" s="722"/>
      <c r="N51" s="596"/>
      <c r="O51" s="979"/>
      <c r="P51" s="762"/>
      <c r="Q51" s="357"/>
      <c r="R51" s="594"/>
      <c r="S51" s="881">
        <f t="shared" si="13"/>
        <v>0</v>
      </c>
      <c r="T51" s="88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9">
        <f>PIERNA!F52</f>
        <v>0</v>
      </c>
      <c r="G52" s="97">
        <f>PIERNA!G52</f>
        <v>0</v>
      </c>
      <c r="H52" s="859">
        <f>PIERNA!H52</f>
        <v>0</v>
      </c>
      <c r="I52" s="102">
        <f>PIERNA!I52</f>
        <v>0</v>
      </c>
      <c r="J52" s="579"/>
      <c r="K52" s="589"/>
      <c r="L52" s="591"/>
      <c r="M52" s="722"/>
      <c r="N52" s="596"/>
      <c r="O52" s="979"/>
      <c r="P52" s="466"/>
      <c r="Q52" s="357"/>
      <c r="R52" s="723"/>
      <c r="S52" s="881">
        <f t="shared" si="13"/>
        <v>0</v>
      </c>
      <c r="T52" s="88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9">
        <f>PIERNA!SL5</f>
        <v>0</v>
      </c>
      <c r="G53" s="97">
        <f>PIERNA!SM5</f>
        <v>0</v>
      </c>
      <c r="H53" s="859">
        <f>PIERNA!SN5</f>
        <v>0</v>
      </c>
      <c r="I53" s="102">
        <f>PIERNA!I53</f>
        <v>0</v>
      </c>
      <c r="J53" s="579"/>
      <c r="K53" s="589"/>
      <c r="L53" s="591"/>
      <c r="M53" s="722"/>
      <c r="N53" s="596"/>
      <c r="O53" s="979"/>
      <c r="P53" s="466"/>
      <c r="Q53" s="357"/>
      <c r="R53" s="723"/>
      <c r="S53" s="881">
        <f t="shared" si="13"/>
        <v>0</v>
      </c>
      <c r="T53" s="88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9">
        <f>PIERNA!F53</f>
        <v>0</v>
      </c>
      <c r="G54" s="97">
        <f>PIERNA!G53</f>
        <v>0</v>
      </c>
      <c r="H54" s="859">
        <f>PIERNA!H53</f>
        <v>0</v>
      </c>
      <c r="I54" s="102">
        <f>PIERNA!I54</f>
        <v>0</v>
      </c>
      <c r="J54" s="579"/>
      <c r="K54" s="589"/>
      <c r="L54" s="591"/>
      <c r="M54" s="722"/>
      <c r="N54" s="596"/>
      <c r="O54" s="979"/>
      <c r="P54" s="466"/>
      <c r="Q54" s="357"/>
      <c r="R54" s="723"/>
      <c r="S54" s="881">
        <f t="shared" si="10"/>
        <v>0</v>
      </c>
      <c r="T54" s="88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7">
        <f>PIERNA!TF5</f>
        <v>0</v>
      </c>
      <c r="G55" s="97">
        <f>PIERNA!TG5</f>
        <v>0</v>
      </c>
      <c r="H55" s="859">
        <f>PIERNA!TH5</f>
        <v>0</v>
      </c>
      <c r="I55" s="102">
        <f>PIERNA!I55</f>
        <v>0</v>
      </c>
      <c r="J55" s="579"/>
      <c r="K55" s="589"/>
      <c r="L55" s="591"/>
      <c r="M55" s="722"/>
      <c r="N55" s="596"/>
      <c r="O55" s="979"/>
      <c r="P55" s="466"/>
      <c r="Q55" s="357"/>
      <c r="R55" s="723"/>
      <c r="S55" s="881">
        <f t="shared" si="10"/>
        <v>0</v>
      </c>
      <c r="T55" s="88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9">
        <f>PIERNA!TP5</f>
        <v>0</v>
      </c>
      <c r="G56" s="97">
        <f>PIERNA!TQ5</f>
        <v>0</v>
      </c>
      <c r="H56" s="859">
        <f>PIERNA!TR5</f>
        <v>0</v>
      </c>
      <c r="I56" s="102">
        <f>PIERNA!I56</f>
        <v>0</v>
      </c>
      <c r="J56" s="579"/>
      <c r="K56" s="589"/>
      <c r="L56" s="591"/>
      <c r="M56" s="722"/>
      <c r="N56" s="596"/>
      <c r="O56" s="979"/>
      <c r="P56" s="466"/>
      <c r="Q56" s="357"/>
      <c r="R56" s="723"/>
      <c r="S56" s="881">
        <f t="shared" si="10"/>
        <v>0</v>
      </c>
      <c r="T56" s="88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9">
        <f>PIERNA!F57</f>
        <v>0</v>
      </c>
      <c r="G57" s="158">
        <f>PIERNA!G57</f>
        <v>0</v>
      </c>
      <c r="H57" s="859">
        <f>PIERNA!H57</f>
        <v>0</v>
      </c>
      <c r="I57" s="102">
        <f>PIERNA!I57</f>
        <v>0</v>
      </c>
      <c r="J57" s="579"/>
      <c r="K57" s="589"/>
      <c r="L57" s="591"/>
      <c r="M57" s="722"/>
      <c r="N57" s="596"/>
      <c r="O57" s="979"/>
      <c r="P57" s="466"/>
      <c r="Q57" s="357"/>
      <c r="R57" s="723"/>
      <c r="S57" s="881">
        <f t="shared" si="10"/>
        <v>0</v>
      </c>
      <c r="T57" s="88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9">
        <f>PIERNA!F58</f>
        <v>0</v>
      </c>
      <c r="G58" s="97">
        <f>PIERNA!G58</f>
        <v>0</v>
      </c>
      <c r="H58" s="859">
        <f>PIERNA!H58</f>
        <v>0</v>
      </c>
      <c r="I58" s="102">
        <f>PIERNA!I58</f>
        <v>0</v>
      </c>
      <c r="J58" s="579"/>
      <c r="K58" s="589"/>
      <c r="L58" s="591"/>
      <c r="M58" s="722"/>
      <c r="N58" s="596"/>
      <c r="O58" s="979"/>
      <c r="P58" s="466"/>
      <c r="Q58" s="357"/>
      <c r="R58" s="723"/>
      <c r="S58" s="881">
        <f t="shared" si="10"/>
        <v>0</v>
      </c>
      <c r="T58" s="88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9">
        <f>PIERNA!F59</f>
        <v>0</v>
      </c>
      <c r="G59" s="97">
        <f>PIERNA!G59</f>
        <v>0</v>
      </c>
      <c r="H59" s="859">
        <f>PIERNA!H59</f>
        <v>0</v>
      </c>
      <c r="I59" s="102">
        <f>PIERNA!I59</f>
        <v>0</v>
      </c>
      <c r="J59" s="579"/>
      <c r="K59" s="589"/>
      <c r="L59" s="591"/>
      <c r="M59" s="722"/>
      <c r="N59" s="596"/>
      <c r="O59" s="979"/>
      <c r="P59" s="466"/>
      <c r="Q59" s="357"/>
      <c r="R59" s="723"/>
      <c r="S59" s="881">
        <f t="shared" si="10"/>
        <v>0</v>
      </c>
      <c r="T59" s="88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9">
        <f>PIERNA!F60</f>
        <v>0</v>
      </c>
      <c r="G60" s="97">
        <f>PIERNA!G60</f>
        <v>0</v>
      </c>
      <c r="H60" s="859">
        <f>PIERNA!H60</f>
        <v>0</v>
      </c>
      <c r="I60" s="102">
        <f>PIERNA!I60</f>
        <v>0</v>
      </c>
      <c r="J60" s="579"/>
      <c r="K60" s="749"/>
      <c r="L60" s="684"/>
      <c r="M60" s="722"/>
      <c r="N60" s="596"/>
      <c r="O60" s="979"/>
      <c r="P60" s="466"/>
      <c r="Q60" s="357"/>
      <c r="R60" s="723"/>
      <c r="S60" s="881">
        <f>Q60+M60+L60</f>
        <v>0</v>
      </c>
      <c r="T60" s="88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9">
        <f>PIERNA!F61</f>
        <v>0</v>
      </c>
      <c r="G61" s="97">
        <f>PIERNA!G61</f>
        <v>0</v>
      </c>
      <c r="H61" s="859">
        <f>PIERNA!H61</f>
        <v>0</v>
      </c>
      <c r="I61" s="102">
        <f>PIERNA!I61</f>
        <v>0</v>
      </c>
      <c r="J61" s="579"/>
      <c r="K61" s="589"/>
      <c r="L61" s="591"/>
      <c r="M61" s="722"/>
      <c r="N61" s="596"/>
      <c r="O61" s="979"/>
      <c r="P61" s="466"/>
      <c r="Q61" s="357"/>
      <c r="R61" s="723"/>
      <c r="S61" s="881">
        <f t="shared" ref="S61:S71" si="14">Q61+M61+K61</f>
        <v>0</v>
      </c>
      <c r="T61" s="88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9">
        <f>PIERNA!F62</f>
        <v>0</v>
      </c>
      <c r="G62" s="156">
        <f>PIERNA!G62</f>
        <v>0</v>
      </c>
      <c r="H62" s="859">
        <f>PIERNA!H62</f>
        <v>0</v>
      </c>
      <c r="I62" s="102">
        <f>PIERNA!I62</f>
        <v>0</v>
      </c>
      <c r="J62" s="579"/>
      <c r="K62" s="589"/>
      <c r="L62" s="591"/>
      <c r="M62" s="722"/>
      <c r="N62" s="596"/>
      <c r="O62" s="979"/>
      <c r="P62" s="466"/>
      <c r="Q62" s="357"/>
      <c r="R62" s="723"/>
      <c r="S62" s="881">
        <f t="shared" si="14"/>
        <v>0</v>
      </c>
      <c r="T62" s="88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9">
        <f>PIERNA!F63</f>
        <v>0</v>
      </c>
      <c r="G63" s="156">
        <f>PIERNA!G63</f>
        <v>0</v>
      </c>
      <c r="H63" s="859">
        <f>PIERNA!H63</f>
        <v>0</v>
      </c>
      <c r="I63" s="102">
        <f>PIERNA!I63</f>
        <v>0</v>
      </c>
      <c r="J63" s="579"/>
      <c r="K63" s="589"/>
      <c r="L63" s="591"/>
      <c r="M63" s="722"/>
      <c r="N63" s="596"/>
      <c r="O63" s="979"/>
      <c r="P63" s="466"/>
      <c r="Q63" s="357"/>
      <c r="R63" s="723"/>
      <c r="S63" s="881">
        <f t="shared" si="14"/>
        <v>0</v>
      </c>
      <c r="T63" s="88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9">
        <f>PIERNA!F64</f>
        <v>0</v>
      </c>
      <c r="G64" s="156">
        <f>PIERNA!G64</f>
        <v>0</v>
      </c>
      <c r="H64" s="859">
        <f>PIERNA!H64</f>
        <v>0</v>
      </c>
      <c r="I64" s="102">
        <f>PIERNA!I64</f>
        <v>0</v>
      </c>
      <c r="J64" s="579"/>
      <c r="K64" s="589"/>
      <c r="L64" s="591"/>
      <c r="M64" s="722"/>
      <c r="N64" s="596"/>
      <c r="O64" s="979"/>
      <c r="P64" s="466"/>
      <c r="Q64" s="357"/>
      <c r="R64" s="723"/>
      <c r="S64" s="881">
        <f t="shared" si="14"/>
        <v>0</v>
      </c>
      <c r="T64" s="88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9">
        <f>PIERNA!F65</f>
        <v>0</v>
      </c>
      <c r="G65" s="156">
        <f>PIERNA!G65</f>
        <v>0</v>
      </c>
      <c r="H65" s="859">
        <f>PIERNA!H65</f>
        <v>0</v>
      </c>
      <c r="I65" s="102">
        <f>PIERNA!I65</f>
        <v>0</v>
      </c>
      <c r="J65" s="579"/>
      <c r="K65" s="589"/>
      <c r="L65" s="591"/>
      <c r="M65" s="722"/>
      <c r="N65" s="596"/>
      <c r="O65" s="979"/>
      <c r="P65" s="466"/>
      <c r="Q65" s="357"/>
      <c r="R65" s="723"/>
      <c r="S65" s="881">
        <f t="shared" si="14"/>
        <v>0</v>
      </c>
      <c r="T65" s="88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9">
        <f>PIERNA!F61</f>
        <v>0</v>
      </c>
      <c r="G66" s="156">
        <f>PIERNA!G61</f>
        <v>0</v>
      </c>
      <c r="H66" s="859">
        <f>PIERNA!H61</f>
        <v>0</v>
      </c>
      <c r="I66" s="102">
        <f>PIERNA!I66</f>
        <v>0</v>
      </c>
      <c r="J66" s="579"/>
      <c r="K66" s="589"/>
      <c r="L66" s="591"/>
      <c r="M66" s="722"/>
      <c r="N66" s="596"/>
      <c r="O66" s="979"/>
      <c r="P66" s="466"/>
      <c r="Q66" s="357"/>
      <c r="R66" s="723"/>
      <c r="S66" s="881">
        <f t="shared" si="14"/>
        <v>0</v>
      </c>
      <c r="T66" s="88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9">
        <f>PIERNA!F62</f>
        <v>0</v>
      </c>
      <c r="G67" s="156">
        <f>PIERNA!G62</f>
        <v>0</v>
      </c>
      <c r="H67" s="859">
        <f>PIERNA!H62</f>
        <v>0</v>
      </c>
      <c r="I67" s="102">
        <f>PIERNA!I67</f>
        <v>0</v>
      </c>
      <c r="J67" s="579"/>
      <c r="K67" s="589"/>
      <c r="L67" s="591"/>
      <c r="M67" s="722"/>
      <c r="N67" s="596"/>
      <c r="O67" s="979"/>
      <c r="P67" s="466"/>
      <c r="Q67" s="357"/>
      <c r="R67" s="723"/>
      <c r="S67" s="881">
        <f t="shared" si="14"/>
        <v>0</v>
      </c>
      <c r="T67" s="88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9">
        <f>PIERNA!F63</f>
        <v>0</v>
      </c>
      <c r="G68" s="156">
        <f>PIERNA!G63</f>
        <v>0</v>
      </c>
      <c r="H68" s="859">
        <f>PIERNA!H63</f>
        <v>0</v>
      </c>
      <c r="I68" s="102">
        <f>PIERNA!I68</f>
        <v>0</v>
      </c>
      <c r="J68" s="579"/>
      <c r="K68" s="589"/>
      <c r="L68" s="591"/>
      <c r="M68" s="722"/>
      <c r="N68" s="596"/>
      <c r="O68" s="979"/>
      <c r="P68" s="466"/>
      <c r="Q68" s="357"/>
      <c r="R68" s="723"/>
      <c r="S68" s="881">
        <f t="shared" si="14"/>
        <v>0</v>
      </c>
      <c r="T68" s="88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9">
        <f>PIERNA!F64</f>
        <v>0</v>
      </c>
      <c r="G69" s="156">
        <f>PIERNA!G64</f>
        <v>0</v>
      </c>
      <c r="H69" s="859">
        <f>PIERNA!H64</f>
        <v>0</v>
      </c>
      <c r="I69" s="102">
        <f>PIERNA!I69</f>
        <v>0</v>
      </c>
      <c r="J69" s="579"/>
      <c r="K69" s="589"/>
      <c r="L69" s="591"/>
      <c r="M69" s="722"/>
      <c r="N69" s="596"/>
      <c r="O69" s="979"/>
      <c r="P69" s="466"/>
      <c r="Q69" s="357"/>
      <c r="R69" s="723"/>
      <c r="S69" s="881">
        <f t="shared" si="14"/>
        <v>0</v>
      </c>
      <c r="T69" s="88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9">
        <f>PIERNA!F65</f>
        <v>0</v>
      </c>
      <c r="G70" s="156">
        <f>PIERNA!G65</f>
        <v>0</v>
      </c>
      <c r="H70" s="859">
        <f>PIERNA!H65</f>
        <v>0</v>
      </c>
      <c r="I70" s="102">
        <f>PIERNA!I70</f>
        <v>0</v>
      </c>
      <c r="J70" s="681"/>
      <c r="K70" s="589"/>
      <c r="L70" s="591"/>
      <c r="M70" s="722"/>
      <c r="N70" s="596"/>
      <c r="O70" s="979"/>
      <c r="P70" s="466"/>
      <c r="Q70" s="357"/>
      <c r="R70" s="723"/>
      <c r="S70" s="881">
        <f t="shared" si="14"/>
        <v>0</v>
      </c>
      <c r="T70" s="88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9">
        <f>PIERNA!F66</f>
        <v>0</v>
      </c>
      <c r="G71" s="156">
        <f>PIERNA!G66</f>
        <v>0</v>
      </c>
      <c r="H71" s="859">
        <f>PIERNA!H66</f>
        <v>0</v>
      </c>
      <c r="I71" s="102">
        <f>PIERNA!I71</f>
        <v>0</v>
      </c>
      <c r="J71" s="681"/>
      <c r="K71" s="589"/>
      <c r="L71" s="591"/>
      <c r="M71" s="722"/>
      <c r="N71" s="596"/>
      <c r="O71" s="979"/>
      <c r="P71" s="466"/>
      <c r="Q71" s="357"/>
      <c r="R71" s="723"/>
      <c r="S71" s="881">
        <f t="shared" si="14"/>
        <v>0</v>
      </c>
      <c r="T71" s="88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9">
        <f>PIERNA!F67</f>
        <v>0</v>
      </c>
      <c r="G72" s="156">
        <f>PIERNA!G67</f>
        <v>0</v>
      </c>
      <c r="H72" s="859">
        <f>PIERNA!H67</f>
        <v>0</v>
      </c>
      <c r="I72" s="102">
        <f>PIERNA!I72</f>
        <v>0</v>
      </c>
      <c r="J72" s="681"/>
      <c r="K72" s="589"/>
      <c r="L72" s="591"/>
      <c r="M72" s="722"/>
      <c r="N72" s="596"/>
      <c r="O72" s="979"/>
      <c r="P72" s="466"/>
      <c r="Q72" s="357"/>
      <c r="R72" s="723"/>
      <c r="S72" s="881">
        <f t="shared" ref="S72:S168" si="15">Q72+M72+K72</f>
        <v>0</v>
      </c>
      <c r="T72" s="88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9">
        <f>PIERNA!F68</f>
        <v>0</v>
      </c>
      <c r="G73" s="156">
        <f>PIERNA!G68</f>
        <v>0</v>
      </c>
      <c r="H73" s="859">
        <f>PIERNA!H68</f>
        <v>0</v>
      </c>
      <c r="I73" s="102">
        <f>PIERNA!I73</f>
        <v>0</v>
      </c>
      <c r="J73" s="681"/>
      <c r="K73" s="589"/>
      <c r="L73" s="591"/>
      <c r="M73" s="722"/>
      <c r="N73" s="596"/>
      <c r="O73" s="979"/>
      <c r="P73" s="466"/>
      <c r="Q73" s="357"/>
      <c r="R73" s="723"/>
      <c r="S73" s="881">
        <f t="shared" si="15"/>
        <v>0</v>
      </c>
      <c r="T73" s="88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9">
        <f>PIERNA!F69</f>
        <v>0</v>
      </c>
      <c r="G74" s="156">
        <f>PIERNA!G69</f>
        <v>0</v>
      </c>
      <c r="H74" s="859">
        <f>PIERNA!H69</f>
        <v>0</v>
      </c>
      <c r="I74" s="102">
        <f>PIERNA!I74</f>
        <v>0</v>
      </c>
      <c r="J74" s="681"/>
      <c r="K74" s="589"/>
      <c r="L74" s="591"/>
      <c r="M74" s="722"/>
      <c r="N74" s="596"/>
      <c r="O74" s="979"/>
      <c r="P74" s="466"/>
      <c r="Q74" s="357"/>
      <c r="R74" s="723"/>
      <c r="S74" s="881">
        <f t="shared" si="15"/>
        <v>0</v>
      </c>
      <c r="T74" s="88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9">
        <f>PIERNA!F70</f>
        <v>0</v>
      </c>
      <c r="G75" s="156">
        <f>PIERNA!G70</f>
        <v>0</v>
      </c>
      <c r="H75" s="859">
        <f>PIERNA!H70</f>
        <v>0</v>
      </c>
      <c r="I75" s="102">
        <f>PIERNA!I75</f>
        <v>0</v>
      </c>
      <c r="J75" s="681"/>
      <c r="K75" s="589"/>
      <c r="L75" s="591"/>
      <c r="M75" s="722"/>
      <c r="N75" s="596"/>
      <c r="O75" s="979"/>
      <c r="P75" s="466"/>
      <c r="Q75" s="357"/>
      <c r="R75" s="723"/>
      <c r="S75" s="881">
        <f t="shared" si="15"/>
        <v>0</v>
      </c>
      <c r="T75" s="88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9">
        <f>PIERNA!F71</f>
        <v>0</v>
      </c>
      <c r="G76" s="156">
        <f>PIERNA!G71</f>
        <v>0</v>
      </c>
      <c r="H76" s="859">
        <f>PIERNA!H71</f>
        <v>0</v>
      </c>
      <c r="I76" s="102">
        <f>PIERNA!I76</f>
        <v>0</v>
      </c>
      <c r="J76" s="681"/>
      <c r="K76" s="589"/>
      <c r="L76" s="591"/>
      <c r="M76" s="722"/>
      <c r="N76" s="596"/>
      <c r="O76" s="979"/>
      <c r="P76" s="466"/>
      <c r="Q76" s="357"/>
      <c r="R76" s="723"/>
      <c r="S76" s="881">
        <f t="shared" si="15"/>
        <v>0</v>
      </c>
      <c r="T76" s="88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9">
        <f>PIERNA!F72</f>
        <v>0</v>
      </c>
      <c r="G77" s="156">
        <f>PIERNA!G72</f>
        <v>0</v>
      </c>
      <c r="H77" s="859">
        <f>PIERNA!H72</f>
        <v>0</v>
      </c>
      <c r="I77" s="102">
        <f>PIERNA!I77</f>
        <v>0</v>
      </c>
      <c r="J77" s="681"/>
      <c r="K77" s="589"/>
      <c r="L77" s="591"/>
      <c r="M77" s="722"/>
      <c r="N77" s="596"/>
      <c r="O77" s="979"/>
      <c r="P77" s="466"/>
      <c r="Q77" s="357"/>
      <c r="R77" s="723"/>
      <c r="S77" s="881">
        <f t="shared" si="15"/>
        <v>0</v>
      </c>
      <c r="T77" s="88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9">
        <f>PIERNA!F73</f>
        <v>0</v>
      </c>
      <c r="G78" s="156">
        <f>PIERNA!G73</f>
        <v>0</v>
      </c>
      <c r="H78" s="859">
        <f>PIERNA!H73</f>
        <v>0</v>
      </c>
      <c r="I78" s="102">
        <f>PIERNA!I78</f>
        <v>0</v>
      </c>
      <c r="J78" s="681"/>
      <c r="K78" s="589"/>
      <c r="L78" s="591"/>
      <c r="M78" s="722"/>
      <c r="N78" s="596"/>
      <c r="O78" s="979"/>
      <c r="P78" s="466"/>
      <c r="Q78" s="357"/>
      <c r="R78" s="723"/>
      <c r="S78" s="881">
        <f t="shared" si="15"/>
        <v>0</v>
      </c>
      <c r="T78" s="88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9">
        <f>PIERNA!F74</f>
        <v>0</v>
      </c>
      <c r="G79" s="156">
        <f>PIERNA!G74</f>
        <v>0</v>
      </c>
      <c r="H79" s="859">
        <f>PIERNA!H74</f>
        <v>0</v>
      </c>
      <c r="I79" s="102">
        <f>PIERNA!I79</f>
        <v>0</v>
      </c>
      <c r="J79" s="681"/>
      <c r="K79" s="589"/>
      <c r="L79" s="591"/>
      <c r="M79" s="722"/>
      <c r="N79" s="596"/>
      <c r="O79" s="979"/>
      <c r="P79" s="466"/>
      <c r="Q79" s="357"/>
      <c r="R79" s="723"/>
      <c r="S79" s="881">
        <f t="shared" si="15"/>
        <v>0</v>
      </c>
      <c r="T79" s="88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9">
        <f>PIERNA!F75</f>
        <v>0</v>
      </c>
      <c r="G80" s="156">
        <f>PIERNA!G75</f>
        <v>0</v>
      </c>
      <c r="H80" s="859">
        <f>PIERNA!H75</f>
        <v>0</v>
      </c>
      <c r="I80" s="102">
        <f>PIERNA!I80</f>
        <v>0</v>
      </c>
      <c r="J80" s="681"/>
      <c r="K80" s="589"/>
      <c r="L80" s="591"/>
      <c r="M80" s="722"/>
      <c r="N80" s="596"/>
      <c r="O80" s="979"/>
      <c r="P80" s="466"/>
      <c r="Q80" s="357"/>
      <c r="R80" s="723"/>
      <c r="S80" s="881">
        <f t="shared" si="15"/>
        <v>0</v>
      </c>
      <c r="T80" s="88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9">
        <f>PIERNA!F76</f>
        <v>0</v>
      </c>
      <c r="G81" s="156">
        <f>PIERNA!G76</f>
        <v>0</v>
      </c>
      <c r="H81" s="859">
        <f>PIERNA!H76</f>
        <v>0</v>
      </c>
      <c r="I81" s="102">
        <f>PIERNA!I81</f>
        <v>0</v>
      </c>
      <c r="J81" s="681"/>
      <c r="K81" s="589"/>
      <c r="L81" s="591"/>
      <c r="M81" s="722"/>
      <c r="N81" s="596"/>
      <c r="O81" s="979"/>
      <c r="P81" s="466"/>
      <c r="Q81" s="357"/>
      <c r="R81" s="723"/>
      <c r="S81" s="881">
        <f t="shared" si="15"/>
        <v>0</v>
      </c>
      <c r="T81" s="88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9">
        <f>PIERNA!F77</f>
        <v>0</v>
      </c>
      <c r="G82" s="156">
        <f>PIERNA!G77</f>
        <v>0</v>
      </c>
      <c r="H82" s="859">
        <f>PIERNA!H77</f>
        <v>0</v>
      </c>
      <c r="I82" s="102">
        <f>PIERNA!I82</f>
        <v>0</v>
      </c>
      <c r="J82" s="681"/>
      <c r="K82" s="589"/>
      <c r="L82" s="591"/>
      <c r="M82" s="722"/>
      <c r="N82" s="596"/>
      <c r="O82" s="979"/>
      <c r="P82" s="466"/>
      <c r="Q82" s="357"/>
      <c r="R82" s="723"/>
      <c r="S82" s="881">
        <f t="shared" si="15"/>
        <v>0</v>
      </c>
      <c r="T82" s="88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9">
        <f>PIERNA!F78</f>
        <v>0</v>
      </c>
      <c r="G83" s="156">
        <f>PIERNA!G78</f>
        <v>0</v>
      </c>
      <c r="H83" s="859">
        <f>PIERNA!H78</f>
        <v>0</v>
      </c>
      <c r="I83" s="102">
        <f>PIERNA!I83</f>
        <v>0</v>
      </c>
      <c r="J83" s="681"/>
      <c r="K83" s="589"/>
      <c r="L83" s="591"/>
      <c r="M83" s="722"/>
      <c r="N83" s="596"/>
      <c r="O83" s="979"/>
      <c r="P83" s="466"/>
      <c r="Q83" s="357"/>
      <c r="R83" s="723"/>
      <c r="S83" s="881">
        <f t="shared" si="15"/>
        <v>0</v>
      </c>
      <c r="T83" s="88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9">
        <f>PIERNA!F79</f>
        <v>0</v>
      </c>
      <c r="G84" s="156">
        <f>PIERNA!G79</f>
        <v>0</v>
      </c>
      <c r="H84" s="859">
        <f>PIERNA!H79</f>
        <v>0</v>
      </c>
      <c r="I84" s="102">
        <f>PIERNA!I84</f>
        <v>0</v>
      </c>
      <c r="J84" s="681"/>
      <c r="K84" s="589"/>
      <c r="L84" s="591"/>
      <c r="M84" s="722"/>
      <c r="N84" s="596"/>
      <c r="O84" s="979"/>
      <c r="P84" s="466"/>
      <c r="Q84" s="357"/>
      <c r="R84" s="723"/>
      <c r="S84" s="881">
        <f t="shared" si="15"/>
        <v>0</v>
      </c>
      <c r="T84" s="88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9">
        <f>PIERNA!F80</f>
        <v>0</v>
      </c>
      <c r="G85" s="156">
        <f>PIERNA!G80</f>
        <v>0</v>
      </c>
      <c r="H85" s="859">
        <f>PIERNA!H80</f>
        <v>0</v>
      </c>
      <c r="I85" s="102">
        <f>PIERNA!I85</f>
        <v>0</v>
      </c>
      <c r="J85" s="681"/>
      <c r="K85" s="589"/>
      <c r="L85" s="591"/>
      <c r="M85" s="722"/>
      <c r="N85" s="596"/>
      <c r="O85" s="979"/>
      <c r="P85" s="466"/>
      <c r="Q85" s="357"/>
      <c r="R85" s="723"/>
      <c r="S85" s="881">
        <f t="shared" si="15"/>
        <v>0</v>
      </c>
      <c r="T85" s="88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9">
        <f>PIERNA!F81</f>
        <v>0</v>
      </c>
      <c r="G86" s="156">
        <f>PIERNA!G81</f>
        <v>0</v>
      </c>
      <c r="H86" s="859">
        <f>PIERNA!H81</f>
        <v>0</v>
      </c>
      <c r="I86" s="102">
        <f>PIERNA!I86</f>
        <v>0</v>
      </c>
      <c r="J86" s="681"/>
      <c r="K86" s="589"/>
      <c r="L86" s="591"/>
      <c r="M86" s="722"/>
      <c r="N86" s="596"/>
      <c r="O86" s="979"/>
      <c r="P86" s="466"/>
      <c r="Q86" s="357"/>
      <c r="R86" s="723"/>
      <c r="S86" s="881">
        <f t="shared" si="15"/>
        <v>0</v>
      </c>
      <c r="T86" s="88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9">
        <f>PIERNA!F82</f>
        <v>0</v>
      </c>
      <c r="G87" s="156">
        <f>PIERNA!G82</f>
        <v>0</v>
      </c>
      <c r="H87" s="859">
        <f>PIERNA!H82</f>
        <v>0</v>
      </c>
      <c r="I87" s="102">
        <f>PIERNA!I87</f>
        <v>0</v>
      </c>
      <c r="J87" s="681"/>
      <c r="K87" s="589"/>
      <c r="L87" s="591"/>
      <c r="M87" s="722"/>
      <c r="N87" s="596"/>
      <c r="O87" s="979"/>
      <c r="P87" s="466"/>
      <c r="Q87" s="357"/>
      <c r="R87" s="723"/>
      <c r="S87" s="881">
        <f t="shared" si="15"/>
        <v>0</v>
      </c>
      <c r="T87" s="88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9">
        <f>PIERNA!F83</f>
        <v>0</v>
      </c>
      <c r="G88" s="156">
        <f>PIERNA!G83</f>
        <v>0</v>
      </c>
      <c r="H88" s="859">
        <f>PIERNA!H83</f>
        <v>0</v>
      </c>
      <c r="I88" s="102">
        <f>PIERNA!I88</f>
        <v>0</v>
      </c>
      <c r="J88" s="681"/>
      <c r="K88" s="589"/>
      <c r="L88" s="591"/>
      <c r="M88" s="722"/>
      <c r="N88" s="596"/>
      <c r="O88" s="979"/>
      <c r="P88" s="466"/>
      <c r="Q88" s="357"/>
      <c r="R88" s="723"/>
      <c r="S88" s="881">
        <f t="shared" si="15"/>
        <v>0</v>
      </c>
      <c r="T88" s="88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9">
        <f>PIERNA!F84</f>
        <v>0</v>
      </c>
      <c r="G89" s="156">
        <f>PIERNA!G84</f>
        <v>0</v>
      </c>
      <c r="H89" s="859">
        <f>PIERNA!H84</f>
        <v>0</v>
      </c>
      <c r="I89" s="102">
        <f>PIERNA!I89</f>
        <v>0</v>
      </c>
      <c r="J89" s="681"/>
      <c r="K89" s="589"/>
      <c r="L89" s="591"/>
      <c r="M89" s="722"/>
      <c r="N89" s="596"/>
      <c r="O89" s="979"/>
      <c r="P89" s="466"/>
      <c r="Q89" s="357"/>
      <c r="R89" s="723"/>
      <c r="S89" s="881">
        <f t="shared" si="15"/>
        <v>0</v>
      </c>
      <c r="T89" s="88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9">
        <f>PIERNA!F85</f>
        <v>0</v>
      </c>
      <c r="G90" s="156">
        <f>PIERNA!G85</f>
        <v>0</v>
      </c>
      <c r="H90" s="859">
        <f>PIERNA!H85</f>
        <v>0</v>
      </c>
      <c r="I90" s="102">
        <f>PIERNA!I90</f>
        <v>0</v>
      </c>
      <c r="J90" s="681"/>
      <c r="K90" s="589"/>
      <c r="L90" s="591"/>
      <c r="M90" s="722"/>
      <c r="N90" s="596"/>
      <c r="O90" s="979"/>
      <c r="P90" s="466"/>
      <c r="Q90" s="357"/>
      <c r="R90" s="723"/>
      <c r="S90" s="881">
        <f t="shared" si="15"/>
        <v>0</v>
      </c>
      <c r="T90" s="88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9">
        <f>PIERNA!F86</f>
        <v>0</v>
      </c>
      <c r="G91" s="156">
        <f>PIERNA!G86</f>
        <v>0</v>
      </c>
      <c r="H91" s="859">
        <f>PIERNA!H86</f>
        <v>0</v>
      </c>
      <c r="I91" s="102">
        <f>PIERNA!I91</f>
        <v>0</v>
      </c>
      <c r="J91" s="681"/>
      <c r="K91" s="589"/>
      <c r="L91" s="591"/>
      <c r="M91" s="722"/>
      <c r="N91" s="596"/>
      <c r="O91" s="979"/>
      <c r="P91" s="466"/>
      <c r="Q91" s="357"/>
      <c r="R91" s="723"/>
      <c r="S91" s="881">
        <f t="shared" si="15"/>
        <v>0</v>
      </c>
      <c r="T91" s="88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9">
        <f>PIERNA!F87</f>
        <v>0</v>
      </c>
      <c r="G92" s="156">
        <f>PIERNA!G87</f>
        <v>0</v>
      </c>
      <c r="H92" s="859">
        <f>PIERNA!H87</f>
        <v>0</v>
      </c>
      <c r="I92" s="102">
        <f>PIERNA!I92</f>
        <v>0</v>
      </c>
      <c r="J92" s="681"/>
      <c r="K92" s="589"/>
      <c r="L92" s="591"/>
      <c r="M92" s="722"/>
      <c r="N92" s="596"/>
      <c r="O92" s="979"/>
      <c r="P92" s="466"/>
      <c r="Q92" s="357"/>
      <c r="R92" s="723"/>
      <c r="S92" s="881">
        <f t="shared" si="15"/>
        <v>0</v>
      </c>
      <c r="T92" s="88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9">
        <f>PIERNA!F88</f>
        <v>0</v>
      </c>
      <c r="G93" s="156">
        <f>PIERNA!G88</f>
        <v>0</v>
      </c>
      <c r="H93" s="859">
        <f>PIERNA!H88</f>
        <v>0</v>
      </c>
      <c r="I93" s="102">
        <f>PIERNA!I93</f>
        <v>0</v>
      </c>
      <c r="J93" s="681"/>
      <c r="K93" s="589"/>
      <c r="L93" s="591"/>
      <c r="M93" s="722"/>
      <c r="N93" s="596"/>
      <c r="O93" s="979"/>
      <c r="P93" s="466"/>
      <c r="Q93" s="357"/>
      <c r="R93" s="723"/>
      <c r="S93" s="881">
        <f t="shared" si="15"/>
        <v>0</v>
      </c>
      <c r="T93" s="88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9"/>
      <c r="G94" s="156"/>
      <c r="H94" s="859"/>
      <c r="I94" s="102">
        <f>PIERNA!I94</f>
        <v>0</v>
      </c>
      <c r="J94" s="579"/>
      <c r="K94" s="750"/>
      <c r="L94" s="591"/>
      <c r="M94" s="722"/>
      <c r="N94" s="596"/>
      <c r="O94" s="979"/>
      <c r="P94" s="466"/>
      <c r="Q94" s="357"/>
      <c r="R94" s="723"/>
      <c r="S94" s="881">
        <f t="shared" si="15"/>
        <v>0</v>
      </c>
      <c r="T94" s="88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9"/>
      <c r="G95" s="156"/>
      <c r="H95" s="859"/>
      <c r="I95" s="102">
        <f>PIERNA!I95</f>
        <v>0</v>
      </c>
      <c r="J95" s="681"/>
      <c r="K95" s="589"/>
      <c r="L95" s="591"/>
      <c r="M95" s="589"/>
      <c r="N95" s="596"/>
      <c r="O95" s="979"/>
      <c r="P95" s="466"/>
      <c r="Q95" s="357"/>
      <c r="R95" s="723"/>
      <c r="S95" s="881">
        <f t="shared" si="15"/>
        <v>0</v>
      </c>
      <c r="T95" s="88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9"/>
      <c r="G96" s="156"/>
      <c r="H96" s="859"/>
      <c r="I96" s="102"/>
      <c r="J96" s="681"/>
      <c r="K96" s="589"/>
      <c r="L96" s="591"/>
      <c r="M96" s="589"/>
      <c r="N96" s="596"/>
      <c r="O96" s="979"/>
      <c r="P96" s="466"/>
      <c r="Q96" s="357"/>
      <c r="R96" s="723"/>
      <c r="S96" s="881">
        <f t="shared" si="15"/>
        <v>0</v>
      </c>
      <c r="T96" s="882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9"/>
      <c r="G97" s="156"/>
      <c r="H97" s="859"/>
      <c r="I97" s="102"/>
      <c r="J97" s="681"/>
      <c r="K97" s="589"/>
      <c r="L97" s="591"/>
      <c r="M97" s="589"/>
      <c r="N97" s="596"/>
      <c r="O97" s="981"/>
      <c r="P97" s="465"/>
      <c r="Q97" s="465"/>
      <c r="R97" s="590"/>
      <c r="S97" s="881">
        <f t="shared" si="15"/>
        <v>0</v>
      </c>
      <c r="T97" s="882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9"/>
      <c r="G98" s="156"/>
      <c r="H98" s="859"/>
      <c r="I98" s="102"/>
      <c r="J98" s="1019"/>
      <c r="K98" s="1020"/>
      <c r="L98" s="1021"/>
      <c r="M98" s="1020"/>
      <c r="N98" s="1022"/>
      <c r="O98" s="982"/>
      <c r="P98" s="1023"/>
      <c r="Q98" s="1023"/>
      <c r="R98" s="966"/>
      <c r="S98" s="881"/>
      <c r="T98" s="882"/>
    </row>
    <row r="99" spans="1:24" s="148" customFormat="1" ht="38.25" customHeight="1" x14ac:dyDescent="0.3">
      <c r="A99" s="962">
        <v>61</v>
      </c>
      <c r="B99" s="725" t="s">
        <v>321</v>
      </c>
      <c r="C99" s="755" t="s">
        <v>338</v>
      </c>
      <c r="D99" s="1010"/>
      <c r="E99" s="823">
        <v>45173</v>
      </c>
      <c r="F99" s="842">
        <v>352.2</v>
      </c>
      <c r="G99" s="593">
        <v>49</v>
      </c>
      <c r="H99" s="915">
        <v>352.2</v>
      </c>
      <c r="I99" s="743">
        <f t="shared" ref="I99:I115" si="18">H99-F99</f>
        <v>0</v>
      </c>
      <c r="J99" s="1012"/>
      <c r="K99" s="1013"/>
      <c r="L99" s="1014"/>
      <c r="M99" s="1013"/>
      <c r="N99" s="1016"/>
      <c r="O99" s="1352">
        <v>43564</v>
      </c>
      <c r="P99" s="1472" t="s">
        <v>361</v>
      </c>
      <c r="Q99" s="1015">
        <v>11974.8</v>
      </c>
      <c r="R99" s="1029" t="s">
        <v>360</v>
      </c>
      <c r="S99" s="881">
        <f t="shared" ref="S99:S100" si="19">Q99+M99+K99</f>
        <v>11974.8</v>
      </c>
      <c r="T99" s="882">
        <f t="shared" ref="T99:T100" si="20">S99/H99</f>
        <v>34</v>
      </c>
    </row>
    <row r="100" spans="1:24" s="148" customFormat="1" ht="40.5" customHeight="1" x14ac:dyDescent="0.3">
      <c r="A100" s="962">
        <v>62</v>
      </c>
      <c r="B100" s="1069" t="s">
        <v>339</v>
      </c>
      <c r="C100" s="1069" t="s">
        <v>340</v>
      </c>
      <c r="D100" s="1070"/>
      <c r="E100" s="1340">
        <v>45173</v>
      </c>
      <c r="F100" s="849">
        <v>930.12</v>
      </c>
      <c r="G100" s="683">
        <v>78</v>
      </c>
      <c r="H100" s="849">
        <v>930.12</v>
      </c>
      <c r="I100" s="664">
        <f t="shared" si="18"/>
        <v>0</v>
      </c>
      <c r="J100" s="1069"/>
      <c r="K100" s="1013"/>
      <c r="L100" s="1017"/>
      <c r="M100" s="1013"/>
      <c r="N100" s="916"/>
      <c r="O100" s="1169" t="s">
        <v>341</v>
      </c>
      <c r="P100" s="760"/>
      <c r="Q100" s="1357">
        <v>79060.2</v>
      </c>
      <c r="R100" s="1358" t="s">
        <v>360</v>
      </c>
      <c r="S100" s="881">
        <f t="shared" si="19"/>
        <v>79060.2</v>
      </c>
      <c r="T100" s="882">
        <f t="shared" si="20"/>
        <v>85</v>
      </c>
      <c r="X100" s="884">
        <f>SUM(X59:X99)</f>
        <v>0</v>
      </c>
    </row>
    <row r="101" spans="1:24" s="148" customFormat="1" ht="31.5" customHeight="1" thickBot="1" x14ac:dyDescent="0.35">
      <c r="A101" s="962">
        <v>63</v>
      </c>
      <c r="B101" s="1446" t="s">
        <v>342</v>
      </c>
      <c r="C101" s="755" t="s">
        <v>343</v>
      </c>
      <c r="D101" s="1010"/>
      <c r="E101" s="1449">
        <v>45175</v>
      </c>
      <c r="F101" s="842">
        <v>6502.2</v>
      </c>
      <c r="G101" s="593">
        <v>261</v>
      </c>
      <c r="H101" s="915">
        <v>6502.2</v>
      </c>
      <c r="I101" s="743">
        <f t="shared" si="18"/>
        <v>0</v>
      </c>
      <c r="J101" s="1012"/>
      <c r="K101" s="1013"/>
      <c r="L101" s="1014"/>
      <c r="M101" s="1013"/>
      <c r="N101" s="1016"/>
      <c r="O101" s="1473">
        <v>7714</v>
      </c>
      <c r="P101" s="1472" t="s">
        <v>361</v>
      </c>
      <c r="Q101" s="1015">
        <v>195066</v>
      </c>
      <c r="R101" s="1522" t="s">
        <v>360</v>
      </c>
      <c r="S101" s="881">
        <f t="shared" ref="S101" si="21">Q101+M101+K101</f>
        <v>195066</v>
      </c>
      <c r="T101" s="882">
        <f t="shared" ref="T101" si="22">S101/H101</f>
        <v>30</v>
      </c>
    </row>
    <row r="102" spans="1:24" s="148" customFormat="1" ht="31.5" customHeight="1" x14ac:dyDescent="0.3">
      <c r="A102" s="962">
        <v>64</v>
      </c>
      <c r="B102" s="1579" t="s">
        <v>344</v>
      </c>
      <c r="C102" s="1445" t="s">
        <v>345</v>
      </c>
      <c r="D102" s="1447"/>
      <c r="E102" s="1567">
        <v>45175</v>
      </c>
      <c r="F102" s="1448">
        <v>492.78</v>
      </c>
      <c r="G102" s="593">
        <v>20</v>
      </c>
      <c r="H102" s="915">
        <v>492.78</v>
      </c>
      <c r="I102" s="743">
        <f t="shared" si="18"/>
        <v>0</v>
      </c>
      <c r="J102" s="1012"/>
      <c r="K102" s="1013"/>
      <c r="L102" s="1014"/>
      <c r="M102" s="1013"/>
      <c r="N102" s="1453"/>
      <c r="O102" s="1563">
        <v>20780</v>
      </c>
      <c r="P102" s="1456"/>
      <c r="Q102" s="1521">
        <v>30059.58</v>
      </c>
      <c r="R102" s="1526" t="s">
        <v>408</v>
      </c>
      <c r="S102" s="881">
        <f t="shared" ref="S102:S103" si="23">Q102+M102+K102</f>
        <v>30059.58</v>
      </c>
      <c r="T102" s="882">
        <f t="shared" ref="T102:T103" si="24">S102/H102</f>
        <v>61.000000000000007</v>
      </c>
    </row>
    <row r="103" spans="1:24" s="148" customFormat="1" ht="31.5" customHeight="1" x14ac:dyDescent="0.3">
      <c r="A103" s="962">
        <v>65</v>
      </c>
      <c r="B103" s="1580"/>
      <c r="C103" s="1445" t="s">
        <v>346</v>
      </c>
      <c r="D103" s="1447"/>
      <c r="E103" s="1568"/>
      <c r="F103" s="1448">
        <v>321.57</v>
      </c>
      <c r="G103" s="593">
        <v>13</v>
      </c>
      <c r="H103" s="915">
        <v>321.57</v>
      </c>
      <c r="I103" s="743">
        <f t="shared" si="18"/>
        <v>0</v>
      </c>
      <c r="J103" s="1012"/>
      <c r="K103" s="1013"/>
      <c r="L103" s="1014"/>
      <c r="M103" s="1013"/>
      <c r="N103" s="1453"/>
      <c r="O103" s="1564"/>
      <c r="P103" s="1456"/>
      <c r="Q103" s="1521">
        <v>18007.919999999998</v>
      </c>
      <c r="R103" s="1527"/>
      <c r="S103" s="881">
        <f t="shared" si="23"/>
        <v>18007.919999999998</v>
      </c>
      <c r="T103" s="882">
        <f t="shared" si="24"/>
        <v>55.999999999999993</v>
      </c>
    </row>
    <row r="104" spans="1:24" s="148" customFormat="1" ht="40.5" customHeight="1" thickBot="1" x14ac:dyDescent="0.35">
      <c r="A104" s="962">
        <v>66</v>
      </c>
      <c r="B104" s="1581"/>
      <c r="C104" s="1445" t="s">
        <v>66</v>
      </c>
      <c r="D104" s="1447"/>
      <c r="E104" s="1569"/>
      <c r="F104" s="1448">
        <v>990.3</v>
      </c>
      <c r="G104" s="593">
        <v>35</v>
      </c>
      <c r="H104" s="915">
        <v>990.3</v>
      </c>
      <c r="I104" s="743">
        <f t="shared" si="18"/>
        <v>0</v>
      </c>
      <c r="J104" s="1012"/>
      <c r="K104" s="1013"/>
      <c r="L104" s="1014"/>
      <c r="M104" s="1013"/>
      <c r="N104" s="1453"/>
      <c r="O104" s="1565"/>
      <c r="P104" s="1456"/>
      <c r="Q104" s="1521">
        <v>34660.5</v>
      </c>
      <c r="R104" s="1528"/>
      <c r="S104" s="881">
        <f t="shared" ref="S104:S105" si="25">Q104+M104+K104</f>
        <v>34660.5</v>
      </c>
      <c r="T104" s="882">
        <f t="shared" ref="T104:T105" si="26">S104/H104</f>
        <v>35</v>
      </c>
    </row>
    <row r="105" spans="1:24" s="148" customFormat="1" ht="28.5" customHeight="1" x14ac:dyDescent="0.3">
      <c r="A105" s="962">
        <v>67</v>
      </c>
      <c r="B105" s="1557" t="s">
        <v>351</v>
      </c>
      <c r="C105" s="1450" t="s">
        <v>347</v>
      </c>
      <c r="D105" s="1451"/>
      <c r="E105" s="1560">
        <v>45175</v>
      </c>
      <c r="F105" s="1448">
        <v>4130</v>
      </c>
      <c r="G105" s="593"/>
      <c r="H105" s="915">
        <v>4165.8999999999996</v>
      </c>
      <c r="I105" s="743">
        <f t="shared" si="18"/>
        <v>35.899999999999636</v>
      </c>
      <c r="J105" s="753"/>
      <c r="K105" s="1013"/>
      <c r="L105" s="1014"/>
      <c r="M105" s="1013"/>
      <c r="N105" s="1453"/>
      <c r="O105" s="1570" t="s">
        <v>349</v>
      </c>
      <c r="P105" s="1742"/>
      <c r="Q105" s="1521">
        <f>200000+224921.83</f>
        <v>424921.82999999996</v>
      </c>
      <c r="R105" s="1529" t="s">
        <v>363</v>
      </c>
      <c r="S105" s="881">
        <f t="shared" si="25"/>
        <v>424921.82999999996</v>
      </c>
      <c r="T105" s="882">
        <f>S105/H105</f>
        <v>102.00000720132505</v>
      </c>
    </row>
    <row r="106" spans="1:24" s="148" customFormat="1" ht="28.5" customHeight="1" x14ac:dyDescent="0.3">
      <c r="A106" s="962"/>
      <c r="B106" s="1558"/>
      <c r="C106" s="1745" t="s">
        <v>71</v>
      </c>
      <c r="D106" s="1451"/>
      <c r="E106" s="1561"/>
      <c r="F106" s="1448">
        <v>207.5</v>
      </c>
      <c r="G106" s="593"/>
      <c r="H106" s="915">
        <v>207.5</v>
      </c>
      <c r="I106" s="743">
        <f t="shared" si="18"/>
        <v>0</v>
      </c>
      <c r="J106" s="753"/>
      <c r="K106" s="1013"/>
      <c r="L106" s="1014"/>
      <c r="M106" s="1013"/>
      <c r="N106" s="1453"/>
      <c r="O106" s="1571"/>
      <c r="P106" s="1743"/>
      <c r="Q106" s="1744">
        <v>30087.5</v>
      </c>
      <c r="R106" s="1530"/>
      <c r="S106" s="881">
        <f t="shared" ref="S106:S107" si="27">Q106+M106+K106</f>
        <v>30087.5</v>
      </c>
      <c r="T106" s="882">
        <f t="shared" ref="T106:T107" si="28">S106/H106</f>
        <v>145</v>
      </c>
    </row>
    <row r="107" spans="1:24" s="148" customFormat="1" ht="28.5" customHeight="1" x14ac:dyDescent="0.3">
      <c r="A107" s="962"/>
      <c r="B107" s="1558"/>
      <c r="C107" s="1450" t="s">
        <v>404</v>
      </c>
      <c r="D107" s="1451"/>
      <c r="E107" s="1561"/>
      <c r="F107" s="1448">
        <v>99.998999999999995</v>
      </c>
      <c r="G107" s="593"/>
      <c r="H107" s="915">
        <v>99.998999999999995</v>
      </c>
      <c r="I107" s="743">
        <f t="shared" si="18"/>
        <v>0</v>
      </c>
      <c r="J107" s="753"/>
      <c r="K107" s="1013"/>
      <c r="L107" s="1014"/>
      <c r="M107" s="1013"/>
      <c r="N107" s="1453"/>
      <c r="O107" s="1571"/>
      <c r="P107" s="1742"/>
      <c r="Q107" s="1521">
        <v>1999.98</v>
      </c>
      <c r="R107" s="1530"/>
      <c r="S107" s="881">
        <f t="shared" si="27"/>
        <v>1999.98</v>
      </c>
      <c r="T107" s="882">
        <f t="shared" si="28"/>
        <v>20</v>
      </c>
    </row>
    <row r="108" spans="1:24" s="148" customFormat="1" ht="41.25" customHeight="1" thickBot="1" x14ac:dyDescent="0.35">
      <c r="A108" s="962">
        <v>68</v>
      </c>
      <c r="B108" s="1559"/>
      <c r="C108" s="1445" t="s">
        <v>348</v>
      </c>
      <c r="D108" s="1452"/>
      <c r="E108" s="1562"/>
      <c r="F108" s="1448">
        <v>24.93</v>
      </c>
      <c r="G108" s="593">
        <v>85</v>
      </c>
      <c r="H108" s="915">
        <v>24.93</v>
      </c>
      <c r="I108" s="743">
        <f t="shared" si="18"/>
        <v>0</v>
      </c>
      <c r="J108" s="753"/>
      <c r="K108" s="1013"/>
      <c r="L108" s="1014"/>
      <c r="M108" s="1013"/>
      <c r="N108" s="1453"/>
      <c r="O108" s="1572"/>
      <c r="P108" s="1454"/>
      <c r="Q108" s="1521">
        <v>1620.45</v>
      </c>
      <c r="R108" s="1531"/>
      <c r="S108" s="881">
        <f t="shared" ref="S107:S108" si="29">Q108+M108+K108</f>
        <v>1620.45</v>
      </c>
      <c r="T108" s="882">
        <f t="shared" ref="T107:T108" si="30">S108/H108</f>
        <v>65</v>
      </c>
    </row>
    <row r="109" spans="1:24" s="148" customFormat="1" ht="41.25" customHeight="1" thickBot="1" x14ac:dyDescent="0.35">
      <c r="A109" s="962"/>
      <c r="B109" s="1496" t="s">
        <v>342</v>
      </c>
      <c r="C109" s="1699" t="s">
        <v>343</v>
      </c>
      <c r="D109" s="1700"/>
      <c r="E109" s="1494">
        <v>45175</v>
      </c>
      <c r="F109" s="1701">
        <v>6504.49</v>
      </c>
      <c r="G109" s="1702">
        <v>310</v>
      </c>
      <c r="H109" s="1703">
        <v>6504.49</v>
      </c>
      <c r="I109" s="556">
        <f t="shared" si="18"/>
        <v>0</v>
      </c>
      <c r="J109" s="753"/>
      <c r="K109" s="1013"/>
      <c r="L109" s="1014"/>
      <c r="M109" s="1013"/>
      <c r="N109" s="1453"/>
      <c r="O109" s="1495"/>
      <c r="P109" s="1454"/>
      <c r="Q109" s="1015"/>
      <c r="R109" s="1523"/>
      <c r="S109" s="881"/>
      <c r="T109" s="882"/>
    </row>
    <row r="110" spans="1:24" s="148" customFormat="1" ht="44.25" customHeight="1" thickBot="1" x14ac:dyDescent="0.35">
      <c r="A110" s="962">
        <v>69</v>
      </c>
      <c r="B110" s="1711" t="s">
        <v>339</v>
      </c>
      <c r="C110" s="1712" t="s">
        <v>61</v>
      </c>
      <c r="D110" s="1713"/>
      <c r="E110" s="1714">
        <v>45176</v>
      </c>
      <c r="F110" s="1715">
        <v>595.66999999999996</v>
      </c>
      <c r="G110" s="1716">
        <v>50</v>
      </c>
      <c r="H110" s="1717">
        <v>595.66999999999996</v>
      </c>
      <c r="I110" s="1718">
        <f t="shared" si="18"/>
        <v>0</v>
      </c>
      <c r="J110" s="1698"/>
      <c r="K110" s="1013"/>
      <c r="L110" s="1014"/>
      <c r="M110" s="1013"/>
      <c r="N110" s="1016"/>
      <c r="O110" s="1455" t="s">
        <v>352</v>
      </c>
      <c r="P110" s="1168"/>
      <c r="Q110" s="1015">
        <v>50631.95</v>
      </c>
      <c r="R110" s="1029" t="s">
        <v>416</v>
      </c>
      <c r="S110" s="881">
        <f t="shared" ref="S110:S115" si="31">Q110+M110+K110</f>
        <v>50631.95</v>
      </c>
      <c r="T110" s="882">
        <f t="shared" ref="T110:T117" si="32">S110/H110</f>
        <v>85</v>
      </c>
    </row>
    <row r="111" spans="1:24" s="148" customFormat="1" ht="44.25" customHeight="1" x14ac:dyDescent="0.3">
      <c r="A111" s="962">
        <v>70</v>
      </c>
      <c r="B111" s="1704" t="s">
        <v>96</v>
      </c>
      <c r="C111" s="1705" t="s">
        <v>98</v>
      </c>
      <c r="D111" s="1706"/>
      <c r="E111" s="1707">
        <v>45177</v>
      </c>
      <c r="F111" s="1708">
        <v>1732.13</v>
      </c>
      <c r="G111" s="1709">
        <v>70</v>
      </c>
      <c r="H111" s="1710">
        <v>1732.13</v>
      </c>
      <c r="I111" s="743">
        <f t="shared" si="18"/>
        <v>0</v>
      </c>
      <c r="J111" s="753"/>
      <c r="K111" s="1013"/>
      <c r="L111" s="1014"/>
      <c r="M111" s="1013"/>
      <c r="N111" s="1016"/>
      <c r="O111" s="982" t="s">
        <v>353</v>
      </c>
      <c r="P111" s="1168"/>
      <c r="Q111" s="1015">
        <v>128177.62</v>
      </c>
      <c r="R111" s="1029" t="s">
        <v>405</v>
      </c>
      <c r="S111" s="881">
        <f t="shared" si="31"/>
        <v>128177.62</v>
      </c>
      <c r="T111" s="882">
        <f t="shared" si="32"/>
        <v>73.999999999999986</v>
      </c>
    </row>
    <row r="112" spans="1:24" s="148" customFormat="1" ht="44.25" customHeight="1" x14ac:dyDescent="0.3">
      <c r="A112" s="962"/>
      <c r="B112" s="1500" t="s">
        <v>344</v>
      </c>
      <c r="C112" s="1457" t="s">
        <v>387</v>
      </c>
      <c r="D112" s="1460"/>
      <c r="E112" s="1498">
        <v>45180</v>
      </c>
      <c r="F112" s="1448">
        <v>14666.78</v>
      </c>
      <c r="G112" s="593">
        <v>515</v>
      </c>
      <c r="H112" s="915">
        <v>14666.78</v>
      </c>
      <c r="I112" s="743">
        <f t="shared" si="18"/>
        <v>0</v>
      </c>
      <c r="J112" s="753"/>
      <c r="K112" s="1013"/>
      <c r="L112" s="1014"/>
      <c r="M112" s="1013"/>
      <c r="N112" s="1453"/>
      <c r="O112" s="1499"/>
      <c r="P112" s="1467"/>
      <c r="Q112" s="1015"/>
      <c r="R112" s="1029"/>
      <c r="S112" s="881"/>
      <c r="T112" s="882"/>
    </row>
    <row r="113" spans="1:20" s="148" customFormat="1" ht="44.25" customHeight="1" thickBot="1" x14ac:dyDescent="0.35">
      <c r="A113" s="962"/>
      <c r="B113" s="1500" t="s">
        <v>388</v>
      </c>
      <c r="C113" s="1457" t="s">
        <v>389</v>
      </c>
      <c r="D113" s="1460"/>
      <c r="E113" s="1498">
        <v>45180</v>
      </c>
      <c r="F113" s="1448">
        <v>2728.35</v>
      </c>
      <c r="G113" s="593">
        <v>3</v>
      </c>
      <c r="H113" s="915">
        <v>2728.35</v>
      </c>
      <c r="I113" s="743">
        <f t="shared" si="18"/>
        <v>0</v>
      </c>
      <c r="J113" s="753"/>
      <c r="K113" s="1013"/>
      <c r="L113" s="1014"/>
      <c r="M113" s="1013"/>
      <c r="N113" s="1453"/>
      <c r="O113" s="1499" t="s">
        <v>390</v>
      </c>
      <c r="P113" s="1467"/>
      <c r="Q113" s="1015"/>
      <c r="R113" s="1522"/>
      <c r="S113" s="881"/>
      <c r="T113" s="882"/>
    </row>
    <row r="114" spans="1:20" s="148" customFormat="1" ht="44.25" customHeight="1" x14ac:dyDescent="0.3">
      <c r="A114" s="962">
        <v>71</v>
      </c>
      <c r="B114" s="1547" t="s">
        <v>351</v>
      </c>
      <c r="C114" s="1457" t="s">
        <v>347</v>
      </c>
      <c r="D114" s="1460"/>
      <c r="E114" s="1567">
        <v>45182</v>
      </c>
      <c r="F114" s="1448">
        <v>4138.6000000000004</v>
      </c>
      <c r="G114" s="593"/>
      <c r="H114" s="915">
        <v>4138.6000000000004</v>
      </c>
      <c r="I114" s="743">
        <f t="shared" si="18"/>
        <v>0</v>
      </c>
      <c r="J114" s="753"/>
      <c r="K114" s="1013"/>
      <c r="L114" s="1014"/>
      <c r="M114" s="1013"/>
      <c r="N114" s="1453"/>
      <c r="O114" s="1570" t="s">
        <v>355</v>
      </c>
      <c r="P114" s="1467"/>
      <c r="Q114" s="1521">
        <f>200000+222137.23</f>
        <v>422137.23</v>
      </c>
      <c r="R114" s="1529" t="s">
        <v>407</v>
      </c>
      <c r="S114" s="881">
        <f t="shared" si="31"/>
        <v>422137.23</v>
      </c>
      <c r="T114" s="882">
        <f t="shared" si="32"/>
        <v>102.0000072488281</v>
      </c>
    </row>
    <row r="115" spans="1:20" s="148" customFormat="1" ht="44.25" customHeight="1" x14ac:dyDescent="0.3">
      <c r="A115" s="962">
        <v>72</v>
      </c>
      <c r="B115" s="1566"/>
      <c r="C115" s="1458" t="s">
        <v>71</v>
      </c>
      <c r="D115" s="1460"/>
      <c r="E115" s="1568"/>
      <c r="F115" s="1448">
        <v>213.25</v>
      </c>
      <c r="G115" s="593"/>
      <c r="H115" s="915">
        <v>213.25</v>
      </c>
      <c r="I115" s="743">
        <f t="shared" si="18"/>
        <v>0</v>
      </c>
      <c r="J115" s="753"/>
      <c r="K115" s="1013"/>
      <c r="L115" s="1014"/>
      <c r="M115" s="1013"/>
      <c r="N115" s="1453"/>
      <c r="O115" s="1571"/>
      <c r="P115" s="1467"/>
      <c r="Q115" s="1521">
        <v>30921.25</v>
      </c>
      <c r="R115" s="1530"/>
      <c r="S115" s="881">
        <f t="shared" si="31"/>
        <v>30921.25</v>
      </c>
      <c r="T115" s="882">
        <f t="shared" si="32"/>
        <v>145</v>
      </c>
    </row>
    <row r="116" spans="1:20" s="148" customFormat="1" ht="44.25" customHeight="1" x14ac:dyDescent="0.3">
      <c r="A116" s="962">
        <v>73</v>
      </c>
      <c r="B116" s="1566"/>
      <c r="C116" s="1459" t="s">
        <v>354</v>
      </c>
      <c r="D116" s="1461"/>
      <c r="E116" s="1568"/>
      <c r="F116" s="1462">
        <v>25.15</v>
      </c>
      <c r="G116" s="824"/>
      <c r="H116" s="863">
        <v>25.15</v>
      </c>
      <c r="I116" s="743">
        <f t="shared" ref="I116:I124" si="33">H116-F116</f>
        <v>0</v>
      </c>
      <c r="J116" s="681"/>
      <c r="K116" s="1013"/>
      <c r="L116" s="1014"/>
      <c r="M116" s="1013"/>
      <c r="N116" s="1453"/>
      <c r="O116" s="1571"/>
      <c r="P116" s="1468"/>
      <c r="Q116" s="1521">
        <v>1634.75</v>
      </c>
      <c r="R116" s="1530"/>
      <c r="S116" s="881">
        <f>Q116+M116+K116</f>
        <v>1634.75</v>
      </c>
      <c r="T116" s="882">
        <f t="shared" si="32"/>
        <v>65</v>
      </c>
    </row>
    <row r="117" spans="1:20" s="148" customFormat="1" ht="40.5" customHeight="1" thickBot="1" x14ac:dyDescent="0.35">
      <c r="A117" s="962">
        <v>74</v>
      </c>
      <c r="B117" s="1548"/>
      <c r="C117" s="1464" t="s">
        <v>348</v>
      </c>
      <c r="D117" s="1466"/>
      <c r="E117" s="1569"/>
      <c r="F117" s="1448">
        <v>100.199</v>
      </c>
      <c r="G117" s="593"/>
      <c r="H117" s="915">
        <v>100.19</v>
      </c>
      <c r="I117" s="924">
        <f t="shared" si="33"/>
        <v>-9.0000000000003411E-3</v>
      </c>
      <c r="J117" s="681"/>
      <c r="K117" s="1013"/>
      <c r="L117" s="1014"/>
      <c r="M117" s="1013"/>
      <c r="N117" s="1453"/>
      <c r="O117" s="1572"/>
      <c r="P117" s="1469"/>
      <c r="Q117" s="1521">
        <v>2003.98</v>
      </c>
      <c r="R117" s="1531"/>
      <c r="S117" s="881">
        <f>Q117+M117+K117</f>
        <v>2003.98</v>
      </c>
      <c r="T117" s="882">
        <f t="shared" si="32"/>
        <v>20.001796586485678</v>
      </c>
    </row>
    <row r="118" spans="1:20" s="148" customFormat="1" ht="33" customHeight="1" x14ac:dyDescent="0.3">
      <c r="A118" s="962">
        <v>75</v>
      </c>
      <c r="B118" s="1465" t="s">
        <v>342</v>
      </c>
      <c r="C118" s="1074" t="s">
        <v>343</v>
      </c>
      <c r="D118" s="1074"/>
      <c r="E118" s="1463">
        <v>45182</v>
      </c>
      <c r="F118" s="842">
        <v>4090.4</v>
      </c>
      <c r="G118" s="593">
        <v>189</v>
      </c>
      <c r="H118" s="915">
        <v>4090.4</v>
      </c>
      <c r="I118" s="924">
        <f t="shared" si="33"/>
        <v>0</v>
      </c>
      <c r="J118" s="681"/>
      <c r="K118" s="1013"/>
      <c r="L118" s="1014"/>
      <c r="M118" s="1013"/>
      <c r="N118" s="1016"/>
      <c r="O118" s="1474">
        <v>7749</v>
      </c>
      <c r="P118" s="1475" t="s">
        <v>361</v>
      </c>
      <c r="Q118" s="1015">
        <v>118621.6</v>
      </c>
      <c r="R118" s="1524" t="s">
        <v>362</v>
      </c>
      <c r="S118" s="881">
        <f t="shared" ref="S118:S164" si="34">Q118+M118+K118</f>
        <v>118621.6</v>
      </c>
      <c r="T118" s="882">
        <f t="shared" ref="T118:T164" si="35">S118/H118</f>
        <v>29</v>
      </c>
    </row>
    <row r="119" spans="1:20" s="1489" customFormat="1" ht="45.75" customHeight="1" thickBot="1" x14ac:dyDescent="0.35">
      <c r="A119" s="1483"/>
      <c r="B119" s="1503" t="s">
        <v>388</v>
      </c>
      <c r="C119" s="1484" t="s">
        <v>389</v>
      </c>
      <c r="D119" s="1476"/>
      <c r="E119" s="1477">
        <v>45182</v>
      </c>
      <c r="F119" s="1485">
        <v>3706.29</v>
      </c>
      <c r="G119" s="1486">
        <v>4</v>
      </c>
      <c r="H119" s="1487">
        <v>3706.29</v>
      </c>
      <c r="I119" s="1488">
        <f t="shared" si="33"/>
        <v>0</v>
      </c>
      <c r="J119" s="681"/>
      <c r="K119" s="1013"/>
      <c r="L119" s="1014"/>
      <c r="M119" s="1013"/>
      <c r="N119" s="1016"/>
      <c r="O119" s="1478" t="s">
        <v>391</v>
      </c>
      <c r="P119" s="1467"/>
      <c r="Q119" s="1015"/>
      <c r="R119" s="1479"/>
      <c r="S119" s="1261"/>
      <c r="T119" s="443"/>
    </row>
    <row r="120" spans="1:20" s="148" customFormat="1" ht="41.25" customHeight="1" x14ac:dyDescent="0.3">
      <c r="A120" s="962">
        <v>77</v>
      </c>
      <c r="B120" s="1532" t="s">
        <v>80</v>
      </c>
      <c r="C120" s="1501" t="s">
        <v>392</v>
      </c>
      <c r="D120" s="1460"/>
      <c r="E120" s="1551">
        <v>45182</v>
      </c>
      <c r="F120" s="1448">
        <v>3050.19</v>
      </c>
      <c r="G120" s="593">
        <v>105</v>
      </c>
      <c r="H120" s="915">
        <v>3050.19</v>
      </c>
      <c r="I120" s="924">
        <f t="shared" si="33"/>
        <v>0</v>
      </c>
      <c r="J120" s="681"/>
      <c r="K120" s="1013"/>
      <c r="L120" s="1014"/>
      <c r="M120" s="1013"/>
      <c r="N120" s="1016"/>
      <c r="O120" s="1349"/>
      <c r="P120" s="1171"/>
      <c r="Q120" s="1015"/>
      <c r="R120" s="921"/>
      <c r="S120" s="881">
        <f t="shared" si="34"/>
        <v>0</v>
      </c>
      <c r="T120" s="882">
        <f t="shared" si="35"/>
        <v>0</v>
      </c>
    </row>
    <row r="121" spans="1:20" s="148" customFormat="1" ht="41.25" customHeight="1" thickBot="1" x14ac:dyDescent="0.35">
      <c r="A121" s="962">
        <v>78</v>
      </c>
      <c r="B121" s="1534"/>
      <c r="C121" s="1502" t="s">
        <v>393</v>
      </c>
      <c r="D121" s="1460"/>
      <c r="E121" s="1552"/>
      <c r="F121" s="1448">
        <v>18.75</v>
      </c>
      <c r="G121" s="593">
        <v>1</v>
      </c>
      <c r="H121" s="915">
        <v>18.75</v>
      </c>
      <c r="I121" s="924">
        <f t="shared" si="33"/>
        <v>0</v>
      </c>
      <c r="J121" s="1165"/>
      <c r="K121" s="1246"/>
      <c r="L121" s="1359"/>
      <c r="M121" s="1013"/>
      <c r="N121" s="1016"/>
      <c r="O121" s="1350"/>
      <c r="P121" s="1506"/>
      <c r="Q121" s="1015"/>
      <c r="R121" s="1029"/>
      <c r="S121" s="881">
        <f>Q121+M121+K121</f>
        <v>0</v>
      </c>
      <c r="T121" s="882">
        <f t="shared" ref="T121" si="36">S121/H121</f>
        <v>0</v>
      </c>
    </row>
    <row r="122" spans="1:20" s="148" customFormat="1" ht="41.25" customHeight="1" x14ac:dyDescent="0.3">
      <c r="A122" s="962">
        <v>79</v>
      </c>
      <c r="B122" s="1553" t="s">
        <v>96</v>
      </c>
      <c r="C122" s="1502" t="s">
        <v>394</v>
      </c>
      <c r="D122" s="1460"/>
      <c r="E122" s="1555">
        <v>45183</v>
      </c>
      <c r="F122" s="1448">
        <v>1079.05</v>
      </c>
      <c r="G122" s="593">
        <v>37</v>
      </c>
      <c r="H122" s="915">
        <v>1079.05</v>
      </c>
      <c r="I122" s="924">
        <f t="shared" si="33"/>
        <v>0</v>
      </c>
      <c r="J122" s="1165"/>
      <c r="K122" s="1013"/>
      <c r="L122" s="1359"/>
      <c r="M122" s="1013"/>
      <c r="N122" s="1016"/>
      <c r="O122" s="1505"/>
      <c r="P122" s="1740" t="s">
        <v>396</v>
      </c>
      <c r="Q122" s="1730">
        <v>80716.2</v>
      </c>
      <c r="R122" s="1731"/>
      <c r="S122" s="1732">
        <f t="shared" ref="S122:S123" si="37">Q122+M122+K122</f>
        <v>80716.2</v>
      </c>
      <c r="T122" s="1733">
        <f t="shared" ref="T122:T123" si="38">S122/H122</f>
        <v>74.803021176034477</v>
      </c>
    </row>
    <row r="123" spans="1:20" s="148" customFormat="1" ht="41.25" customHeight="1" thickBot="1" x14ac:dyDescent="0.35">
      <c r="A123" s="962">
        <v>80</v>
      </c>
      <c r="B123" s="1554"/>
      <c r="C123" s="1501" t="s">
        <v>395</v>
      </c>
      <c r="D123" s="1460"/>
      <c r="E123" s="1556"/>
      <c r="F123" s="1448">
        <v>606.36</v>
      </c>
      <c r="G123" s="593">
        <v>20</v>
      </c>
      <c r="H123" s="915">
        <v>606.36</v>
      </c>
      <c r="I123" s="924">
        <f t="shared" si="33"/>
        <v>0</v>
      </c>
      <c r="J123" s="1071"/>
      <c r="K123" s="1013"/>
      <c r="L123" s="1359"/>
      <c r="M123" s="1013"/>
      <c r="N123" s="602"/>
      <c r="O123" s="1505"/>
      <c r="P123" s="1741"/>
      <c r="Q123" s="1469">
        <v>139462.79999999999</v>
      </c>
      <c r="R123" s="1029"/>
      <c r="S123" s="881">
        <f t="shared" si="37"/>
        <v>139462.79999999999</v>
      </c>
      <c r="T123" s="882">
        <f t="shared" si="38"/>
        <v>229.99999999999997</v>
      </c>
    </row>
    <row r="124" spans="1:20" s="148" customFormat="1" ht="41.25" customHeight="1" x14ac:dyDescent="0.3">
      <c r="A124" s="962">
        <v>81</v>
      </c>
      <c r="B124" s="1541" t="s">
        <v>339</v>
      </c>
      <c r="C124" s="1501" t="s">
        <v>397</v>
      </c>
      <c r="D124" s="1460"/>
      <c r="E124" s="1543" t="s">
        <v>398</v>
      </c>
      <c r="F124" s="1448">
        <v>501.53</v>
      </c>
      <c r="G124" s="593">
        <v>42</v>
      </c>
      <c r="H124" s="915">
        <v>501.53</v>
      </c>
      <c r="I124" s="924">
        <f t="shared" si="33"/>
        <v>0</v>
      </c>
      <c r="J124" s="681"/>
      <c r="K124" s="1013"/>
      <c r="L124" s="1014"/>
      <c r="M124" s="1013"/>
      <c r="N124" s="1016"/>
      <c r="O124" s="1505"/>
      <c r="P124" s="1545" t="s">
        <v>398</v>
      </c>
      <c r="Q124" s="1469"/>
      <c r="R124" s="1029"/>
      <c r="S124" s="881">
        <f t="shared" si="34"/>
        <v>0</v>
      </c>
      <c r="T124" s="882">
        <f t="shared" si="35"/>
        <v>0</v>
      </c>
    </row>
    <row r="125" spans="1:20" s="148" customFormat="1" ht="53.25" customHeight="1" thickBot="1" x14ac:dyDescent="0.35">
      <c r="A125" s="962">
        <v>82</v>
      </c>
      <c r="B125" s="1542"/>
      <c r="C125" s="1507" t="s">
        <v>340</v>
      </c>
      <c r="D125" s="1509"/>
      <c r="E125" s="1544"/>
      <c r="F125" s="1448">
        <v>496.51</v>
      </c>
      <c r="G125" s="593">
        <v>42</v>
      </c>
      <c r="H125" s="915">
        <v>496.51</v>
      </c>
      <c r="I125" s="924">
        <f t="shared" ref="I125:I131" si="39">H125-F125</f>
        <v>0</v>
      </c>
      <c r="J125" s="681"/>
      <c r="K125" s="1013"/>
      <c r="L125" s="1014"/>
      <c r="M125" s="1013"/>
      <c r="N125" s="1016"/>
      <c r="O125" s="1511"/>
      <c r="P125" s="1546"/>
      <c r="Q125" s="1469"/>
      <c r="R125" s="922"/>
      <c r="S125" s="881">
        <f t="shared" si="34"/>
        <v>0</v>
      </c>
      <c r="T125" s="882">
        <f t="shared" si="35"/>
        <v>0</v>
      </c>
    </row>
    <row r="126" spans="1:20" s="148" customFormat="1" ht="39.75" customHeight="1" thickTop="1" x14ac:dyDescent="0.3">
      <c r="A126" s="962">
        <v>83</v>
      </c>
      <c r="B126" s="1508" t="s">
        <v>399</v>
      </c>
      <c r="C126" s="1173" t="s">
        <v>392</v>
      </c>
      <c r="D126" s="1174"/>
      <c r="E126" s="1510">
        <v>45183</v>
      </c>
      <c r="F126" s="842">
        <v>1083.8800000000001</v>
      </c>
      <c r="G126" s="593">
        <v>40</v>
      </c>
      <c r="H126" s="915">
        <v>1083.8800000000001</v>
      </c>
      <c r="I126" s="924">
        <f t="shared" si="39"/>
        <v>0</v>
      </c>
      <c r="J126" s="681"/>
      <c r="K126" s="1013"/>
      <c r="L126" s="1014"/>
      <c r="M126" s="1013"/>
      <c r="N126" s="1016"/>
      <c r="O126" s="1167"/>
      <c r="P126" s="1512"/>
      <c r="Q126" s="1015"/>
      <c r="R126" s="1172"/>
      <c r="S126" s="881">
        <f t="shared" ref="S126:S132" si="40">Q126+M126+K126</f>
        <v>0</v>
      </c>
      <c r="T126" s="882">
        <f t="shared" ref="T126:T132" si="41">S126/H126</f>
        <v>0</v>
      </c>
    </row>
    <row r="127" spans="1:20" s="148" customFormat="1" ht="39" customHeight="1" thickBot="1" x14ac:dyDescent="0.35">
      <c r="A127" s="962">
        <v>84</v>
      </c>
      <c r="B127" s="1514" t="s">
        <v>344</v>
      </c>
      <c r="C127" s="1342" t="s">
        <v>387</v>
      </c>
      <c r="D127" s="916"/>
      <c r="E127" s="1515">
        <v>45184</v>
      </c>
      <c r="F127" s="842">
        <v>4400.3599999999997</v>
      </c>
      <c r="G127" s="593">
        <v>151</v>
      </c>
      <c r="H127" s="915">
        <v>4400.3599999999997</v>
      </c>
      <c r="I127" s="924">
        <f t="shared" si="39"/>
        <v>0</v>
      </c>
      <c r="J127" s="728"/>
      <c r="K127" s="1013"/>
      <c r="L127" s="1014"/>
      <c r="M127" s="1013"/>
      <c r="N127" s="1016"/>
      <c r="O127" s="1348"/>
      <c r="P127" s="1016"/>
      <c r="Q127" s="1015"/>
      <c r="R127" s="922"/>
      <c r="S127" s="881">
        <f t="shared" si="40"/>
        <v>0</v>
      </c>
      <c r="T127" s="882">
        <f t="shared" si="41"/>
        <v>0</v>
      </c>
    </row>
    <row r="128" spans="1:20" s="148" customFormat="1" ht="31.5" customHeight="1" x14ac:dyDescent="0.3">
      <c r="A128" s="962">
        <v>85</v>
      </c>
      <c r="B128" s="1547" t="s">
        <v>378</v>
      </c>
      <c r="C128" s="1513" t="s">
        <v>400</v>
      </c>
      <c r="D128" s="1460"/>
      <c r="E128" s="1549">
        <v>45184</v>
      </c>
      <c r="F128" s="1448">
        <v>143.38999999999999</v>
      </c>
      <c r="G128" s="593">
        <v>7</v>
      </c>
      <c r="H128" s="915">
        <v>143.38999999999999</v>
      </c>
      <c r="I128" s="924">
        <f t="shared" si="39"/>
        <v>0</v>
      </c>
      <c r="J128" s="728"/>
      <c r="K128" s="1013"/>
      <c r="L128" s="1014"/>
      <c r="M128" s="1013"/>
      <c r="N128" s="1016"/>
      <c r="O128" s="1348"/>
      <c r="P128" s="1016"/>
      <c r="Q128" s="1015"/>
      <c r="R128" s="922"/>
      <c r="S128" s="881">
        <f t="shared" si="40"/>
        <v>0</v>
      </c>
      <c r="T128" s="882">
        <f t="shared" si="41"/>
        <v>0</v>
      </c>
    </row>
    <row r="129" spans="1:24" s="148" customFormat="1" ht="31.5" customHeight="1" thickBot="1" x14ac:dyDescent="0.35">
      <c r="A129" s="962">
        <v>86</v>
      </c>
      <c r="B129" s="1548"/>
      <c r="C129" s="1513" t="s">
        <v>401</v>
      </c>
      <c r="D129" s="1460"/>
      <c r="E129" s="1550"/>
      <c r="F129" s="1448">
        <v>485.57</v>
      </c>
      <c r="G129" s="593">
        <v>14</v>
      </c>
      <c r="H129" s="915">
        <v>485.7</v>
      </c>
      <c r="I129" s="924">
        <f t="shared" si="39"/>
        <v>0.12999999999999545</v>
      </c>
      <c r="J129" s="728"/>
      <c r="K129" s="1013"/>
      <c r="L129" s="1014"/>
      <c r="M129" s="1720"/>
      <c r="N129" s="1725"/>
      <c r="O129" s="1519"/>
      <c r="P129" s="1016"/>
      <c r="Q129" s="1015"/>
      <c r="R129" s="1735"/>
      <c r="S129" s="881">
        <f t="shared" si="40"/>
        <v>0</v>
      </c>
      <c r="T129" s="882">
        <f t="shared" si="41"/>
        <v>0</v>
      </c>
    </row>
    <row r="130" spans="1:24" s="148" customFormat="1" ht="43.5" customHeight="1" x14ac:dyDescent="0.3">
      <c r="A130" s="962">
        <v>87</v>
      </c>
      <c r="B130" s="1532" t="s">
        <v>351</v>
      </c>
      <c r="C130" s="1513" t="s">
        <v>347</v>
      </c>
      <c r="D130" s="1460"/>
      <c r="E130" s="1535">
        <v>45189</v>
      </c>
      <c r="F130" s="1448">
        <v>4165.7</v>
      </c>
      <c r="G130" s="593"/>
      <c r="H130" s="915">
        <v>4165.7</v>
      </c>
      <c r="I130" s="924">
        <f t="shared" si="39"/>
        <v>0</v>
      </c>
      <c r="J130" s="728"/>
      <c r="K130" s="1013"/>
      <c r="L130" s="1719"/>
      <c r="M130" s="1722">
        <v>9280</v>
      </c>
      <c r="N130" s="1727" t="s">
        <v>418</v>
      </c>
      <c r="O130" s="1538" t="s">
        <v>403</v>
      </c>
      <c r="P130" s="1456"/>
      <c r="Q130" s="1521">
        <f>200000+224901.43</f>
        <v>424901.43</v>
      </c>
      <c r="R130" s="1737" t="s">
        <v>422</v>
      </c>
      <c r="S130" s="881">
        <f>Q130</f>
        <v>424901.43</v>
      </c>
      <c r="T130" s="882">
        <f t="shared" si="41"/>
        <v>102.0000072016708</v>
      </c>
    </row>
    <row r="131" spans="1:24" s="148" customFormat="1" ht="39" customHeight="1" x14ac:dyDescent="0.3">
      <c r="A131" s="962">
        <v>88</v>
      </c>
      <c r="B131" s="1533"/>
      <c r="C131" s="1517" t="s">
        <v>402</v>
      </c>
      <c r="D131" s="1460"/>
      <c r="E131" s="1536"/>
      <c r="F131" s="1448">
        <v>25.87</v>
      </c>
      <c r="G131" s="593"/>
      <c r="H131" s="915">
        <v>25.87</v>
      </c>
      <c r="I131" s="924">
        <f t="shared" si="39"/>
        <v>0</v>
      </c>
      <c r="J131" s="681"/>
      <c r="K131" s="1013"/>
      <c r="L131" s="1719"/>
      <c r="M131" s="1723"/>
      <c r="N131" s="1728"/>
      <c r="O131" s="1539"/>
      <c r="P131" s="1518"/>
      <c r="Q131" s="1521">
        <v>1681.55</v>
      </c>
      <c r="R131" s="1738"/>
      <c r="S131" s="881">
        <f t="shared" si="40"/>
        <v>1681.55</v>
      </c>
      <c r="T131" s="882">
        <f t="shared" si="41"/>
        <v>65</v>
      </c>
    </row>
    <row r="132" spans="1:24" s="148" customFormat="1" ht="45.75" customHeight="1" thickBot="1" x14ac:dyDescent="0.3">
      <c r="A132" s="962">
        <v>89</v>
      </c>
      <c r="B132" s="1534"/>
      <c r="C132" s="1517" t="s">
        <v>71</v>
      </c>
      <c r="D132" s="1460"/>
      <c r="E132" s="1537"/>
      <c r="F132" s="1448">
        <v>436.3</v>
      </c>
      <c r="G132" s="593"/>
      <c r="H132" s="915">
        <v>436.3</v>
      </c>
      <c r="I132" s="422">
        <f t="shared" ref="I132:I133" si="42">H132-F132</f>
        <v>0</v>
      </c>
      <c r="J132" s="681"/>
      <c r="K132" s="1013"/>
      <c r="L132" s="1719"/>
      <c r="M132" s="1724"/>
      <c r="N132" s="1729"/>
      <c r="O132" s="1540"/>
      <c r="P132" s="1518"/>
      <c r="Q132" s="1734">
        <v>63263.5</v>
      </c>
      <c r="R132" s="1739"/>
      <c r="S132" s="881">
        <f t="shared" si="40"/>
        <v>63263.5</v>
      </c>
      <c r="T132" s="882">
        <f t="shared" si="41"/>
        <v>145</v>
      </c>
    </row>
    <row r="133" spans="1:24" s="148" customFormat="1" ht="43.5" customHeight="1" x14ac:dyDescent="0.25">
      <c r="A133" s="962">
        <v>90</v>
      </c>
      <c r="B133" s="1504"/>
      <c r="C133" s="1057"/>
      <c r="D133" s="916"/>
      <c r="E133" s="1516"/>
      <c r="F133" s="849"/>
      <c r="G133" s="683"/>
      <c r="H133" s="849"/>
      <c r="I133" s="422">
        <f t="shared" si="42"/>
        <v>0</v>
      </c>
      <c r="J133" s="683"/>
      <c r="K133" s="1013"/>
      <c r="L133" s="1017"/>
      <c r="M133" s="1721"/>
      <c r="N133" s="1726"/>
      <c r="O133" s="1520"/>
      <c r="P133" s="1351"/>
      <c r="Q133" s="1250"/>
      <c r="R133" s="1736"/>
      <c r="S133" s="881">
        <f t="shared" si="34"/>
        <v>0</v>
      </c>
      <c r="T133" s="882" t="e">
        <f t="shared" si="35"/>
        <v>#DIV/0!</v>
      </c>
    </row>
    <row r="134" spans="1:24" s="148" customFormat="1" ht="45" customHeight="1" x14ac:dyDescent="0.25">
      <c r="A134" s="962">
        <v>91</v>
      </c>
      <c r="B134" s="1073"/>
      <c r="C134" s="1076"/>
      <c r="D134" s="916"/>
      <c r="E134" s="1343"/>
      <c r="F134" s="848"/>
      <c r="G134" s="824"/>
      <c r="H134" s="963"/>
      <c r="I134" s="422">
        <f t="shared" ref="I134:I174" si="43">H134-F134</f>
        <v>0</v>
      </c>
      <c r="J134" s="1077"/>
      <c r="K134" s="1018"/>
      <c r="L134" s="1018"/>
      <c r="M134" s="1013"/>
      <c r="N134" s="1016"/>
      <c r="O134" s="981"/>
      <c r="P134" s="1171"/>
      <c r="Q134" s="1250"/>
      <c r="R134" s="922"/>
      <c r="S134" s="881">
        <f t="shared" si="34"/>
        <v>0</v>
      </c>
      <c r="T134" s="882" t="e">
        <f t="shared" si="35"/>
        <v>#DIV/0!</v>
      </c>
    </row>
    <row r="135" spans="1:24" s="148" customFormat="1" ht="31.5" customHeight="1" x14ac:dyDescent="0.3">
      <c r="A135" s="962">
        <v>92</v>
      </c>
      <c r="B135" s="1073"/>
      <c r="C135" s="1076"/>
      <c r="D135" s="725"/>
      <c r="E135" s="1343"/>
      <c r="F135" s="956"/>
      <c r="G135" s="1001"/>
      <c r="H135" s="964"/>
      <c r="I135" s="879">
        <f t="shared" si="43"/>
        <v>0</v>
      </c>
      <c r="J135" s="682"/>
      <c r="K135" s="1018"/>
      <c r="L135" s="1018"/>
      <c r="M135" s="1013"/>
      <c r="N135" s="1016"/>
      <c r="O135" s="981"/>
      <c r="P135" s="1016"/>
      <c r="Q135" s="1015"/>
      <c r="R135" s="922"/>
      <c r="S135" s="881">
        <f t="shared" si="34"/>
        <v>0</v>
      </c>
      <c r="T135" s="882" t="e">
        <f t="shared" si="35"/>
        <v>#DIV/0!</v>
      </c>
      <c r="X135" s="825">
        <v>68507.399999999994</v>
      </c>
    </row>
    <row r="136" spans="1:24" s="148" customFormat="1" ht="43.5" customHeight="1" x14ac:dyDescent="0.3">
      <c r="A136" s="962">
        <v>93</v>
      </c>
      <c r="B136" s="1073"/>
      <c r="C136" s="1011"/>
      <c r="D136" s="725"/>
      <c r="E136" s="823"/>
      <c r="F136" s="956"/>
      <c r="G136" s="1001"/>
      <c r="H136" s="964"/>
      <c r="I136" s="879">
        <f t="shared" si="43"/>
        <v>0</v>
      </c>
      <c r="J136" s="1166"/>
      <c r="K136" s="1013"/>
      <c r="L136" s="1138"/>
      <c r="M136" s="1013"/>
      <c r="N136" s="600"/>
      <c r="O136" s="1352"/>
      <c r="P136" s="1016"/>
      <c r="Q136" s="1015"/>
      <c r="R136" s="1156"/>
      <c r="S136" s="881">
        <f t="shared" si="34"/>
        <v>0</v>
      </c>
      <c r="T136" s="882" t="e">
        <f t="shared" si="35"/>
        <v>#DIV/0!</v>
      </c>
      <c r="X136" s="825"/>
    </row>
    <row r="137" spans="1:24" s="148" customFormat="1" ht="38.25" customHeight="1" x14ac:dyDescent="0.3">
      <c r="A137" s="962">
        <v>94</v>
      </c>
      <c r="B137" s="1073"/>
      <c r="C137" s="1344"/>
      <c r="D137" s="725"/>
      <c r="E137" s="1341"/>
      <c r="F137" s="956"/>
      <c r="G137" s="1001"/>
      <c r="H137" s="878"/>
      <c r="I137" s="879">
        <f t="shared" si="43"/>
        <v>0</v>
      </c>
      <c r="J137" s="682"/>
      <c r="K137" s="1248"/>
      <c r="L137" s="1360"/>
      <c r="M137" s="1013"/>
      <c r="N137" s="1016"/>
      <c r="O137" s="1353"/>
      <c r="P137" s="1016"/>
      <c r="Q137" s="1015"/>
      <c r="R137" s="1029"/>
      <c r="S137" s="1261">
        <f t="shared" si="34"/>
        <v>0</v>
      </c>
      <c r="T137" s="443" t="e">
        <f t="shared" si="35"/>
        <v>#DIV/0!</v>
      </c>
      <c r="U137" s="1226">
        <v>96</v>
      </c>
      <c r="X137" s="825"/>
    </row>
    <row r="138" spans="1:24" s="148" customFormat="1" ht="38.25" customHeight="1" x14ac:dyDescent="0.3">
      <c r="A138" s="962">
        <v>95</v>
      </c>
      <c r="B138" s="1073"/>
      <c r="C138" s="1073"/>
      <c r="D138" s="725"/>
      <c r="E138" s="1341"/>
      <c r="F138" s="956"/>
      <c r="G138" s="1001"/>
      <c r="H138" s="878"/>
      <c r="I138" s="879">
        <f t="shared" si="43"/>
        <v>0</v>
      </c>
      <c r="J138" s="682"/>
      <c r="K138" s="1247"/>
      <c r="L138" s="1360"/>
      <c r="M138" s="1013"/>
      <c r="N138" s="1016"/>
      <c r="O138" s="1353"/>
      <c r="P138" s="1016"/>
      <c r="Q138" s="1015"/>
      <c r="R138" s="1029"/>
      <c r="S138" s="1261">
        <f t="shared" ref="S138:S139" si="44">Q138+M138+K138</f>
        <v>0</v>
      </c>
      <c r="T138" s="443" t="e">
        <f t="shared" ref="T138:T139" si="45">S138/H138</f>
        <v>#DIV/0!</v>
      </c>
      <c r="U138" s="1226">
        <v>140</v>
      </c>
      <c r="X138" s="825"/>
    </row>
    <row r="139" spans="1:24" s="148" customFormat="1" ht="31.5" customHeight="1" x14ac:dyDescent="0.3">
      <c r="A139" s="962">
        <v>96</v>
      </c>
      <c r="B139" s="1073"/>
      <c r="C139" s="1073"/>
      <c r="D139" s="724"/>
      <c r="E139" s="1341"/>
      <c r="F139" s="880"/>
      <c r="G139" s="800"/>
      <c r="H139" s="880"/>
      <c r="I139" s="879">
        <f t="shared" si="43"/>
        <v>0</v>
      </c>
      <c r="J139" s="683"/>
      <c r="K139" s="1247"/>
      <c r="L139" s="1360"/>
      <c r="M139" s="1013"/>
      <c r="N139" s="1016"/>
      <c r="O139" s="1353"/>
      <c r="P139" s="1016"/>
      <c r="Q139" s="1015"/>
      <c r="R139" s="1029"/>
      <c r="S139" s="1261">
        <f t="shared" si="44"/>
        <v>0</v>
      </c>
      <c r="T139" s="443" t="e">
        <f t="shared" si="45"/>
        <v>#DIV/0!</v>
      </c>
      <c r="U139" s="1226">
        <v>20</v>
      </c>
      <c r="X139" s="825">
        <v>2299.8000000000002</v>
      </c>
    </row>
    <row r="140" spans="1:24" s="148" customFormat="1" ht="37.5" customHeight="1" x14ac:dyDescent="0.3">
      <c r="A140" s="962">
        <v>97</v>
      </c>
      <c r="B140" s="1073"/>
      <c r="C140" s="1011"/>
      <c r="D140" s="724"/>
      <c r="E140" s="823"/>
      <c r="F140" s="880"/>
      <c r="G140" s="800"/>
      <c r="H140" s="880"/>
      <c r="I140" s="879">
        <f t="shared" si="43"/>
        <v>0</v>
      </c>
      <c r="J140" s="683"/>
      <c r="K140" s="1013"/>
      <c r="L140" s="1017"/>
      <c r="M140" s="1013"/>
      <c r="N140" s="1016"/>
      <c r="O140" s="981"/>
      <c r="P140" s="1016"/>
      <c r="Q140" s="1015"/>
      <c r="R140" s="922"/>
      <c r="S140" s="881">
        <f t="shared" ref="S140:S146" si="46">Q140+M140+K140</f>
        <v>0</v>
      </c>
      <c r="T140" s="882" t="e">
        <f t="shared" ref="T140:T146" si="47">S140/H140</f>
        <v>#DIV/0!</v>
      </c>
      <c r="X140" s="825"/>
    </row>
    <row r="141" spans="1:24" s="148" customFormat="1" ht="31.5" customHeight="1" x14ac:dyDescent="0.3">
      <c r="A141" s="962">
        <v>98</v>
      </c>
      <c r="B141" s="1073"/>
      <c r="C141" s="1011"/>
      <c r="D141" s="724"/>
      <c r="E141" s="823"/>
      <c r="F141" s="880"/>
      <c r="G141" s="800"/>
      <c r="H141" s="880"/>
      <c r="I141" s="879">
        <f t="shared" si="43"/>
        <v>0</v>
      </c>
      <c r="J141" s="683"/>
      <c r="K141" s="1013"/>
      <c r="L141" s="1017"/>
      <c r="M141" s="1013"/>
      <c r="N141" s="1016"/>
      <c r="O141" s="981"/>
      <c r="P141" s="1016"/>
      <c r="Q141" s="1015"/>
      <c r="R141" s="922"/>
      <c r="S141" s="881">
        <f t="shared" si="46"/>
        <v>0</v>
      </c>
      <c r="T141" s="882" t="e">
        <f t="shared" si="47"/>
        <v>#DIV/0!</v>
      </c>
      <c r="X141" s="825"/>
    </row>
    <row r="142" spans="1:24" s="148" customFormat="1" ht="44.25" customHeight="1" x14ac:dyDescent="0.3">
      <c r="A142" s="962">
        <v>99</v>
      </c>
      <c r="B142" s="929"/>
      <c r="C142" s="1011"/>
      <c r="D142" s="724"/>
      <c r="E142" s="823"/>
      <c r="F142" s="880"/>
      <c r="G142" s="800"/>
      <c r="H142" s="880"/>
      <c r="I142" s="879">
        <f t="shared" si="43"/>
        <v>0</v>
      </c>
      <c r="J142" s="683"/>
      <c r="K142" s="1013"/>
      <c r="L142" s="1017"/>
      <c r="M142" s="1013"/>
      <c r="N142" s="1016"/>
      <c r="O142" s="981"/>
      <c r="P142" s="1016"/>
      <c r="Q142" s="1015"/>
      <c r="R142" s="922"/>
      <c r="S142" s="881">
        <f t="shared" si="46"/>
        <v>0</v>
      </c>
      <c r="T142" s="882" t="e">
        <f t="shared" si="47"/>
        <v>#DIV/0!</v>
      </c>
      <c r="X142" s="825"/>
    </row>
    <row r="143" spans="1:24" s="148" customFormat="1" ht="42.75" customHeight="1" x14ac:dyDescent="0.3">
      <c r="A143" s="962">
        <v>100</v>
      </c>
      <c r="B143" s="1073"/>
      <c r="C143" s="1345"/>
      <c r="D143" s="724"/>
      <c r="E143" s="1346"/>
      <c r="F143" s="880"/>
      <c r="G143" s="800"/>
      <c r="H143" s="880"/>
      <c r="I143" s="879">
        <f t="shared" si="43"/>
        <v>0</v>
      </c>
      <c r="J143" s="683"/>
      <c r="K143" s="1246"/>
      <c r="L143" s="1360"/>
      <c r="M143" s="1013"/>
      <c r="N143" s="1016"/>
      <c r="O143" s="1354"/>
      <c r="P143" s="1016"/>
      <c r="Q143" s="1015"/>
      <c r="R143" s="922"/>
      <c r="S143" s="881">
        <f t="shared" si="46"/>
        <v>0</v>
      </c>
      <c r="T143" s="882" t="e">
        <f>S143/H143</f>
        <v>#DIV/0!</v>
      </c>
      <c r="X143" s="825"/>
    </row>
    <row r="144" spans="1:24" s="148" customFormat="1" ht="42.75" customHeight="1" x14ac:dyDescent="0.3">
      <c r="A144" s="962">
        <v>101</v>
      </c>
      <c r="B144" s="1073"/>
      <c r="C144" s="1011"/>
      <c r="D144" s="724"/>
      <c r="E144" s="1346"/>
      <c r="F144" s="880"/>
      <c r="G144" s="800"/>
      <c r="H144" s="880"/>
      <c r="I144" s="879">
        <f t="shared" si="43"/>
        <v>0</v>
      </c>
      <c r="J144" s="683"/>
      <c r="K144" s="1013"/>
      <c r="L144" s="1360"/>
      <c r="M144" s="1013"/>
      <c r="N144" s="1016"/>
      <c r="O144" s="1354"/>
      <c r="P144" s="1016"/>
      <c r="Q144" s="1015"/>
      <c r="R144" s="922"/>
      <c r="S144" s="881">
        <f t="shared" ref="S144:S145" si="48">Q144+M144+K144</f>
        <v>0</v>
      </c>
      <c r="T144" s="882" t="e">
        <f t="shared" ref="T144:T145" si="49">S144/H144</f>
        <v>#DIV/0!</v>
      </c>
      <c r="X144" s="825"/>
    </row>
    <row r="145" spans="1:24" s="148" customFormat="1" ht="42.75" customHeight="1" x14ac:dyDescent="0.3">
      <c r="A145" s="962">
        <v>102</v>
      </c>
      <c r="B145" s="1073"/>
      <c r="C145" s="1011"/>
      <c r="D145" s="724"/>
      <c r="E145" s="1346"/>
      <c r="F145" s="880"/>
      <c r="G145" s="800"/>
      <c r="H145" s="880"/>
      <c r="I145" s="879">
        <f t="shared" si="43"/>
        <v>0</v>
      </c>
      <c r="J145" s="683"/>
      <c r="K145" s="1013"/>
      <c r="L145" s="1360"/>
      <c r="M145" s="1013"/>
      <c r="N145" s="1016"/>
      <c r="O145" s="1354"/>
      <c r="P145" s="1016"/>
      <c r="Q145" s="1015"/>
      <c r="R145" s="922"/>
      <c r="S145" s="881">
        <f t="shared" si="48"/>
        <v>0</v>
      </c>
      <c r="T145" s="882" t="e">
        <f t="shared" si="49"/>
        <v>#DIV/0!</v>
      </c>
      <c r="X145" s="825"/>
    </row>
    <row r="146" spans="1:24" s="148" customFormat="1" ht="41.25" customHeight="1" x14ac:dyDescent="0.3">
      <c r="A146" s="962">
        <v>103</v>
      </c>
      <c r="B146" s="929"/>
      <c r="C146" s="1001"/>
      <c r="D146" s="1075"/>
      <c r="E146" s="823"/>
      <c r="F146" s="880"/>
      <c r="G146" s="800"/>
      <c r="H146" s="880"/>
      <c r="I146" s="879">
        <f t="shared" si="43"/>
        <v>0</v>
      </c>
      <c r="J146" s="824"/>
      <c r="K146" s="1013"/>
      <c r="L146" s="1017"/>
      <c r="M146" s="1013"/>
      <c r="N146" s="1016"/>
      <c r="O146" s="1350"/>
      <c r="P146" s="1015"/>
      <c r="Q146" s="1015"/>
      <c r="R146" s="922"/>
      <c r="S146" s="881">
        <f t="shared" si="46"/>
        <v>0</v>
      </c>
      <c r="T146" s="882" t="e">
        <f t="shared" si="47"/>
        <v>#DIV/0!</v>
      </c>
      <c r="X146" s="825">
        <v>3611.88</v>
      </c>
    </row>
    <row r="147" spans="1:24" s="148" customFormat="1" ht="37.5" customHeight="1" x14ac:dyDescent="0.3">
      <c r="A147" s="962">
        <v>104</v>
      </c>
      <c r="B147" s="1073"/>
      <c r="C147" s="1076"/>
      <c r="D147" s="1075"/>
      <c r="E147" s="823"/>
      <c r="F147" s="880"/>
      <c r="G147" s="800"/>
      <c r="H147" s="880"/>
      <c r="I147" s="879">
        <f t="shared" si="43"/>
        <v>0</v>
      </c>
      <c r="J147" s="683"/>
      <c r="K147" s="1013"/>
      <c r="L147" s="1017"/>
      <c r="M147" s="1013"/>
      <c r="N147" s="916"/>
      <c r="O147" s="1350"/>
      <c r="P147" s="1170"/>
      <c r="Q147" s="1015"/>
      <c r="R147" s="922"/>
      <c r="S147" s="881">
        <f t="shared" si="34"/>
        <v>0</v>
      </c>
      <c r="T147" s="882" t="e">
        <f t="shared" si="35"/>
        <v>#DIV/0!</v>
      </c>
      <c r="X147" s="825">
        <v>79503.45</v>
      </c>
    </row>
    <row r="148" spans="1:24" s="148" customFormat="1" ht="49.5" customHeight="1" x14ac:dyDescent="0.3">
      <c r="A148" s="962">
        <v>105</v>
      </c>
      <c r="B148" s="928"/>
      <c r="C148" s="1001"/>
      <c r="D148" s="579"/>
      <c r="E148" s="823"/>
      <c r="F148" s="880"/>
      <c r="G148" s="800"/>
      <c r="H148" s="880"/>
      <c r="I148" s="879">
        <f t="shared" si="43"/>
        <v>0</v>
      </c>
      <c r="J148" s="683"/>
      <c r="K148" s="1013"/>
      <c r="L148" s="1017"/>
      <c r="M148" s="1013"/>
      <c r="N148" s="1351"/>
      <c r="O148" s="1355"/>
      <c r="P148" s="1016"/>
      <c r="Q148" s="1015"/>
      <c r="R148" s="922"/>
      <c r="S148" s="881">
        <f t="shared" si="34"/>
        <v>0</v>
      </c>
      <c r="T148" s="882" t="e">
        <f t="shared" si="35"/>
        <v>#DIV/0!</v>
      </c>
      <c r="X148" s="825">
        <v>51480</v>
      </c>
    </row>
    <row r="149" spans="1:24" s="148" customFormat="1" ht="42.75" customHeight="1" x14ac:dyDescent="0.3">
      <c r="A149" s="962">
        <v>106</v>
      </c>
      <c r="B149" s="928"/>
      <c r="C149" s="800"/>
      <c r="D149" s="1070"/>
      <c r="E149" s="823"/>
      <c r="F149" s="880"/>
      <c r="G149" s="800"/>
      <c r="H149" s="880"/>
      <c r="I149" s="1242">
        <f t="shared" ref="I149:I152" si="50">H149-F149</f>
        <v>0</v>
      </c>
      <c r="J149" s="683"/>
      <c r="K149" s="1013"/>
      <c r="L149" s="1017"/>
      <c r="M149" s="1013"/>
      <c r="N149" s="916"/>
      <c r="O149" s="1355"/>
      <c r="P149" s="1016"/>
      <c r="Q149" s="1015"/>
      <c r="R149" s="922"/>
      <c r="S149" s="881">
        <f t="shared" si="34"/>
        <v>0</v>
      </c>
      <c r="T149" s="882" t="e">
        <f t="shared" si="35"/>
        <v>#DIV/0!</v>
      </c>
      <c r="X149" s="825">
        <v>3952.64</v>
      </c>
    </row>
    <row r="150" spans="1:24" s="148" customFormat="1" ht="42.75" customHeight="1" x14ac:dyDescent="0.3">
      <c r="A150" s="962">
        <v>107</v>
      </c>
      <c r="B150" s="1166"/>
      <c r="C150" s="800"/>
      <c r="D150" s="1070"/>
      <c r="E150" s="1340"/>
      <c r="F150" s="880"/>
      <c r="G150" s="800"/>
      <c r="H150" s="880"/>
      <c r="I150" s="1244">
        <f t="shared" si="50"/>
        <v>0</v>
      </c>
      <c r="J150" s="683"/>
      <c r="K150" s="1013"/>
      <c r="L150" s="1017"/>
      <c r="M150" s="1013"/>
      <c r="N150" s="916"/>
      <c r="O150" s="1356"/>
      <c r="P150" s="1016"/>
      <c r="Q150" s="1015"/>
      <c r="R150" s="1172"/>
      <c r="S150" s="881"/>
      <c r="T150" s="882"/>
      <c r="X150" s="1238"/>
    </row>
    <row r="151" spans="1:24" s="148" customFormat="1" ht="42.75" customHeight="1" x14ac:dyDescent="0.3">
      <c r="A151" s="962">
        <v>108</v>
      </c>
      <c r="B151" s="1166"/>
      <c r="C151" s="1218"/>
      <c r="D151" s="1070"/>
      <c r="E151" s="1340"/>
      <c r="F151" s="880"/>
      <c r="G151" s="800"/>
      <c r="H151" s="880"/>
      <c r="I151" s="1243">
        <f t="shared" si="50"/>
        <v>0</v>
      </c>
      <c r="J151" s="683"/>
      <c r="K151" s="1013"/>
      <c r="L151" s="1017"/>
      <c r="M151" s="1013"/>
      <c r="N151" s="916"/>
      <c r="O151" s="1167"/>
      <c r="P151" s="1168"/>
      <c r="Q151" s="1015"/>
      <c r="R151" s="600"/>
      <c r="S151" s="881"/>
      <c r="T151" s="882"/>
      <c r="X151" s="1238"/>
    </row>
    <row r="152" spans="1:24" s="148" customFormat="1" ht="36.75" customHeight="1" x14ac:dyDescent="0.3">
      <c r="A152" s="962">
        <v>109</v>
      </c>
      <c r="B152" s="1072"/>
      <c r="C152" s="1049"/>
      <c r="D152" s="1070"/>
      <c r="E152" s="1340"/>
      <c r="F152" s="849"/>
      <c r="G152" s="683"/>
      <c r="H152" s="849"/>
      <c r="I152" s="879">
        <f t="shared" si="50"/>
        <v>0</v>
      </c>
      <c r="J152" s="1069"/>
      <c r="K152" s="1013"/>
      <c r="L152" s="1017"/>
      <c r="M152" s="1013"/>
      <c r="N152" s="916"/>
      <c r="O152" s="1356"/>
      <c r="P152" s="1016"/>
      <c r="Q152" s="1015"/>
      <c r="R152" s="600"/>
      <c r="S152" s="881">
        <f t="shared" si="34"/>
        <v>0</v>
      </c>
      <c r="T152" s="882" t="s">
        <v>41</v>
      </c>
      <c r="X152" s="884">
        <f>SUM(X92:X149)</f>
        <v>209355.17</v>
      </c>
    </row>
    <row r="153" spans="1:24" s="148" customFormat="1" ht="48" customHeight="1" x14ac:dyDescent="0.3">
      <c r="A153" s="962">
        <v>110</v>
      </c>
      <c r="B153" s="928"/>
      <c r="C153" s="800"/>
      <c r="D153" s="728"/>
      <c r="E153" s="1347"/>
      <c r="F153" s="880"/>
      <c r="G153" s="800"/>
      <c r="H153" s="880"/>
      <c r="I153" s="879">
        <f t="shared" si="43"/>
        <v>0</v>
      </c>
      <c r="J153" s="683"/>
      <c r="K153" s="1013"/>
      <c r="L153" s="1017"/>
      <c r="M153" s="1013"/>
      <c r="N153" s="1016"/>
      <c r="O153" s="1348"/>
      <c r="P153" s="1361"/>
      <c r="Q153" s="1015"/>
      <c r="R153" s="1029"/>
      <c r="S153" s="881">
        <f t="shared" si="34"/>
        <v>0</v>
      </c>
      <c r="T153" s="882" t="e">
        <f t="shared" si="35"/>
        <v>#DIV/0!</v>
      </c>
      <c r="X153" s="825">
        <v>3222.35</v>
      </c>
    </row>
    <row r="154" spans="1:24" s="148" customFormat="1" ht="48" customHeight="1" x14ac:dyDescent="0.3">
      <c r="A154" s="962"/>
      <c r="B154" s="928"/>
      <c r="C154" s="800"/>
      <c r="D154" s="728"/>
      <c r="E154" s="1347"/>
      <c r="F154" s="880"/>
      <c r="G154" s="800"/>
      <c r="H154" s="880"/>
      <c r="I154" s="879">
        <f t="shared" si="43"/>
        <v>0</v>
      </c>
      <c r="J154" s="683"/>
      <c r="K154" s="1013"/>
      <c r="L154" s="1017"/>
      <c r="M154" s="1013"/>
      <c r="N154" s="1016"/>
      <c r="O154" s="1348"/>
      <c r="P154" s="1361"/>
      <c r="Q154" s="1015"/>
      <c r="R154" s="1029"/>
      <c r="S154" s="881">
        <f t="shared" ref="S154" si="51">Q154+M154+K154</f>
        <v>0</v>
      </c>
      <c r="T154" s="882" t="e">
        <f t="shared" ref="T154" si="52">S154/H154</f>
        <v>#DIV/0!</v>
      </c>
      <c r="X154" s="825"/>
    </row>
    <row r="155" spans="1:24" s="148" customFormat="1" ht="31.5" customHeight="1" x14ac:dyDescent="0.3">
      <c r="A155" s="962">
        <v>111</v>
      </c>
      <c r="B155" s="925"/>
      <c r="C155" s="1057"/>
      <c r="D155" s="579"/>
      <c r="E155" s="823"/>
      <c r="F155" s="880"/>
      <c r="G155" s="800"/>
      <c r="H155" s="880"/>
      <c r="I155" s="879">
        <f t="shared" si="43"/>
        <v>0</v>
      </c>
      <c r="J155" s="683"/>
      <c r="K155" s="1013"/>
      <c r="L155" s="1017"/>
      <c r="M155" s="1013"/>
      <c r="N155" s="916"/>
      <c r="O155" s="981"/>
      <c r="P155" s="1016"/>
      <c r="Q155" s="1015"/>
      <c r="R155" s="1029"/>
      <c r="S155" s="881">
        <f t="shared" si="34"/>
        <v>0</v>
      </c>
      <c r="T155" s="882" t="e">
        <f t="shared" si="35"/>
        <v>#DIV/0!</v>
      </c>
      <c r="X155" s="825">
        <v>3250.8</v>
      </c>
    </row>
    <row r="156" spans="1:24" s="148" customFormat="1" ht="31.5" customHeight="1" x14ac:dyDescent="0.3">
      <c r="A156" s="962">
        <v>112</v>
      </c>
      <c r="B156" s="925"/>
      <c r="C156" s="800"/>
      <c r="D156" s="579"/>
      <c r="E156" s="823"/>
      <c r="F156" s="880"/>
      <c r="G156" s="800"/>
      <c r="H156" s="880"/>
      <c r="I156" s="879">
        <f t="shared" si="43"/>
        <v>0</v>
      </c>
      <c r="J156" s="683"/>
      <c r="K156" s="1013"/>
      <c r="L156" s="1017"/>
      <c r="M156" s="1013"/>
      <c r="N156" s="1016"/>
      <c r="O156" s="981"/>
      <c r="P156" s="1351"/>
      <c r="Q156" s="1015"/>
      <c r="R156" s="1029"/>
      <c r="S156" s="881">
        <f t="shared" si="34"/>
        <v>0</v>
      </c>
      <c r="T156" s="882" t="e">
        <f t="shared" si="35"/>
        <v>#DIV/0!</v>
      </c>
      <c r="X156" s="825">
        <v>4054.26</v>
      </c>
    </row>
    <row r="157" spans="1:24" s="148" customFormat="1" ht="31.5" customHeight="1" x14ac:dyDescent="0.3">
      <c r="A157" s="962">
        <v>113</v>
      </c>
      <c r="B157" s="925"/>
      <c r="C157" s="800"/>
      <c r="D157" s="579"/>
      <c r="E157" s="823"/>
      <c r="F157" s="880"/>
      <c r="G157" s="800"/>
      <c r="H157" s="880"/>
      <c r="I157" s="879">
        <f t="shared" si="43"/>
        <v>0</v>
      </c>
      <c r="J157" s="683"/>
      <c r="K157" s="1013"/>
      <c r="L157" s="1017"/>
      <c r="M157" s="1013"/>
      <c r="N157" s="1016"/>
      <c r="O157" s="981"/>
      <c r="P157" s="1351"/>
      <c r="Q157" s="1015"/>
      <c r="R157" s="1029"/>
      <c r="S157" s="881">
        <f t="shared" si="34"/>
        <v>0</v>
      </c>
      <c r="T157" s="882" t="e">
        <f t="shared" si="35"/>
        <v>#DIV/0!</v>
      </c>
      <c r="X157" s="825">
        <v>3632.62</v>
      </c>
    </row>
    <row r="158" spans="1:24" s="148" customFormat="1" ht="31.5" customHeight="1" x14ac:dyDescent="0.3">
      <c r="A158" s="962">
        <v>114</v>
      </c>
      <c r="B158" s="925"/>
      <c r="C158" s="800"/>
      <c r="D158" s="579"/>
      <c r="E158" s="823"/>
      <c r="F158" s="880"/>
      <c r="G158" s="800"/>
      <c r="H158" s="880"/>
      <c r="I158" s="879">
        <f t="shared" si="43"/>
        <v>0</v>
      </c>
      <c r="J158" s="683"/>
      <c r="K158" s="1013"/>
      <c r="L158" s="1017"/>
      <c r="M158" s="1013"/>
      <c r="N158" s="1016"/>
      <c r="O158" s="981"/>
      <c r="P158" s="1016"/>
      <c r="Q158" s="1357"/>
      <c r="R158" s="1029"/>
      <c r="S158" s="881">
        <f t="shared" si="34"/>
        <v>0</v>
      </c>
      <c r="T158" s="882" t="e">
        <f t="shared" si="35"/>
        <v>#DIV/0!</v>
      </c>
      <c r="X158" s="825">
        <v>5994.6</v>
      </c>
    </row>
    <row r="159" spans="1:24" s="148" customFormat="1" ht="31.5" customHeight="1" x14ac:dyDescent="0.3">
      <c r="A159" s="962">
        <v>115</v>
      </c>
      <c r="B159" s="925"/>
      <c r="C159" s="940"/>
      <c r="D159" s="579"/>
      <c r="E159" s="823"/>
      <c r="F159" s="880"/>
      <c r="G159" s="800"/>
      <c r="H159" s="880"/>
      <c r="I159" s="879">
        <f t="shared" si="43"/>
        <v>0</v>
      </c>
      <c r="J159" s="683"/>
      <c r="K159" s="1013"/>
      <c r="L159" s="1017"/>
      <c r="M159" s="1013"/>
      <c r="N159" s="916"/>
      <c r="O159" s="981"/>
      <c r="P159" s="1016"/>
      <c r="Q159" s="1357"/>
      <c r="R159" s="1029"/>
      <c r="S159" s="881">
        <f t="shared" si="34"/>
        <v>0</v>
      </c>
      <c r="T159" s="882" t="e">
        <f t="shared" si="35"/>
        <v>#DIV/0!</v>
      </c>
      <c r="X159" s="825">
        <v>4834.3</v>
      </c>
    </row>
    <row r="160" spans="1:24" s="148" customFormat="1" ht="47.25" customHeight="1" x14ac:dyDescent="0.3">
      <c r="A160" s="962">
        <v>116</v>
      </c>
      <c r="B160" s="928"/>
      <c r="C160" s="800"/>
      <c r="D160" s="579"/>
      <c r="E160" s="823"/>
      <c r="F160" s="880"/>
      <c r="G160" s="800"/>
      <c r="H160" s="880"/>
      <c r="I160" s="879">
        <f t="shared" si="43"/>
        <v>0</v>
      </c>
      <c r="J160" s="683"/>
      <c r="K160" s="1013"/>
      <c r="L160" s="1017"/>
      <c r="M160" s="1013"/>
      <c r="N160" s="916"/>
      <c r="O160" s="1355"/>
      <c r="P160" s="1016"/>
      <c r="Q160" s="1015"/>
      <c r="R160" s="1016"/>
      <c r="S160" s="881">
        <f t="shared" si="34"/>
        <v>0</v>
      </c>
      <c r="T160" s="882" t="e">
        <f t="shared" si="35"/>
        <v>#DIV/0!</v>
      </c>
      <c r="X160" s="825">
        <v>4657.6000000000004</v>
      </c>
    </row>
    <row r="161" spans="1:24" s="148" customFormat="1" ht="31.5" customHeight="1" x14ac:dyDescent="0.3">
      <c r="A161" s="962">
        <v>117</v>
      </c>
      <c r="B161" s="928"/>
      <c r="C161" s="800"/>
      <c r="D161" s="579"/>
      <c r="E161" s="823"/>
      <c r="F161" s="880"/>
      <c r="G161" s="800"/>
      <c r="H161" s="880"/>
      <c r="I161" s="879">
        <f t="shared" si="43"/>
        <v>0</v>
      </c>
      <c r="J161" s="918"/>
      <c r="K161" s="918"/>
      <c r="L161" s="1017"/>
      <c r="M161" s="1013"/>
      <c r="N161" s="916"/>
      <c r="O161" s="1355"/>
      <c r="P161" s="1016"/>
      <c r="Q161" s="1015"/>
      <c r="R161" s="1016"/>
      <c r="S161" s="881">
        <f t="shared" si="34"/>
        <v>0</v>
      </c>
      <c r="T161" s="882" t="e">
        <f t="shared" si="35"/>
        <v>#DIV/0!</v>
      </c>
      <c r="X161" s="825">
        <v>2942.5</v>
      </c>
    </row>
    <row r="162" spans="1:24" s="148" customFormat="1" ht="31.5" customHeight="1" x14ac:dyDescent="0.3">
      <c r="A162" s="962">
        <v>118</v>
      </c>
      <c r="B162" s="801"/>
      <c r="C162" s="800"/>
      <c r="D162" s="579"/>
      <c r="E162" s="823"/>
      <c r="F162" s="880"/>
      <c r="G162" s="800"/>
      <c r="H162" s="880"/>
      <c r="I162" s="879">
        <f t="shared" si="43"/>
        <v>0</v>
      </c>
      <c r="J162" s="683"/>
      <c r="K162" s="589"/>
      <c r="L162" s="684"/>
      <c r="M162" s="589"/>
      <c r="N162" s="600"/>
      <c r="O162" s="983"/>
      <c r="P162" s="600"/>
      <c r="Q162" s="825"/>
      <c r="R162" s="922"/>
      <c r="S162" s="881">
        <f t="shared" si="34"/>
        <v>0</v>
      </c>
      <c r="T162" s="882" t="e">
        <f t="shared" si="35"/>
        <v>#DIV/0!</v>
      </c>
      <c r="X162" s="825">
        <v>3619.54</v>
      </c>
    </row>
    <row r="163" spans="1:24" s="148" customFormat="1" ht="31.5" customHeight="1" x14ac:dyDescent="0.3">
      <c r="A163" s="962">
        <v>119</v>
      </c>
      <c r="B163" s="928"/>
      <c r="C163" s="940"/>
      <c r="D163" s="579"/>
      <c r="E163" s="823"/>
      <c r="F163" s="880"/>
      <c r="G163" s="800"/>
      <c r="H163" s="880"/>
      <c r="I163" s="879">
        <f t="shared" si="43"/>
        <v>0</v>
      </c>
      <c r="J163" s="683"/>
      <c r="K163" s="589"/>
      <c r="L163" s="941"/>
      <c r="M163" s="589"/>
      <c r="N163" s="923"/>
      <c r="O163" s="983"/>
      <c r="P163" s="600"/>
      <c r="Q163" s="825"/>
      <c r="R163" s="922"/>
      <c r="S163" s="881">
        <f t="shared" si="34"/>
        <v>0</v>
      </c>
      <c r="T163" s="882" t="e">
        <f t="shared" si="35"/>
        <v>#DIV/0!</v>
      </c>
      <c r="X163" s="825">
        <v>3090.78</v>
      </c>
    </row>
    <row r="164" spans="1:24" s="148" customFormat="1" ht="31.5" customHeight="1" x14ac:dyDescent="0.3">
      <c r="A164" s="962">
        <v>120</v>
      </c>
      <c r="B164" s="928"/>
      <c r="C164" s="800"/>
      <c r="D164" s="579"/>
      <c r="E164" s="823"/>
      <c r="F164" s="880"/>
      <c r="G164" s="800"/>
      <c r="H164" s="880"/>
      <c r="I164" s="879">
        <f t="shared" si="43"/>
        <v>0</v>
      </c>
      <c r="J164" s="683"/>
      <c r="K164" s="589"/>
      <c r="L164" s="684"/>
      <c r="M164" s="589"/>
      <c r="N164" s="923"/>
      <c r="O164" s="983"/>
      <c r="P164" s="600"/>
      <c r="Q164" s="825"/>
      <c r="R164" s="922"/>
      <c r="S164" s="881">
        <f t="shared" si="34"/>
        <v>0</v>
      </c>
      <c r="T164" s="882" t="e">
        <f t="shared" si="35"/>
        <v>#DIV/0!</v>
      </c>
      <c r="X164" s="825">
        <v>4342</v>
      </c>
    </row>
    <row r="165" spans="1:24" s="148" customFormat="1" ht="53.25" customHeight="1" x14ac:dyDescent="0.25">
      <c r="A165" s="962"/>
      <c r="B165" s="919"/>
      <c r="C165" s="920"/>
      <c r="D165" s="725"/>
      <c r="E165" s="823"/>
      <c r="F165" s="880"/>
      <c r="G165" s="800"/>
      <c r="H165" s="880"/>
      <c r="I165" s="422">
        <f t="shared" si="43"/>
        <v>0</v>
      </c>
      <c r="J165" s="681"/>
      <c r="K165" s="589"/>
      <c r="L165" s="685"/>
      <c r="M165" s="589"/>
      <c r="N165" s="600"/>
      <c r="O165" s="984"/>
      <c r="P165" s="600"/>
      <c r="Q165" s="831"/>
      <c r="R165" s="921"/>
      <c r="S165" s="881">
        <f t="shared" si="15"/>
        <v>0</v>
      </c>
      <c r="T165" s="882" t="e">
        <f t="shared" ref="T165:T168" si="53">S165/H165</f>
        <v>#DIV/0!</v>
      </c>
      <c r="X165" s="832">
        <v>127420.53</v>
      </c>
    </row>
    <row r="166" spans="1:24" s="148" customFormat="1" ht="53.25" customHeight="1" x14ac:dyDescent="0.25">
      <c r="A166" s="962"/>
      <c r="B166" s="919"/>
      <c r="C166" s="920"/>
      <c r="D166" s="725"/>
      <c r="E166" s="823"/>
      <c r="F166" s="880"/>
      <c r="G166" s="800"/>
      <c r="H166" s="880"/>
      <c r="I166" s="422">
        <f t="shared" si="43"/>
        <v>0</v>
      </c>
      <c r="J166" s="681"/>
      <c r="K166" s="589"/>
      <c r="L166" s="685"/>
      <c r="M166" s="589"/>
      <c r="N166" s="600"/>
      <c r="O166" s="984"/>
      <c r="P166" s="600"/>
      <c r="Q166" s="831"/>
      <c r="R166" s="921"/>
      <c r="S166" s="881">
        <f t="shared" si="15"/>
        <v>0</v>
      </c>
      <c r="T166" s="882" t="e">
        <f t="shared" si="53"/>
        <v>#DIV/0!</v>
      </c>
      <c r="X166" s="832">
        <v>1664.15</v>
      </c>
    </row>
    <row r="167" spans="1:24" s="148" customFormat="1" ht="53.25" customHeight="1" x14ac:dyDescent="0.25">
      <c r="A167" s="962"/>
      <c r="B167" s="919"/>
      <c r="C167" s="920"/>
      <c r="D167" s="725"/>
      <c r="E167" s="823"/>
      <c r="F167" s="880"/>
      <c r="G167" s="800"/>
      <c r="H167" s="880"/>
      <c r="I167" s="664">
        <f t="shared" si="43"/>
        <v>0</v>
      </c>
      <c r="J167" s="681"/>
      <c r="K167" s="589"/>
      <c r="L167" s="685"/>
      <c r="M167" s="589"/>
      <c r="N167" s="600"/>
      <c r="O167" s="984"/>
      <c r="P167" s="600"/>
      <c r="Q167" s="831"/>
      <c r="R167" s="921"/>
      <c r="S167" s="881">
        <f t="shared" si="15"/>
        <v>0</v>
      </c>
      <c r="T167" s="882" t="e">
        <f t="shared" si="53"/>
        <v>#DIV/0!</v>
      </c>
      <c r="X167" s="832">
        <v>4143.5200000000004</v>
      </c>
    </row>
    <row r="168" spans="1:24" s="148" customFormat="1" ht="53.25" customHeight="1" x14ac:dyDescent="0.25">
      <c r="A168" s="962"/>
      <c r="B168" s="919"/>
      <c r="C168" s="920"/>
      <c r="D168" s="725"/>
      <c r="E168" s="823"/>
      <c r="F168" s="880"/>
      <c r="G168" s="800"/>
      <c r="H168" s="880"/>
      <c r="I168" s="664">
        <f t="shared" si="43"/>
        <v>0</v>
      </c>
      <c r="J168" s="681"/>
      <c r="K168" s="589"/>
      <c r="L168" s="685"/>
      <c r="M168" s="589"/>
      <c r="N168" s="600"/>
      <c r="O168" s="984"/>
      <c r="P168" s="600"/>
      <c r="Q168" s="831"/>
      <c r="R168" s="921"/>
      <c r="S168" s="881">
        <f t="shared" si="15"/>
        <v>0</v>
      </c>
      <c r="T168" s="882" t="e">
        <f t="shared" si="53"/>
        <v>#DIV/0!</v>
      </c>
      <c r="X168" s="832">
        <v>2070.5</v>
      </c>
    </row>
    <row r="169" spans="1:24" s="148" customFormat="1" ht="33.75" customHeight="1" x14ac:dyDescent="0.3">
      <c r="A169" s="97"/>
      <c r="B169" s="725"/>
      <c r="C169" s="724"/>
      <c r="D169" s="917"/>
      <c r="E169" s="726"/>
      <c r="F169" s="850"/>
      <c r="G169" s="579"/>
      <c r="H169" s="850"/>
      <c r="I169" s="422">
        <f t="shared" si="43"/>
        <v>0</v>
      </c>
      <c r="J169" s="681"/>
      <c r="K169" s="589"/>
      <c r="L169" s="685"/>
      <c r="M169" s="589"/>
      <c r="N169" s="600"/>
      <c r="O169" s="980"/>
      <c r="P169" s="600"/>
      <c r="Q169" s="825"/>
      <c r="R169" s="600"/>
      <c r="S169" s="881">
        <f t="shared" ref="S169" si="54">Q169+M169+K169</f>
        <v>0</v>
      </c>
      <c r="T169" s="882" t="e">
        <f t="shared" ref="T169" si="55">S169/H169</f>
        <v>#DIV/0!</v>
      </c>
    </row>
    <row r="170" spans="1:24" s="148" customFormat="1" ht="25.5" customHeight="1" x14ac:dyDescent="0.25">
      <c r="A170" s="97"/>
      <c r="B170" s="801"/>
      <c r="C170" s="604"/>
      <c r="D170" s="698"/>
      <c r="E170" s="729"/>
      <c r="F170" s="851"/>
      <c r="G170" s="605"/>
      <c r="H170" s="864"/>
      <c r="I170" s="805">
        <f t="shared" si="43"/>
        <v>0</v>
      </c>
      <c r="J170" s="681"/>
      <c r="K170" s="589"/>
      <c r="L170" s="684"/>
      <c r="M170" s="589"/>
      <c r="N170" s="600"/>
      <c r="O170" s="985"/>
      <c r="P170" s="600"/>
      <c r="Q170" s="829"/>
      <c r="R170" s="600"/>
      <c r="S170" s="881">
        <f t="shared" ref="S170:S177" si="56">Q170+M170+K170</f>
        <v>0</v>
      </c>
      <c r="T170" s="882" t="e">
        <f t="shared" ref="T170:T177" si="57">S170/H170</f>
        <v>#DIV/0!</v>
      </c>
    </row>
    <row r="171" spans="1:24" s="148" customFormat="1" ht="38.25" customHeight="1" x14ac:dyDescent="0.25">
      <c r="A171" s="97"/>
      <c r="B171" s="1028"/>
      <c r="C171" s="604"/>
      <c r="D171" s="604"/>
      <c r="E171" s="699"/>
      <c r="F171" s="851"/>
      <c r="G171" s="605"/>
      <c r="H171" s="851"/>
      <c r="I171" s="805">
        <f t="shared" si="43"/>
        <v>0</v>
      </c>
      <c r="J171" s="681"/>
      <c r="K171" s="589"/>
      <c r="L171" s="684"/>
      <c r="M171" s="589"/>
      <c r="N171" s="600"/>
      <c r="O171" s="985"/>
      <c r="P171" s="600"/>
      <c r="Q171" s="829"/>
      <c r="R171" s="600"/>
      <c r="S171" s="881">
        <f t="shared" si="56"/>
        <v>0</v>
      </c>
      <c r="T171" s="882" t="e">
        <f t="shared" si="57"/>
        <v>#DIV/0!</v>
      </c>
    </row>
    <row r="172" spans="1:24" s="148" customFormat="1" ht="38.25" customHeight="1" x14ac:dyDescent="0.25">
      <c r="A172" s="97"/>
      <c r="B172" s="1028"/>
      <c r="C172" s="604"/>
      <c r="D172" s="727"/>
      <c r="E172" s="699"/>
      <c r="F172" s="851"/>
      <c r="G172" s="605"/>
      <c r="H172" s="851"/>
      <c r="I172" s="805">
        <f t="shared" si="43"/>
        <v>0</v>
      </c>
      <c r="J172" s="681"/>
      <c r="K172" s="589"/>
      <c r="L172" s="684"/>
      <c r="M172" s="589"/>
      <c r="N172" s="600"/>
      <c r="O172" s="985"/>
      <c r="P172" s="600"/>
      <c r="Q172" s="829"/>
      <c r="R172" s="600"/>
      <c r="S172" s="881">
        <f t="shared" si="56"/>
        <v>0</v>
      </c>
      <c r="T172" s="882" t="e">
        <f t="shared" si="57"/>
        <v>#DIV/0!</v>
      </c>
    </row>
    <row r="173" spans="1:24" s="148" customFormat="1" ht="33" customHeight="1" x14ac:dyDescent="0.25">
      <c r="A173" s="97"/>
      <c r="B173" s="801"/>
      <c r="C173" s="604"/>
      <c r="D173" s="604"/>
      <c r="E173" s="699"/>
      <c r="F173" s="851"/>
      <c r="G173" s="605"/>
      <c r="H173" s="851"/>
      <c r="I173" s="805">
        <f t="shared" si="43"/>
        <v>0</v>
      </c>
      <c r="J173" s="681"/>
      <c r="K173" s="589"/>
      <c r="L173" s="684"/>
      <c r="M173" s="589"/>
      <c r="N173" s="600"/>
      <c r="O173" s="985"/>
      <c r="P173" s="600"/>
      <c r="Q173" s="829"/>
      <c r="R173" s="600"/>
      <c r="S173" s="881">
        <f t="shared" si="56"/>
        <v>0</v>
      </c>
      <c r="T173" s="882" t="e">
        <f t="shared" si="57"/>
        <v>#DIV/0!</v>
      </c>
    </row>
    <row r="174" spans="1:24" s="148" customFormat="1" ht="33.75" customHeight="1" x14ac:dyDescent="0.25">
      <c r="A174" s="97"/>
      <c r="B174" s="801"/>
      <c r="C174" s="604"/>
      <c r="D174" s="727"/>
      <c r="E174" s="699"/>
      <c r="F174" s="851"/>
      <c r="G174" s="605"/>
      <c r="H174" s="851"/>
      <c r="I174" s="805">
        <f t="shared" si="43"/>
        <v>0</v>
      </c>
      <c r="J174" s="681"/>
      <c r="K174" s="589"/>
      <c r="L174" s="684"/>
      <c r="M174" s="589"/>
      <c r="N174" s="600"/>
      <c r="O174" s="985"/>
      <c r="P174" s="600"/>
      <c r="Q174" s="829"/>
      <c r="R174" s="600"/>
      <c r="S174" s="881">
        <f t="shared" si="56"/>
        <v>0</v>
      </c>
      <c r="T174" s="882" t="e">
        <f t="shared" si="57"/>
        <v>#DIV/0!</v>
      </c>
    </row>
    <row r="175" spans="1:24" s="148" customFormat="1" ht="35.25" customHeight="1" x14ac:dyDescent="0.25">
      <c r="A175" s="97"/>
      <c r="B175" s="801"/>
      <c r="C175" s="604"/>
      <c r="D175" s="604"/>
      <c r="E175" s="699"/>
      <c r="F175" s="851"/>
      <c r="G175" s="605"/>
      <c r="H175" s="851"/>
      <c r="I175" s="805">
        <f t="shared" ref="I175:I177" si="58">H175-F175</f>
        <v>0</v>
      </c>
      <c r="J175" s="681"/>
      <c r="K175" s="589"/>
      <c r="L175" s="684"/>
      <c r="M175" s="589"/>
      <c r="N175" s="600"/>
      <c r="O175" s="985"/>
      <c r="P175" s="600"/>
      <c r="Q175" s="829"/>
      <c r="R175" s="600"/>
      <c r="S175" s="881">
        <f t="shared" si="56"/>
        <v>0</v>
      </c>
      <c r="T175" s="882" t="e">
        <f t="shared" si="57"/>
        <v>#DIV/0!</v>
      </c>
    </row>
    <row r="176" spans="1:24" s="148" customFormat="1" ht="30" customHeight="1" x14ac:dyDescent="0.3">
      <c r="A176" s="97"/>
      <c r="B176" s="801"/>
      <c r="C176" s="802"/>
      <c r="D176" s="468"/>
      <c r="E176" s="699"/>
      <c r="F176" s="852"/>
      <c r="G176" s="579"/>
      <c r="H176" s="853"/>
      <c r="I176" s="806">
        <f t="shared" si="58"/>
        <v>0</v>
      </c>
      <c r="J176" s="730"/>
      <c r="K176" s="589"/>
      <c r="L176" s="684"/>
      <c r="M176" s="589"/>
      <c r="N176" s="600"/>
      <c r="O176" s="985"/>
      <c r="P176" s="600"/>
      <c r="Q176" s="829"/>
      <c r="R176" s="600"/>
      <c r="S176" s="881">
        <f t="shared" si="56"/>
        <v>0</v>
      </c>
      <c r="T176" s="882" t="e">
        <f t="shared" si="57"/>
        <v>#DIV/0!</v>
      </c>
    </row>
    <row r="177" spans="1:20" s="148" customFormat="1" ht="33" customHeight="1" x14ac:dyDescent="0.3">
      <c r="A177" s="97"/>
      <c r="B177" s="925"/>
      <c r="C177" s="604"/>
      <c r="D177" s="725"/>
      <c r="E177" s="803"/>
      <c r="F177" s="853"/>
      <c r="G177" s="728"/>
      <c r="H177" s="853"/>
      <c r="I177" s="807">
        <f t="shared" si="58"/>
        <v>0</v>
      </c>
      <c r="J177" s="731"/>
      <c r="K177" s="589"/>
      <c r="L177" s="684"/>
      <c r="M177" s="589"/>
      <c r="N177" s="600"/>
      <c r="O177" s="985"/>
      <c r="P177" s="600"/>
      <c r="Q177" s="829"/>
      <c r="R177" s="600"/>
      <c r="S177" s="881">
        <f t="shared" si="56"/>
        <v>0</v>
      </c>
      <c r="T177" s="882" t="e">
        <f t="shared" si="57"/>
        <v>#DIV/0!</v>
      </c>
    </row>
    <row r="178" spans="1:20" s="148" customFormat="1" ht="32.25" customHeight="1" x14ac:dyDescent="0.25">
      <c r="A178" s="97"/>
      <c r="B178" s="348"/>
      <c r="C178" s="348"/>
      <c r="D178" s="348"/>
      <c r="E178" s="489"/>
      <c r="F178" s="854"/>
      <c r="G178" s="499"/>
      <c r="H178" s="854"/>
      <c r="I178" s="102">
        <f t="shared" ref="I178:I202" si="59">H178-F178</f>
        <v>0</v>
      </c>
      <c r="J178" s="579"/>
      <c r="K178" s="589"/>
      <c r="L178" s="684"/>
      <c r="M178" s="589"/>
      <c r="N178" s="686"/>
      <c r="O178" s="981"/>
      <c r="P178" s="763"/>
      <c r="Q178" s="468"/>
      <c r="R178" s="732"/>
      <c r="S178" s="881">
        <f t="shared" ref="S178:S187" si="60">Q178+M178+K178</f>
        <v>0</v>
      </c>
      <c r="T178" s="882" t="e">
        <f t="shared" ref="T178:T187" si="61">S178/H178</f>
        <v>#DIV/0!</v>
      </c>
    </row>
    <row r="179" spans="1:20" s="148" customFormat="1" ht="19.5" customHeight="1" x14ac:dyDescent="0.25">
      <c r="A179" s="97"/>
      <c r="B179" s="348"/>
      <c r="C179" s="348"/>
      <c r="D179" s="348"/>
      <c r="E179" s="489"/>
      <c r="F179" s="854"/>
      <c r="G179" s="499"/>
      <c r="H179" s="854"/>
      <c r="I179" s="102">
        <f t="shared" si="59"/>
        <v>0</v>
      </c>
      <c r="J179" s="579"/>
      <c r="K179" s="589"/>
      <c r="L179" s="684"/>
      <c r="M179" s="589"/>
      <c r="N179" s="686"/>
      <c r="O179" s="981"/>
      <c r="P179" s="763"/>
      <c r="Q179" s="468"/>
      <c r="R179" s="732"/>
      <c r="S179" s="881">
        <f t="shared" si="60"/>
        <v>0</v>
      </c>
      <c r="T179" s="882" t="e">
        <f t="shared" si="61"/>
        <v>#DIV/0!</v>
      </c>
    </row>
    <row r="180" spans="1:20" s="148" customFormat="1" x14ac:dyDescent="0.25">
      <c r="A180" s="97"/>
      <c r="B180" s="372"/>
      <c r="C180" s="72"/>
      <c r="D180" s="152"/>
      <c r="E180" s="145"/>
      <c r="F180" s="855"/>
      <c r="G180" s="97"/>
      <c r="H180" s="859"/>
      <c r="I180" s="102">
        <f t="shared" si="59"/>
        <v>0</v>
      </c>
      <c r="J180" s="170"/>
      <c r="K180" s="211"/>
      <c r="L180" s="524"/>
      <c r="M180" s="210"/>
      <c r="N180" s="667"/>
      <c r="O180" s="978"/>
      <c r="P180" s="764"/>
      <c r="Q180" s="469"/>
      <c r="R180" s="530"/>
      <c r="S180" s="881">
        <f t="shared" si="60"/>
        <v>0</v>
      </c>
      <c r="T180" s="882" t="e">
        <f t="shared" si="61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55"/>
      <c r="G181" s="97"/>
      <c r="H181" s="859"/>
      <c r="I181" s="102">
        <f t="shared" si="59"/>
        <v>0</v>
      </c>
      <c r="J181" s="170"/>
      <c r="K181" s="211"/>
      <c r="L181" s="524"/>
      <c r="M181" s="210"/>
      <c r="N181" s="667"/>
      <c r="O181" s="978"/>
      <c r="P181" s="764"/>
      <c r="Q181" s="469"/>
      <c r="R181" s="530"/>
      <c r="S181" s="881">
        <f t="shared" si="60"/>
        <v>0</v>
      </c>
      <c r="T181" s="882" t="e">
        <f t="shared" si="61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55"/>
      <c r="G182" s="97"/>
      <c r="H182" s="859"/>
      <c r="I182" s="102">
        <f t="shared" si="59"/>
        <v>0</v>
      </c>
      <c r="J182" s="170"/>
      <c r="K182" s="211"/>
      <c r="L182" s="524"/>
      <c r="M182" s="210"/>
      <c r="N182" s="667"/>
      <c r="O182" s="978"/>
      <c r="P182" s="764"/>
      <c r="Q182" s="469"/>
      <c r="R182" s="530"/>
      <c r="S182" s="881">
        <f t="shared" si="60"/>
        <v>0</v>
      </c>
      <c r="T182" s="882" t="e">
        <f t="shared" si="61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55"/>
      <c r="G183" s="97"/>
      <c r="H183" s="859"/>
      <c r="I183" s="102">
        <f t="shared" si="59"/>
        <v>0</v>
      </c>
      <c r="J183" s="170"/>
      <c r="K183" s="211"/>
      <c r="L183" s="524"/>
      <c r="M183" s="210"/>
      <c r="N183" s="667"/>
      <c r="O183" s="978"/>
      <c r="P183" s="764"/>
      <c r="Q183" s="469"/>
      <c r="R183" s="530"/>
      <c r="S183" s="881">
        <f t="shared" si="60"/>
        <v>0</v>
      </c>
      <c r="T183" s="882" t="e">
        <f t="shared" si="61"/>
        <v>#DIV/0!</v>
      </c>
    </row>
    <row r="184" spans="1:20" s="148" customFormat="1" x14ac:dyDescent="0.25">
      <c r="A184" s="97"/>
      <c r="B184" s="74"/>
      <c r="C184" s="72"/>
      <c r="D184" s="152"/>
      <c r="E184" s="145"/>
      <c r="F184" s="855"/>
      <c r="G184" s="97"/>
      <c r="H184" s="859"/>
      <c r="I184" s="102">
        <f t="shared" si="59"/>
        <v>0</v>
      </c>
      <c r="J184" s="170"/>
      <c r="K184" s="211"/>
      <c r="L184" s="524"/>
      <c r="M184" s="210"/>
      <c r="N184" s="667"/>
      <c r="O184" s="978"/>
      <c r="P184" s="764"/>
      <c r="Q184" s="469"/>
      <c r="R184" s="530"/>
      <c r="S184" s="881">
        <f t="shared" si="60"/>
        <v>0</v>
      </c>
      <c r="T184" s="882" t="e">
        <f t="shared" si="61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855"/>
      <c r="G185" s="97"/>
      <c r="H185" s="859"/>
      <c r="I185" s="102">
        <f t="shared" si="59"/>
        <v>0</v>
      </c>
      <c r="J185" s="170"/>
      <c r="K185" s="211"/>
      <c r="L185" s="524"/>
      <c r="M185" s="210"/>
      <c r="N185" s="667"/>
      <c r="O185" s="978"/>
      <c r="P185" s="764"/>
      <c r="Q185" s="469"/>
      <c r="R185" s="530"/>
      <c r="S185" s="881">
        <f t="shared" si="60"/>
        <v>0</v>
      </c>
      <c r="T185" s="882" t="e">
        <f t="shared" si="61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855"/>
      <c r="G186" s="97"/>
      <c r="H186" s="859"/>
      <c r="I186" s="102">
        <f t="shared" si="59"/>
        <v>0</v>
      </c>
      <c r="J186" s="170"/>
      <c r="K186" s="211"/>
      <c r="L186" s="524"/>
      <c r="M186" s="210"/>
      <c r="N186" s="667"/>
      <c r="O186" s="978"/>
      <c r="P186" s="764"/>
      <c r="Q186" s="469"/>
      <c r="R186" s="530"/>
      <c r="S186" s="881">
        <f t="shared" si="60"/>
        <v>0</v>
      </c>
      <c r="T186" s="882" t="e">
        <f t="shared" si="61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855"/>
      <c r="G187" s="97"/>
      <c r="H187" s="859"/>
      <c r="I187" s="102">
        <f t="shared" si="59"/>
        <v>0</v>
      </c>
      <c r="J187" s="170"/>
      <c r="K187" s="211"/>
      <c r="L187" s="524"/>
      <c r="M187" s="210"/>
      <c r="N187" s="668"/>
      <c r="O187" s="978"/>
      <c r="P187" s="764"/>
      <c r="Q187" s="470"/>
      <c r="R187" s="531"/>
      <c r="S187" s="881">
        <f t="shared" si="60"/>
        <v>0</v>
      </c>
      <c r="T187" s="882" t="e">
        <f t="shared" si="61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855"/>
      <c r="G188" s="97"/>
      <c r="H188" s="859"/>
      <c r="I188" s="102">
        <f t="shared" si="59"/>
        <v>0</v>
      </c>
      <c r="J188" s="170"/>
      <c r="K188" s="211"/>
      <c r="L188" s="524"/>
      <c r="M188" s="210"/>
      <c r="N188" s="668"/>
      <c r="O188" s="978"/>
      <c r="P188" s="764"/>
      <c r="Q188" s="470"/>
      <c r="R188" s="531"/>
      <c r="S188" s="881"/>
      <c r="T188" s="881"/>
    </row>
    <row r="189" spans="1:20" s="148" customFormat="1" x14ac:dyDescent="0.25">
      <c r="A189" s="97"/>
      <c r="B189" s="74"/>
      <c r="C189" s="72"/>
      <c r="D189" s="152"/>
      <c r="E189" s="145"/>
      <c r="F189" s="855"/>
      <c r="G189" s="97"/>
      <c r="H189" s="859"/>
      <c r="I189" s="102">
        <f t="shared" si="59"/>
        <v>0</v>
      </c>
      <c r="J189" s="170"/>
      <c r="K189" s="211"/>
      <c r="L189" s="524"/>
      <c r="M189" s="210"/>
      <c r="N189" s="668"/>
      <c r="O189" s="978"/>
      <c r="P189" s="764"/>
      <c r="Q189" s="470"/>
      <c r="R189" s="531"/>
      <c r="S189" s="881"/>
      <c r="T189" s="881"/>
    </row>
    <row r="190" spans="1:20" s="148" customFormat="1" ht="16.5" thickBot="1" x14ac:dyDescent="0.3">
      <c r="A190" s="97"/>
      <c r="B190" s="74"/>
      <c r="C190" s="142"/>
      <c r="D190" s="142"/>
      <c r="E190" s="130"/>
      <c r="F190" s="839"/>
      <c r="G190" s="97"/>
      <c r="H190" s="859"/>
      <c r="I190" s="102">
        <f t="shared" si="59"/>
        <v>0</v>
      </c>
      <c r="J190" s="170"/>
      <c r="K190" s="105"/>
      <c r="L190" s="524"/>
      <c r="M190" s="70"/>
      <c r="N190" s="668"/>
      <c r="O190" s="978"/>
      <c r="P190" s="370"/>
      <c r="Q190" s="471"/>
      <c r="R190" s="532"/>
      <c r="S190" s="881">
        <f t="shared" ref="S190:S195" si="62">Q190+M190+K190</f>
        <v>0</v>
      </c>
      <c r="T190" s="881" t="e">
        <f t="shared" ref="T190:T198" si="63">S190/H190+0.1</f>
        <v>#DIV/0!</v>
      </c>
    </row>
    <row r="191" spans="1:20" s="148" customFormat="1" ht="16.5" hidden="1" thickBot="1" x14ac:dyDescent="0.3">
      <c r="A191" s="97"/>
      <c r="B191" s="74"/>
      <c r="C191" s="74"/>
      <c r="D191" s="142"/>
      <c r="E191" s="130"/>
      <c r="F191" s="839"/>
      <c r="G191" s="97"/>
      <c r="H191" s="859"/>
      <c r="I191" s="102">
        <f t="shared" si="59"/>
        <v>0</v>
      </c>
      <c r="J191" s="170"/>
      <c r="K191" s="105"/>
      <c r="L191" s="524"/>
      <c r="M191" s="70"/>
      <c r="N191" s="668"/>
      <c r="O191" s="978"/>
      <c r="P191" s="370"/>
      <c r="Q191" s="472"/>
      <c r="R191" s="533"/>
      <c r="S191" s="881">
        <f t="shared" si="62"/>
        <v>0</v>
      </c>
      <c r="T191" s="881" t="e">
        <f t="shared" si="63"/>
        <v>#DIV/0!</v>
      </c>
    </row>
    <row r="192" spans="1:20" s="148" customFormat="1" ht="16.5" hidden="1" thickBot="1" x14ac:dyDescent="0.3">
      <c r="A192" s="97"/>
      <c r="B192" s="74"/>
      <c r="C192" s="74"/>
      <c r="D192" s="142"/>
      <c r="E192" s="130"/>
      <c r="F192" s="839"/>
      <c r="G192" s="97"/>
      <c r="H192" s="859"/>
      <c r="I192" s="102">
        <f t="shared" si="59"/>
        <v>0</v>
      </c>
      <c r="J192" s="170"/>
      <c r="K192" s="105"/>
      <c r="L192" s="524"/>
      <c r="M192" s="70"/>
      <c r="N192" s="668"/>
      <c r="O192" s="978"/>
      <c r="P192" s="370"/>
      <c r="Q192" s="472"/>
      <c r="R192" s="533"/>
      <c r="S192" s="881">
        <f t="shared" si="62"/>
        <v>0</v>
      </c>
      <c r="T192" s="881" t="e">
        <f t="shared" si="63"/>
        <v>#DIV/0!</v>
      </c>
    </row>
    <row r="193" spans="1:20" s="148" customFormat="1" ht="16.5" hidden="1" thickBot="1" x14ac:dyDescent="0.3">
      <c r="A193" s="97"/>
      <c r="B193" s="74"/>
      <c r="C193" s="74"/>
      <c r="D193" s="142"/>
      <c r="E193" s="130"/>
      <c r="F193" s="839"/>
      <c r="G193" s="97"/>
      <c r="H193" s="859"/>
      <c r="I193" s="102">
        <f t="shared" si="59"/>
        <v>0</v>
      </c>
      <c r="J193" s="170"/>
      <c r="K193" s="105"/>
      <c r="L193" s="524"/>
      <c r="M193" s="70"/>
      <c r="N193" s="668"/>
      <c r="O193" s="978"/>
      <c r="P193" s="370"/>
      <c r="Q193" s="472"/>
      <c r="R193" s="534"/>
      <c r="S193" s="881">
        <f t="shared" si="62"/>
        <v>0</v>
      </c>
      <c r="T193" s="881" t="e">
        <f t="shared" si="63"/>
        <v>#DIV/0!</v>
      </c>
    </row>
    <row r="194" spans="1:20" s="148" customFormat="1" ht="16.5" hidden="1" thickBot="1" x14ac:dyDescent="0.3">
      <c r="A194" s="97"/>
      <c r="B194" s="74"/>
      <c r="C194" s="74"/>
      <c r="D194" s="142"/>
      <c r="E194" s="130"/>
      <c r="F194" s="839"/>
      <c r="G194" s="97"/>
      <c r="H194" s="859"/>
      <c r="I194" s="102">
        <f t="shared" si="59"/>
        <v>0</v>
      </c>
      <c r="J194" s="170"/>
      <c r="K194" s="105"/>
      <c r="L194" s="524"/>
      <c r="M194" s="70"/>
      <c r="N194" s="668"/>
      <c r="O194" s="978"/>
      <c r="P194" s="370"/>
      <c r="Q194" s="472"/>
      <c r="R194" s="534"/>
      <c r="S194" s="881">
        <f t="shared" si="62"/>
        <v>0</v>
      </c>
      <c r="T194" s="881" t="e">
        <f t="shared" si="63"/>
        <v>#DIV/0!</v>
      </c>
    </row>
    <row r="195" spans="1:20" s="148" customFormat="1" ht="16.5" hidden="1" thickBot="1" x14ac:dyDescent="0.3">
      <c r="A195" s="97"/>
      <c r="B195" s="74"/>
      <c r="C195" s="142"/>
      <c r="E195" s="130"/>
      <c r="F195" s="839"/>
      <c r="G195" s="97"/>
      <c r="H195" s="859"/>
      <c r="I195" s="102">
        <f t="shared" si="59"/>
        <v>0</v>
      </c>
      <c r="J195" s="170"/>
      <c r="K195" s="105"/>
      <c r="L195" s="524"/>
      <c r="M195" s="70"/>
      <c r="N195" s="668"/>
      <c r="O195" s="978"/>
      <c r="P195" s="370"/>
      <c r="Q195" s="360"/>
      <c r="R195" s="535"/>
      <c r="S195" s="881">
        <f t="shared" si="62"/>
        <v>0</v>
      </c>
      <c r="T195" s="881" t="e">
        <f t="shared" si="63"/>
        <v>#DIV/0!</v>
      </c>
    </row>
    <row r="196" spans="1:20" s="148" customFormat="1" ht="16.5" hidden="1" thickBot="1" x14ac:dyDescent="0.3">
      <c r="A196" s="97"/>
      <c r="B196" s="74"/>
      <c r="C196" s="142"/>
      <c r="D196" s="98"/>
      <c r="E196" s="130"/>
      <c r="F196" s="839"/>
      <c r="G196" s="97"/>
      <c r="H196" s="859"/>
      <c r="I196" s="102">
        <f t="shared" si="59"/>
        <v>0</v>
      </c>
      <c r="J196" s="170"/>
      <c r="K196" s="105"/>
      <c r="L196" s="524"/>
      <c r="M196" s="70"/>
      <c r="N196" s="668"/>
      <c r="O196" s="978"/>
      <c r="P196" s="370"/>
      <c r="Q196" s="360"/>
      <c r="R196" s="535"/>
      <c r="S196" s="881">
        <f t="shared" ref="S196:S201" si="64">Q196+M196+K196</f>
        <v>0</v>
      </c>
      <c r="T196" s="881" t="e">
        <f t="shared" si="63"/>
        <v>#DIV/0!</v>
      </c>
    </row>
    <row r="197" spans="1:20" s="148" customFormat="1" ht="16.5" hidden="1" thickBot="1" x14ac:dyDescent="0.3">
      <c r="A197" s="97"/>
      <c r="B197" s="74"/>
      <c r="C197" s="144"/>
      <c r="D197" s="98"/>
      <c r="E197" s="130"/>
      <c r="F197" s="839"/>
      <c r="G197" s="97"/>
      <c r="H197" s="859"/>
      <c r="I197" s="102">
        <f t="shared" si="59"/>
        <v>0</v>
      </c>
      <c r="J197" s="170"/>
      <c r="K197" s="105"/>
      <c r="L197" s="524"/>
      <c r="M197" s="70"/>
      <c r="N197" s="668"/>
      <c r="O197" s="978"/>
      <c r="P197" s="370"/>
      <c r="Q197" s="360"/>
      <c r="R197" s="535"/>
      <c r="S197" s="881">
        <f t="shared" si="64"/>
        <v>0</v>
      </c>
      <c r="T197" s="881" t="e">
        <f t="shared" si="63"/>
        <v>#DIV/0!</v>
      </c>
    </row>
    <row r="198" spans="1:20" s="148" customFormat="1" ht="16.5" hidden="1" thickBot="1" x14ac:dyDescent="0.3">
      <c r="A198" s="97"/>
      <c r="B198" s="74"/>
      <c r="C198" s="144"/>
      <c r="D198" s="98"/>
      <c r="E198" s="130"/>
      <c r="F198" s="839"/>
      <c r="G198" s="97"/>
      <c r="H198" s="859"/>
      <c r="I198" s="102">
        <f t="shared" si="59"/>
        <v>0</v>
      </c>
      <c r="J198" s="170"/>
      <c r="K198" s="105"/>
      <c r="L198" s="524"/>
      <c r="M198" s="70"/>
      <c r="N198" s="668"/>
      <c r="O198" s="978"/>
      <c r="P198" s="370"/>
      <c r="Q198" s="360"/>
      <c r="R198" s="535"/>
      <c r="S198" s="881">
        <f t="shared" si="64"/>
        <v>0</v>
      </c>
      <c r="T198" s="881" t="e">
        <f t="shared" si="63"/>
        <v>#DIV/0!</v>
      </c>
    </row>
    <row r="199" spans="1:20" s="148" customFormat="1" ht="16.5" hidden="1" thickBot="1" x14ac:dyDescent="0.3">
      <c r="A199" s="97"/>
      <c r="B199" s="74"/>
      <c r="C199" s="144"/>
      <c r="D199" s="98"/>
      <c r="E199" s="130"/>
      <c r="F199" s="839"/>
      <c r="G199" s="97"/>
      <c r="H199" s="859"/>
      <c r="I199" s="102">
        <f t="shared" si="59"/>
        <v>0</v>
      </c>
      <c r="J199" s="170"/>
      <c r="K199" s="105"/>
      <c r="L199" s="524"/>
      <c r="M199" s="70"/>
      <c r="N199" s="668"/>
      <c r="O199" s="978"/>
      <c r="P199" s="370"/>
      <c r="Q199" s="360"/>
      <c r="R199" s="535"/>
      <c r="S199" s="881">
        <f t="shared" si="64"/>
        <v>0</v>
      </c>
      <c r="T199" s="881" t="e">
        <f>S199/H199</f>
        <v>#DIV/0!</v>
      </c>
    </row>
    <row r="200" spans="1:20" s="148" customFormat="1" ht="16.5" hidden="1" thickBot="1" x14ac:dyDescent="0.3">
      <c r="A200" s="97"/>
      <c r="B200" s="74"/>
      <c r="C200" s="144"/>
      <c r="D200" s="149"/>
      <c r="E200" s="130"/>
      <c r="F200" s="839"/>
      <c r="G200" s="97"/>
      <c r="H200" s="859"/>
      <c r="I200" s="102">
        <f t="shared" si="59"/>
        <v>0</v>
      </c>
      <c r="J200" s="170"/>
      <c r="K200" s="105"/>
      <c r="L200" s="524"/>
      <c r="M200" s="70"/>
      <c r="N200" s="668"/>
      <c r="O200" s="978"/>
      <c r="P200" s="370"/>
      <c r="Q200" s="473"/>
      <c r="R200" s="532"/>
      <c r="S200" s="881">
        <f t="shared" si="64"/>
        <v>0</v>
      </c>
      <c r="T200" s="881" t="e">
        <f>S200/H200</f>
        <v>#DIV/0!</v>
      </c>
    </row>
    <row r="201" spans="1:20" s="148" customFormat="1" ht="16.5" hidden="1" thickBot="1" x14ac:dyDescent="0.3">
      <c r="A201" s="97"/>
      <c r="B201" s="74"/>
      <c r="C201" s="144"/>
      <c r="D201" s="149"/>
      <c r="E201" s="130"/>
      <c r="F201" s="839"/>
      <c r="G201" s="97"/>
      <c r="H201" s="859"/>
      <c r="I201" s="102">
        <f t="shared" si="59"/>
        <v>0</v>
      </c>
      <c r="J201" s="170"/>
      <c r="K201" s="105"/>
      <c r="L201" s="524"/>
      <c r="M201" s="70"/>
      <c r="N201" s="668"/>
      <c r="O201" s="978"/>
      <c r="P201" s="370"/>
      <c r="Q201" s="473"/>
      <c r="R201" s="536"/>
      <c r="S201" s="881">
        <f t="shared" si="64"/>
        <v>0</v>
      </c>
      <c r="T201" s="881" t="e">
        <f>S201/H201</f>
        <v>#DIV/0!</v>
      </c>
    </row>
    <row r="202" spans="1:20" s="148" customFormat="1" ht="16.5" hidden="1" thickBot="1" x14ac:dyDescent="0.3">
      <c r="A202" s="97"/>
      <c r="B202" s="74"/>
      <c r="C202" s="94"/>
      <c r="D202" s="149"/>
      <c r="E202" s="409"/>
      <c r="F202" s="839"/>
      <c r="G202" s="97"/>
      <c r="H202" s="859"/>
      <c r="I202" s="102">
        <f t="shared" si="59"/>
        <v>0</v>
      </c>
      <c r="J202" s="125"/>
      <c r="K202" s="157"/>
      <c r="L202" s="525"/>
      <c r="M202" s="70"/>
      <c r="N202" s="669"/>
      <c r="O202" s="978"/>
      <c r="P202" s="370"/>
      <c r="Q202" s="360"/>
      <c r="R202" s="537"/>
      <c r="S202" s="881">
        <f>Q202+M202+K202</f>
        <v>0</v>
      </c>
      <c r="T202" s="881" t="e">
        <f>S202/H202+0.1</f>
        <v>#DIV/0!</v>
      </c>
    </row>
    <row r="203" spans="1:20" s="148" customFormat="1" ht="29.25" customHeight="1" thickTop="1" thickBot="1" x14ac:dyDescent="0.3">
      <c r="A203" s="97"/>
      <c r="B203" s="74"/>
      <c r="C203" s="94"/>
      <c r="D203" s="158"/>
      <c r="E203" s="130"/>
      <c r="F203" s="856" t="s">
        <v>31</v>
      </c>
      <c r="G203" s="71">
        <f>SUM(G5:G202)</f>
        <v>2578</v>
      </c>
      <c r="H203" s="865">
        <f>SUM(H3:H202)</f>
        <v>485181.96900000016</v>
      </c>
      <c r="I203" s="423">
        <f>PIERNA!I37</f>
        <v>0</v>
      </c>
      <c r="J203" s="46"/>
      <c r="K203" s="159">
        <f>SUM(K5:K202)</f>
        <v>120210</v>
      </c>
      <c r="L203" s="526"/>
      <c r="M203" s="159">
        <f>SUM(M5:M202)</f>
        <v>380480</v>
      </c>
      <c r="N203" s="670"/>
      <c r="O203" s="986"/>
      <c r="P203" s="765"/>
      <c r="Q203" s="474">
        <f>SUM(Q5:Q202)</f>
        <v>10288588.794259999</v>
      </c>
      <c r="R203" s="538"/>
      <c r="S203" s="883">
        <f>Q203+M203+K203</f>
        <v>10789278.794259999</v>
      </c>
      <c r="T203" s="881"/>
    </row>
    <row r="204" spans="1:20" s="148" customFormat="1" ht="16.5" thickTop="1" x14ac:dyDescent="0.25">
      <c r="B204" s="74"/>
      <c r="C204" s="74"/>
      <c r="D204" s="97"/>
      <c r="E204" s="130"/>
      <c r="F204" s="846"/>
      <c r="G204" s="97"/>
      <c r="H204" s="846"/>
      <c r="I204" s="74"/>
      <c r="J204" s="125"/>
      <c r="L204" s="527"/>
      <c r="N204" s="671"/>
      <c r="O204" s="976"/>
      <c r="P204" s="370"/>
      <c r="Q204" s="360"/>
      <c r="R204" s="434" t="s">
        <v>42</v>
      </c>
      <c r="S204" s="400"/>
      <c r="T204" s="400"/>
    </row>
  </sheetData>
  <sortState ref="A101:AC105">
    <sortCondition ref="E99:E100"/>
  </sortState>
  <mergeCells count="31">
    <mergeCell ref="M130:M132"/>
    <mergeCell ref="N130:N132"/>
    <mergeCell ref="R130:R132"/>
    <mergeCell ref="Q1:Q2"/>
    <mergeCell ref="K1:K2"/>
    <mergeCell ref="M1:M2"/>
    <mergeCell ref="B102:B104"/>
    <mergeCell ref="E102:E104"/>
    <mergeCell ref="B105:B108"/>
    <mergeCell ref="E105:E108"/>
    <mergeCell ref="O105:O108"/>
    <mergeCell ref="O102:O104"/>
    <mergeCell ref="B114:B117"/>
    <mergeCell ref="E114:E117"/>
    <mergeCell ref="O114:O117"/>
    <mergeCell ref="R105:R108"/>
    <mergeCell ref="R102:R104"/>
    <mergeCell ref="R114:R117"/>
    <mergeCell ref="B130:B132"/>
    <mergeCell ref="E130:E132"/>
    <mergeCell ref="O130:O132"/>
    <mergeCell ref="B124:B125"/>
    <mergeCell ref="E124:E125"/>
    <mergeCell ref="P124:P125"/>
    <mergeCell ref="B128:B129"/>
    <mergeCell ref="E128:E129"/>
    <mergeCell ref="B120:B121"/>
    <mergeCell ref="E120:E121"/>
    <mergeCell ref="B122:B123"/>
    <mergeCell ref="E122:E123"/>
    <mergeCell ref="P122:P12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0" t="s">
        <v>320</v>
      </c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2"/>
      <c r="B4" s="782"/>
      <c r="C4" s="782"/>
      <c r="D4" s="782"/>
      <c r="E4" s="951"/>
      <c r="F4" s="782"/>
      <c r="G4" s="783"/>
      <c r="H4" s="783"/>
    </row>
    <row r="5" spans="1:9" ht="15.75" x14ac:dyDescent="0.25">
      <c r="A5" s="1602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602"/>
      <c r="B6" s="1603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602"/>
      <c r="B7" s="1603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46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103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46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46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592" t="s">
        <v>11</v>
      </c>
      <c r="D84" s="1593"/>
      <c r="E84" s="56">
        <f>E6+E7-F79+E8</f>
        <v>496.51</v>
      </c>
      <c r="F84" s="1146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84"/>
  <sheetViews>
    <sheetView topLeftCell="F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04" t="s">
        <v>308</v>
      </c>
      <c r="B1" s="1604"/>
      <c r="C1" s="1604"/>
      <c r="D1" s="1604"/>
      <c r="E1" s="1604"/>
      <c r="F1" s="1604"/>
      <c r="G1" s="1604"/>
      <c r="H1" s="11">
        <v>1</v>
      </c>
      <c r="L1" s="1590" t="s">
        <v>333</v>
      </c>
      <c r="M1" s="1590"/>
      <c r="N1" s="1590"/>
      <c r="O1" s="1590"/>
      <c r="P1" s="1590"/>
      <c r="Q1" s="1590"/>
      <c r="R1" s="1590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6"/>
      <c r="B4" s="1605" t="s">
        <v>67</v>
      </c>
      <c r="C4" s="230"/>
      <c r="D4" s="130"/>
      <c r="E4" s="431">
        <v>369.53</v>
      </c>
      <c r="F4" s="1204">
        <v>12</v>
      </c>
      <c r="G4" s="151"/>
      <c r="H4" s="151"/>
      <c r="L4" s="406"/>
      <c r="M4" s="1605" t="s">
        <v>67</v>
      </c>
      <c r="N4" s="230"/>
      <c r="O4" s="130"/>
      <c r="P4" s="431"/>
      <c r="Q4" s="1204"/>
      <c r="R4" s="151"/>
      <c r="S4" s="151"/>
    </row>
    <row r="5" spans="1:21" ht="21" customHeight="1" x14ac:dyDescent="0.25">
      <c r="A5" s="1607" t="s">
        <v>189</v>
      </c>
      <c r="B5" s="1606"/>
      <c r="C5" s="230">
        <v>119</v>
      </c>
      <c r="D5" s="130">
        <v>45161</v>
      </c>
      <c r="E5" s="431">
        <v>18669.650000000001</v>
      </c>
      <c r="F5" s="1204">
        <v>642</v>
      </c>
      <c r="G5" s="5"/>
      <c r="L5" s="1607" t="s">
        <v>189</v>
      </c>
      <c r="M5" s="1606"/>
      <c r="N5" s="230">
        <v>121</v>
      </c>
      <c r="O5" s="130">
        <v>45182</v>
      </c>
      <c r="P5" s="431">
        <v>3050.19</v>
      </c>
      <c r="Q5" s="1204">
        <v>105</v>
      </c>
      <c r="R5" s="5"/>
    </row>
    <row r="6" spans="1:21" ht="21" customHeight="1" x14ac:dyDescent="0.25">
      <c r="A6" s="1607"/>
      <c r="B6" s="1606"/>
      <c r="C6" s="368"/>
      <c r="D6" s="130"/>
      <c r="E6" s="432"/>
      <c r="F6" s="1204"/>
      <c r="G6" s="47">
        <f>F79</f>
        <v>7144.75</v>
      </c>
      <c r="H6" s="7">
        <f>E6-G6+E7+E5-G5+E4</f>
        <v>11894.430000000002</v>
      </c>
      <c r="L6" s="1607"/>
      <c r="M6" s="1606"/>
      <c r="N6" s="368">
        <v>121</v>
      </c>
      <c r="O6" s="130">
        <v>45183</v>
      </c>
      <c r="P6" s="432">
        <v>1083.8800000000001</v>
      </c>
      <c r="Q6" s="1204">
        <v>40</v>
      </c>
      <c r="R6" s="47">
        <f>Q79</f>
        <v>0</v>
      </c>
      <c r="S6" s="7">
        <f>P6-R6+P7+P5-R5+P4</f>
        <v>4134.07</v>
      </c>
    </row>
    <row r="7" spans="1:21" ht="15.75" x14ac:dyDescent="0.25">
      <c r="A7" s="672"/>
      <c r="B7" s="1606"/>
      <c r="C7" s="220"/>
      <c r="D7" s="218"/>
      <c r="E7" s="431"/>
      <c r="F7" s="1204"/>
      <c r="L7" s="672"/>
      <c r="M7" s="1606"/>
      <c r="N7" s="220"/>
      <c r="O7" s="218"/>
      <c r="P7" s="431"/>
      <c r="Q7" s="1204"/>
    </row>
    <row r="8" spans="1:21" ht="15.75" thickBot="1" x14ac:dyDescent="0.3">
      <c r="A8" s="406"/>
      <c r="B8" s="144"/>
      <c r="C8" s="220"/>
      <c r="D8" s="218"/>
      <c r="E8" s="431"/>
      <c r="F8" s="1204"/>
      <c r="L8" s="406"/>
      <c r="M8" s="144"/>
      <c r="N8" s="220"/>
      <c r="O8" s="218"/>
      <c r="P8" s="431"/>
      <c r="Q8" s="1204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</row>
    <row r="10" spans="1:21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</row>
    <row r="11" spans="1:21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2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3">Q11*S11</f>
        <v>0</v>
      </c>
    </row>
    <row r="12" spans="1:21" x14ac:dyDescent="0.25">
      <c r="A12" s="174"/>
      <c r="B12" s="657">
        <f t="shared" ref="B12:B75" si="4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5">I11-F12</f>
        <v>17487.600000000002</v>
      </c>
      <c r="J12" s="639">
        <f t="shared" si="2"/>
        <v>72125.900000000009</v>
      </c>
      <c r="L12" s="174"/>
      <c r="M12" s="657">
        <f t="shared" ref="M12:M75" si="6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7">T11-Q12</f>
        <v>4134.07</v>
      </c>
      <c r="U12" s="639">
        <f t="shared" si="3"/>
        <v>0</v>
      </c>
    </row>
    <row r="13" spans="1:21" x14ac:dyDescent="0.25">
      <c r="A13" s="174"/>
      <c r="B13" s="657">
        <f t="shared" si="4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5"/>
        <v>16760.250000000004</v>
      </c>
      <c r="J13" s="639">
        <f t="shared" si="2"/>
        <v>95282.85</v>
      </c>
      <c r="L13" s="174"/>
      <c r="M13" s="657">
        <f t="shared" si="6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7"/>
        <v>4134.07</v>
      </c>
      <c r="U13" s="639">
        <f t="shared" si="3"/>
        <v>0</v>
      </c>
    </row>
    <row r="14" spans="1:21" x14ac:dyDescent="0.25">
      <c r="A14" s="81" t="s">
        <v>33</v>
      </c>
      <c r="B14" s="657">
        <f t="shared" si="4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5"/>
        <v>16532.040000000005</v>
      </c>
      <c r="J14" s="639">
        <f t="shared" si="2"/>
        <v>29895.510000000002</v>
      </c>
      <c r="L14" s="81" t="s">
        <v>33</v>
      </c>
      <c r="M14" s="657">
        <f t="shared" si="6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7"/>
        <v>4134.07</v>
      </c>
      <c r="U14" s="639">
        <f t="shared" si="3"/>
        <v>0</v>
      </c>
    </row>
    <row r="15" spans="1:21" x14ac:dyDescent="0.25">
      <c r="A15" s="564"/>
      <c r="B15" s="657">
        <f t="shared" si="4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5"/>
        <v>15528.590000000004</v>
      </c>
      <c r="J15" s="639">
        <f t="shared" si="2"/>
        <v>119410.55</v>
      </c>
      <c r="L15" s="564"/>
      <c r="M15" s="657">
        <f t="shared" si="6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7"/>
        <v>4134.07</v>
      </c>
      <c r="U15" s="639">
        <f t="shared" si="3"/>
        <v>0</v>
      </c>
    </row>
    <row r="16" spans="1:21" x14ac:dyDescent="0.25">
      <c r="A16" s="564"/>
      <c r="B16" s="657">
        <f t="shared" si="4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5"/>
        <v>15214.660000000003</v>
      </c>
      <c r="J16" s="639">
        <f t="shared" si="2"/>
        <v>41124.83</v>
      </c>
      <c r="L16" s="564"/>
      <c r="M16" s="657">
        <f t="shared" si="6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7"/>
        <v>4134.07</v>
      </c>
      <c r="U16" s="639">
        <f t="shared" si="3"/>
        <v>0</v>
      </c>
    </row>
    <row r="17" spans="1:22" x14ac:dyDescent="0.25">
      <c r="A17" s="582"/>
      <c r="B17" s="657">
        <f t="shared" si="4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5"/>
        <v>15165.450000000004</v>
      </c>
      <c r="J17" s="639">
        <f t="shared" si="2"/>
        <v>6446.5099999999993</v>
      </c>
      <c r="L17" s="582"/>
      <c r="M17" s="657">
        <f t="shared" si="6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7"/>
        <v>4134.07</v>
      </c>
      <c r="U17" s="639">
        <f t="shared" si="3"/>
        <v>0</v>
      </c>
    </row>
    <row r="18" spans="1:22" x14ac:dyDescent="0.25">
      <c r="A18" s="582"/>
      <c r="B18" s="657">
        <f t="shared" si="4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5"/>
        <v>15101.990000000005</v>
      </c>
      <c r="J18" s="639">
        <f t="shared" si="2"/>
        <v>8313.26</v>
      </c>
      <c r="L18" s="582"/>
      <c r="M18" s="657">
        <f t="shared" si="6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7"/>
        <v>4134.07</v>
      </c>
      <c r="U18" s="639">
        <f t="shared" si="3"/>
        <v>0</v>
      </c>
    </row>
    <row r="19" spans="1:22" x14ac:dyDescent="0.25">
      <c r="A19" s="1024"/>
      <c r="B19" s="657">
        <f t="shared" si="4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5"/>
        <v>14795.460000000005</v>
      </c>
      <c r="J19" s="639">
        <f t="shared" si="2"/>
        <v>40155.429999999993</v>
      </c>
      <c r="L19" s="1024"/>
      <c r="M19" s="657">
        <f t="shared" si="6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7"/>
        <v>4134.07</v>
      </c>
      <c r="U19" s="639">
        <f t="shared" si="3"/>
        <v>0</v>
      </c>
      <c r="V19" s="582"/>
    </row>
    <row r="20" spans="1:22" x14ac:dyDescent="0.25">
      <c r="A20" s="1024"/>
      <c r="B20" s="657">
        <f t="shared" si="4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5"/>
        <v>14668.770000000004</v>
      </c>
      <c r="J20" s="639">
        <f t="shared" si="2"/>
        <v>16596.39</v>
      </c>
      <c r="L20" s="1024"/>
      <c r="M20" s="657">
        <f t="shared" si="6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7"/>
        <v>4134.07</v>
      </c>
      <c r="U20" s="639">
        <f t="shared" si="3"/>
        <v>0</v>
      </c>
      <c r="V20" s="582"/>
    </row>
    <row r="21" spans="1:22" x14ac:dyDescent="0.25">
      <c r="A21" s="1024"/>
      <c r="B21" s="657">
        <f t="shared" si="4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5"/>
        <v>13642.590000000004</v>
      </c>
      <c r="J21" s="639">
        <f t="shared" si="2"/>
        <v>134429.58000000002</v>
      </c>
      <c r="L21" s="1024"/>
      <c r="M21" s="657">
        <f t="shared" si="6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7"/>
        <v>4134.07</v>
      </c>
      <c r="U21" s="639">
        <f t="shared" si="3"/>
        <v>0</v>
      </c>
      <c r="V21" s="582"/>
    </row>
    <row r="22" spans="1:22" x14ac:dyDescent="0.25">
      <c r="A22" s="1024"/>
      <c r="B22" s="657">
        <f t="shared" si="4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5"/>
        <v>13550.330000000004</v>
      </c>
      <c r="J22" s="639">
        <f t="shared" si="2"/>
        <v>12086.060000000001</v>
      </c>
      <c r="L22" s="1024"/>
      <c r="M22" s="657">
        <f t="shared" si="6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7"/>
        <v>4134.07</v>
      </c>
      <c r="U22" s="639">
        <f t="shared" si="3"/>
        <v>0</v>
      </c>
      <c r="V22" s="582"/>
    </row>
    <row r="23" spans="1:22" x14ac:dyDescent="0.25">
      <c r="A23" s="1024"/>
      <c r="B23" s="657">
        <f t="shared" si="4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5"/>
        <v>13230.460000000003</v>
      </c>
      <c r="J23" s="639">
        <f t="shared" si="2"/>
        <v>41902.97</v>
      </c>
      <c r="L23" s="1024"/>
      <c r="M23" s="657">
        <f t="shared" si="6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7"/>
        <v>4134.07</v>
      </c>
      <c r="U23" s="639">
        <f t="shared" si="3"/>
        <v>0</v>
      </c>
      <c r="V23" s="582"/>
    </row>
    <row r="24" spans="1:22" x14ac:dyDescent="0.25">
      <c r="A24" s="1025"/>
      <c r="B24" s="657">
        <f t="shared" si="4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5"/>
        <v>12922.660000000003</v>
      </c>
      <c r="J24" s="639">
        <f t="shared" si="2"/>
        <v>36628.200000000004</v>
      </c>
      <c r="L24" s="1025"/>
      <c r="M24" s="657">
        <f t="shared" si="6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7"/>
        <v>4134.07</v>
      </c>
      <c r="U24" s="639">
        <f t="shared" si="3"/>
        <v>0</v>
      </c>
      <c r="V24" s="582"/>
    </row>
    <row r="25" spans="1:22" x14ac:dyDescent="0.25">
      <c r="A25" s="1024"/>
      <c r="B25" s="657">
        <f t="shared" si="4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5"/>
        <v>12870.410000000003</v>
      </c>
      <c r="J25" s="639">
        <f t="shared" si="2"/>
        <v>6844.75</v>
      </c>
      <c r="L25" s="1024"/>
      <c r="M25" s="657">
        <f t="shared" si="6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7"/>
        <v>4134.07</v>
      </c>
      <c r="U25" s="639">
        <f t="shared" si="3"/>
        <v>0</v>
      </c>
      <c r="V25" s="582"/>
    </row>
    <row r="26" spans="1:22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5"/>
        <v>11894.430000000004</v>
      </c>
      <c r="J26" s="17">
        <f t="shared" si="2"/>
        <v>127853.38</v>
      </c>
      <c r="L26" s="1024"/>
      <c r="M26" s="657">
        <f t="shared" si="6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7"/>
        <v>4134.07</v>
      </c>
      <c r="U26" s="639">
        <f t="shared" si="3"/>
        <v>0</v>
      </c>
      <c r="V26" s="582"/>
    </row>
    <row r="27" spans="1:22" x14ac:dyDescent="0.25">
      <c r="A27" s="118"/>
      <c r="B27" s="615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5"/>
        <v>11894.430000000004</v>
      </c>
      <c r="J27" s="17">
        <f t="shared" si="2"/>
        <v>0</v>
      </c>
      <c r="L27" s="1024"/>
      <c r="M27" s="657">
        <f t="shared" si="6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7"/>
        <v>4134.07</v>
      </c>
      <c r="U27" s="639">
        <f t="shared" si="3"/>
        <v>0</v>
      </c>
      <c r="V27" s="582"/>
    </row>
    <row r="28" spans="1:22" x14ac:dyDescent="0.25">
      <c r="A28" s="118"/>
      <c r="B28" s="174">
        <f t="shared" si="4"/>
        <v>409</v>
      </c>
      <c r="C28" s="15"/>
      <c r="D28" s="1362"/>
      <c r="E28" s="1363"/>
      <c r="F28" s="1362">
        <f t="shared" si="0"/>
        <v>0</v>
      </c>
      <c r="G28" s="1364"/>
      <c r="H28" s="1365"/>
      <c r="I28" s="1366">
        <f t="shared" si="5"/>
        <v>11894.430000000004</v>
      </c>
      <c r="J28" s="17">
        <f t="shared" si="2"/>
        <v>0</v>
      </c>
      <c r="L28" s="1024"/>
      <c r="M28" s="657">
        <f t="shared" si="6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7"/>
        <v>4134.07</v>
      </c>
      <c r="U28" s="639">
        <f t="shared" si="3"/>
        <v>0</v>
      </c>
      <c r="V28" s="582"/>
    </row>
    <row r="29" spans="1:22" x14ac:dyDescent="0.25">
      <c r="A29" s="118"/>
      <c r="B29" s="174">
        <f t="shared" si="4"/>
        <v>409</v>
      </c>
      <c r="C29" s="15"/>
      <c r="D29" s="1362"/>
      <c r="E29" s="1363"/>
      <c r="F29" s="1362">
        <f t="shared" si="0"/>
        <v>0</v>
      </c>
      <c r="G29" s="1364"/>
      <c r="H29" s="1365"/>
      <c r="I29" s="1366">
        <f t="shared" si="5"/>
        <v>11894.430000000004</v>
      </c>
      <c r="J29" s="17">
        <f t="shared" si="2"/>
        <v>0</v>
      </c>
      <c r="L29" s="1024"/>
      <c r="M29" s="657">
        <f t="shared" si="6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7"/>
        <v>4134.07</v>
      </c>
      <c r="U29" s="639">
        <f t="shared" si="3"/>
        <v>0</v>
      </c>
      <c r="V29" s="582"/>
    </row>
    <row r="30" spans="1:22" x14ac:dyDescent="0.25">
      <c r="A30" s="118"/>
      <c r="B30" s="174">
        <f t="shared" si="4"/>
        <v>409</v>
      </c>
      <c r="C30" s="15"/>
      <c r="D30" s="1362"/>
      <c r="E30" s="1363"/>
      <c r="F30" s="1362">
        <f t="shared" si="0"/>
        <v>0</v>
      </c>
      <c r="G30" s="1364"/>
      <c r="H30" s="1365"/>
      <c r="I30" s="1366">
        <f t="shared" si="5"/>
        <v>11894.430000000004</v>
      </c>
      <c r="J30" s="17">
        <f t="shared" si="2"/>
        <v>0</v>
      </c>
      <c r="L30" s="1024"/>
      <c r="M30" s="657">
        <f t="shared" si="6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7"/>
        <v>4134.07</v>
      </c>
      <c r="U30" s="639">
        <f t="shared" si="3"/>
        <v>0</v>
      </c>
      <c r="V30" s="582"/>
    </row>
    <row r="31" spans="1:22" x14ac:dyDescent="0.25">
      <c r="A31" s="1024"/>
      <c r="B31" s="657">
        <f t="shared" si="4"/>
        <v>409</v>
      </c>
      <c r="C31" s="611"/>
      <c r="D31" s="1367"/>
      <c r="E31" s="1368"/>
      <c r="F31" s="1367">
        <f t="shared" si="0"/>
        <v>0</v>
      </c>
      <c r="G31" s="1078"/>
      <c r="H31" s="1079"/>
      <c r="I31" s="1369">
        <f t="shared" si="5"/>
        <v>11894.430000000004</v>
      </c>
      <c r="J31" s="639">
        <f t="shared" si="2"/>
        <v>0</v>
      </c>
      <c r="L31" s="1024"/>
      <c r="M31" s="657">
        <f t="shared" si="6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7"/>
        <v>4134.07</v>
      </c>
      <c r="U31" s="639">
        <f t="shared" si="3"/>
        <v>0</v>
      </c>
      <c r="V31" s="582"/>
    </row>
    <row r="32" spans="1:22" x14ac:dyDescent="0.25">
      <c r="A32" s="1024"/>
      <c r="B32" s="657">
        <f t="shared" si="4"/>
        <v>409</v>
      </c>
      <c r="C32" s="611"/>
      <c r="D32" s="1367"/>
      <c r="E32" s="1368"/>
      <c r="F32" s="1367">
        <f t="shared" si="0"/>
        <v>0</v>
      </c>
      <c r="G32" s="1078"/>
      <c r="H32" s="1079"/>
      <c r="I32" s="1369">
        <f t="shared" si="5"/>
        <v>11894.430000000004</v>
      </c>
      <c r="J32" s="639">
        <f t="shared" si="2"/>
        <v>0</v>
      </c>
      <c r="L32" s="1024"/>
      <c r="M32" s="657">
        <f t="shared" si="6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7"/>
        <v>4134.07</v>
      </c>
      <c r="U32" s="639">
        <f t="shared" si="3"/>
        <v>0</v>
      </c>
      <c r="V32" s="582"/>
    </row>
    <row r="33" spans="1:22" x14ac:dyDescent="0.25">
      <c r="A33" s="1024"/>
      <c r="B33" s="657">
        <f t="shared" si="4"/>
        <v>409</v>
      </c>
      <c r="C33" s="611"/>
      <c r="D33" s="1367"/>
      <c r="E33" s="1368"/>
      <c r="F33" s="1367">
        <f t="shared" si="0"/>
        <v>0</v>
      </c>
      <c r="G33" s="1078"/>
      <c r="H33" s="1079"/>
      <c r="I33" s="1369">
        <f t="shared" si="5"/>
        <v>11894.430000000004</v>
      </c>
      <c r="J33" s="639">
        <f t="shared" si="2"/>
        <v>0</v>
      </c>
      <c r="L33" s="1024"/>
      <c r="M33" s="657">
        <f t="shared" si="6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7"/>
        <v>4134.07</v>
      </c>
      <c r="U33" s="639">
        <f t="shared" si="3"/>
        <v>0</v>
      </c>
      <c r="V33" s="582"/>
    </row>
    <row r="34" spans="1:22" x14ac:dyDescent="0.25">
      <c r="A34" s="1024"/>
      <c r="B34" s="657">
        <f t="shared" si="4"/>
        <v>409</v>
      </c>
      <c r="C34" s="611"/>
      <c r="D34" s="1367"/>
      <c r="E34" s="1368"/>
      <c r="F34" s="1367">
        <f t="shared" si="0"/>
        <v>0</v>
      </c>
      <c r="G34" s="1078"/>
      <c r="H34" s="1079"/>
      <c r="I34" s="1369">
        <f t="shared" si="5"/>
        <v>11894.430000000004</v>
      </c>
      <c r="J34" s="639">
        <f t="shared" si="2"/>
        <v>0</v>
      </c>
      <c r="L34" s="1024"/>
      <c r="M34" s="657">
        <f t="shared" si="6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7"/>
        <v>4134.07</v>
      </c>
      <c r="U34" s="639">
        <f t="shared" si="3"/>
        <v>0</v>
      </c>
      <c r="V34" s="582"/>
    </row>
    <row r="35" spans="1:22" x14ac:dyDescent="0.25">
      <c r="A35" s="1024"/>
      <c r="B35" s="657">
        <f t="shared" si="4"/>
        <v>409</v>
      </c>
      <c r="C35" s="611"/>
      <c r="D35" s="1367"/>
      <c r="E35" s="1368"/>
      <c r="F35" s="1367">
        <f t="shared" si="0"/>
        <v>0</v>
      </c>
      <c r="G35" s="1078"/>
      <c r="H35" s="1079"/>
      <c r="I35" s="1369">
        <f t="shared" si="5"/>
        <v>11894.430000000004</v>
      </c>
      <c r="J35" s="639">
        <f t="shared" si="2"/>
        <v>0</v>
      </c>
      <c r="L35" s="1024"/>
      <c r="M35" s="657">
        <f t="shared" si="6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7"/>
        <v>4134.07</v>
      </c>
      <c r="U35" s="639">
        <f t="shared" si="3"/>
        <v>0</v>
      </c>
      <c r="V35" s="582"/>
    </row>
    <row r="36" spans="1:22" x14ac:dyDescent="0.25">
      <c r="A36" s="1024"/>
      <c r="B36" s="657">
        <f t="shared" si="4"/>
        <v>409</v>
      </c>
      <c r="C36" s="611"/>
      <c r="D36" s="1367"/>
      <c r="E36" s="1368"/>
      <c r="F36" s="1367">
        <f t="shared" si="0"/>
        <v>0</v>
      </c>
      <c r="G36" s="1078"/>
      <c r="H36" s="1079"/>
      <c r="I36" s="1369">
        <f t="shared" si="5"/>
        <v>11894.430000000004</v>
      </c>
      <c r="J36" s="639">
        <f t="shared" si="2"/>
        <v>0</v>
      </c>
      <c r="L36" s="1024"/>
      <c r="M36" s="657">
        <f t="shared" si="6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7"/>
        <v>4134.07</v>
      </c>
      <c r="U36" s="639">
        <f t="shared" si="3"/>
        <v>0</v>
      </c>
      <c r="V36" s="582"/>
    </row>
    <row r="37" spans="1:22" x14ac:dyDescent="0.25">
      <c r="A37" s="1024" t="s">
        <v>22</v>
      </c>
      <c r="B37" s="657">
        <f t="shared" si="4"/>
        <v>409</v>
      </c>
      <c r="C37" s="611"/>
      <c r="D37" s="1367"/>
      <c r="E37" s="1368"/>
      <c r="F37" s="1367">
        <f t="shared" si="0"/>
        <v>0</v>
      </c>
      <c r="G37" s="1078"/>
      <c r="H37" s="1079"/>
      <c r="I37" s="1369">
        <f t="shared" si="5"/>
        <v>11894.430000000004</v>
      </c>
      <c r="J37" s="639">
        <f t="shared" si="2"/>
        <v>0</v>
      </c>
      <c r="L37" s="1024" t="s">
        <v>22</v>
      </c>
      <c r="M37" s="657">
        <f t="shared" si="6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7"/>
        <v>4134.07</v>
      </c>
      <c r="U37" s="639">
        <f t="shared" si="3"/>
        <v>0</v>
      </c>
    </row>
    <row r="38" spans="1:22" x14ac:dyDescent="0.25">
      <c r="A38" s="1025"/>
      <c r="B38" s="657">
        <f t="shared" si="4"/>
        <v>409</v>
      </c>
      <c r="C38" s="611"/>
      <c r="D38" s="1367"/>
      <c r="E38" s="1368"/>
      <c r="F38" s="1367">
        <f t="shared" si="0"/>
        <v>0</v>
      </c>
      <c r="G38" s="1078"/>
      <c r="H38" s="1079"/>
      <c r="I38" s="1369">
        <f t="shared" si="5"/>
        <v>11894.430000000004</v>
      </c>
      <c r="J38" s="639">
        <f t="shared" si="2"/>
        <v>0</v>
      </c>
      <c r="L38" s="1025"/>
      <c r="M38" s="657">
        <f t="shared" si="6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7"/>
        <v>4134.07</v>
      </c>
      <c r="U38" s="639">
        <f t="shared" si="3"/>
        <v>0</v>
      </c>
    </row>
    <row r="39" spans="1:22" x14ac:dyDescent="0.25">
      <c r="A39" s="1024"/>
      <c r="B39" s="657">
        <f t="shared" si="4"/>
        <v>409</v>
      </c>
      <c r="C39" s="611"/>
      <c r="D39" s="1367"/>
      <c r="E39" s="1368"/>
      <c r="F39" s="1367">
        <f t="shared" si="0"/>
        <v>0</v>
      </c>
      <c r="G39" s="1078"/>
      <c r="H39" s="1079"/>
      <c r="I39" s="1369">
        <f t="shared" si="5"/>
        <v>11894.430000000004</v>
      </c>
      <c r="J39" s="639">
        <f t="shared" si="2"/>
        <v>0</v>
      </c>
      <c r="L39" s="1024"/>
      <c r="M39" s="657">
        <f t="shared" si="6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7"/>
        <v>4134.07</v>
      </c>
      <c r="U39" s="639">
        <f t="shared" si="3"/>
        <v>0</v>
      </c>
    </row>
    <row r="40" spans="1:22" x14ac:dyDescent="0.25">
      <c r="A40" s="118"/>
      <c r="B40" s="174">
        <f t="shared" si="4"/>
        <v>409</v>
      </c>
      <c r="C40" s="15"/>
      <c r="D40" s="1362"/>
      <c r="E40" s="1363"/>
      <c r="F40" s="1362">
        <f t="shared" si="0"/>
        <v>0</v>
      </c>
      <c r="G40" s="1364"/>
      <c r="H40" s="1365"/>
      <c r="I40" s="1366">
        <f t="shared" si="5"/>
        <v>11894.430000000004</v>
      </c>
      <c r="J40" s="17">
        <f t="shared" si="2"/>
        <v>0</v>
      </c>
      <c r="L40" s="118"/>
      <c r="M40" s="174">
        <f t="shared" si="6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4134.07</v>
      </c>
      <c r="U40" s="17">
        <f t="shared" si="3"/>
        <v>0</v>
      </c>
    </row>
    <row r="41" spans="1:22" x14ac:dyDescent="0.25">
      <c r="A41" s="118"/>
      <c r="B41" s="174">
        <f t="shared" si="4"/>
        <v>409</v>
      </c>
      <c r="C41" s="15"/>
      <c r="D41" s="1362"/>
      <c r="E41" s="1363"/>
      <c r="F41" s="1362">
        <f t="shared" si="0"/>
        <v>0</v>
      </c>
      <c r="G41" s="1364"/>
      <c r="H41" s="1365"/>
      <c r="I41" s="1366">
        <f t="shared" si="5"/>
        <v>11894.430000000004</v>
      </c>
      <c r="J41" s="17">
        <f t="shared" si="2"/>
        <v>0</v>
      </c>
      <c r="L41" s="118"/>
      <c r="M41" s="174">
        <f t="shared" si="6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4134.07</v>
      </c>
      <c r="U41" s="17">
        <f t="shared" si="3"/>
        <v>0</v>
      </c>
    </row>
    <row r="42" spans="1:22" x14ac:dyDescent="0.25">
      <c r="A42" s="118"/>
      <c r="B42" s="174">
        <f t="shared" si="4"/>
        <v>409</v>
      </c>
      <c r="C42" s="15"/>
      <c r="D42" s="1362"/>
      <c r="E42" s="1363"/>
      <c r="F42" s="1362">
        <f t="shared" si="0"/>
        <v>0</v>
      </c>
      <c r="G42" s="1364"/>
      <c r="H42" s="1365"/>
      <c r="I42" s="1366">
        <f t="shared" si="5"/>
        <v>11894.430000000004</v>
      </c>
      <c r="J42" s="17">
        <f t="shared" si="2"/>
        <v>0</v>
      </c>
      <c r="L42" s="118"/>
      <c r="M42" s="174">
        <f t="shared" si="6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4134.07</v>
      </c>
      <c r="U42" s="17">
        <f t="shared" si="3"/>
        <v>0</v>
      </c>
    </row>
    <row r="43" spans="1:22" x14ac:dyDescent="0.25">
      <c r="A43" s="118"/>
      <c r="B43" s="174">
        <f t="shared" si="4"/>
        <v>409</v>
      </c>
      <c r="C43" s="15"/>
      <c r="D43" s="1362"/>
      <c r="E43" s="1363"/>
      <c r="F43" s="1362">
        <f t="shared" si="0"/>
        <v>0</v>
      </c>
      <c r="G43" s="1364"/>
      <c r="H43" s="1365"/>
      <c r="I43" s="1366">
        <f t="shared" si="5"/>
        <v>11894.430000000004</v>
      </c>
      <c r="J43" s="17">
        <f t="shared" si="2"/>
        <v>0</v>
      </c>
      <c r="L43" s="118"/>
      <c r="M43" s="174">
        <f t="shared" si="6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4134.07</v>
      </c>
      <c r="U43" s="17">
        <f t="shared" si="3"/>
        <v>0</v>
      </c>
    </row>
    <row r="44" spans="1:22" x14ac:dyDescent="0.25">
      <c r="A44" s="118"/>
      <c r="B44" s="174">
        <f t="shared" si="4"/>
        <v>409</v>
      </c>
      <c r="C44" s="15"/>
      <c r="D44" s="1362"/>
      <c r="E44" s="1363"/>
      <c r="F44" s="1362">
        <f t="shared" si="0"/>
        <v>0</v>
      </c>
      <c r="G44" s="1364"/>
      <c r="H44" s="1365"/>
      <c r="I44" s="1366">
        <f t="shared" si="5"/>
        <v>11894.430000000004</v>
      </c>
      <c r="J44" s="17">
        <f t="shared" si="2"/>
        <v>0</v>
      </c>
      <c r="L44" s="118"/>
      <c r="M44" s="174">
        <f t="shared" si="6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4134.07</v>
      </c>
      <c r="U44" s="17">
        <f t="shared" si="3"/>
        <v>0</v>
      </c>
    </row>
    <row r="45" spans="1:22" x14ac:dyDescent="0.25">
      <c r="A45" s="118"/>
      <c r="B45" s="174">
        <f t="shared" si="4"/>
        <v>409</v>
      </c>
      <c r="C45" s="15"/>
      <c r="D45" s="1362"/>
      <c r="E45" s="1363"/>
      <c r="F45" s="1362">
        <f t="shared" si="0"/>
        <v>0</v>
      </c>
      <c r="G45" s="1364"/>
      <c r="H45" s="1365"/>
      <c r="I45" s="1366">
        <f t="shared" si="5"/>
        <v>11894.430000000004</v>
      </c>
      <c r="J45" s="17">
        <f t="shared" si="2"/>
        <v>0</v>
      </c>
      <c r="L45" s="118"/>
      <c r="M45" s="174">
        <f t="shared" si="6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4134.07</v>
      </c>
      <c r="U45" s="17">
        <f t="shared" si="3"/>
        <v>0</v>
      </c>
    </row>
    <row r="46" spans="1:22" x14ac:dyDescent="0.25">
      <c r="A46" s="118"/>
      <c r="B46" s="174">
        <f t="shared" si="4"/>
        <v>409</v>
      </c>
      <c r="C46" s="15"/>
      <c r="D46" s="1362"/>
      <c r="E46" s="1363"/>
      <c r="F46" s="1362">
        <f t="shared" si="0"/>
        <v>0</v>
      </c>
      <c r="G46" s="1364"/>
      <c r="H46" s="1365"/>
      <c r="I46" s="1366">
        <f t="shared" si="5"/>
        <v>11894.430000000004</v>
      </c>
      <c r="J46" s="17">
        <f t="shared" si="2"/>
        <v>0</v>
      </c>
      <c r="L46" s="118"/>
      <c r="M46" s="174">
        <f t="shared" si="6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4134.07</v>
      </c>
      <c r="U46" s="17">
        <f t="shared" si="3"/>
        <v>0</v>
      </c>
    </row>
    <row r="47" spans="1:22" x14ac:dyDescent="0.25">
      <c r="A47" s="118"/>
      <c r="B47" s="174">
        <f t="shared" si="4"/>
        <v>409</v>
      </c>
      <c r="C47" s="15"/>
      <c r="D47" s="1362"/>
      <c r="E47" s="1363"/>
      <c r="F47" s="1362">
        <f t="shared" si="0"/>
        <v>0</v>
      </c>
      <c r="G47" s="1364"/>
      <c r="H47" s="1365"/>
      <c r="I47" s="1366">
        <f t="shared" si="5"/>
        <v>11894.430000000004</v>
      </c>
      <c r="J47" s="17">
        <f t="shared" si="2"/>
        <v>0</v>
      </c>
      <c r="L47" s="118"/>
      <c r="M47" s="174">
        <f t="shared" si="6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4134.07</v>
      </c>
      <c r="U47" s="17">
        <f t="shared" si="3"/>
        <v>0</v>
      </c>
    </row>
    <row r="48" spans="1:22" x14ac:dyDescent="0.25">
      <c r="A48" s="118"/>
      <c r="B48" s="174">
        <f t="shared" si="4"/>
        <v>409</v>
      </c>
      <c r="C48" s="15"/>
      <c r="D48" s="1362"/>
      <c r="E48" s="1363"/>
      <c r="F48" s="1362">
        <f t="shared" si="0"/>
        <v>0</v>
      </c>
      <c r="G48" s="1364"/>
      <c r="H48" s="1365"/>
      <c r="I48" s="1366">
        <f t="shared" si="5"/>
        <v>11894.430000000004</v>
      </c>
      <c r="J48" s="17">
        <f t="shared" si="2"/>
        <v>0</v>
      </c>
      <c r="L48" s="118"/>
      <c r="M48" s="174">
        <f t="shared" si="6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4134.07</v>
      </c>
      <c r="U48" s="17">
        <f t="shared" si="3"/>
        <v>0</v>
      </c>
    </row>
    <row r="49" spans="1:21" x14ac:dyDescent="0.25">
      <c r="A49" s="118"/>
      <c r="B49" s="174">
        <f t="shared" si="4"/>
        <v>409</v>
      </c>
      <c r="C49" s="15"/>
      <c r="D49" s="1362"/>
      <c r="E49" s="1363"/>
      <c r="F49" s="1362">
        <f t="shared" si="0"/>
        <v>0</v>
      </c>
      <c r="G49" s="1364"/>
      <c r="H49" s="1365"/>
      <c r="I49" s="1366">
        <f t="shared" si="5"/>
        <v>11894.430000000004</v>
      </c>
      <c r="J49" s="17">
        <f t="shared" si="2"/>
        <v>0</v>
      </c>
      <c r="L49" s="118"/>
      <c r="M49" s="174">
        <f t="shared" si="6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4134.07</v>
      </c>
      <c r="U49" s="17">
        <f t="shared" si="3"/>
        <v>0</v>
      </c>
    </row>
    <row r="50" spans="1:21" x14ac:dyDescent="0.25">
      <c r="A50" s="118"/>
      <c r="B50" s="174">
        <f t="shared" si="4"/>
        <v>409</v>
      </c>
      <c r="C50" s="15"/>
      <c r="D50" s="1362"/>
      <c r="E50" s="1363"/>
      <c r="F50" s="1362">
        <f t="shared" si="0"/>
        <v>0</v>
      </c>
      <c r="G50" s="1364"/>
      <c r="H50" s="1365"/>
      <c r="I50" s="1366">
        <f t="shared" si="5"/>
        <v>11894.430000000004</v>
      </c>
      <c r="J50" s="17">
        <f t="shared" si="2"/>
        <v>0</v>
      </c>
      <c r="L50" s="118"/>
      <c r="M50" s="174">
        <f t="shared" si="6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4134.07</v>
      </c>
      <c r="U50" s="17">
        <f t="shared" si="3"/>
        <v>0</v>
      </c>
    </row>
    <row r="51" spans="1:21" x14ac:dyDescent="0.25">
      <c r="A51" s="118"/>
      <c r="B51" s="174">
        <f t="shared" si="4"/>
        <v>409</v>
      </c>
      <c r="C51" s="15"/>
      <c r="D51" s="1362"/>
      <c r="E51" s="1363"/>
      <c r="F51" s="1362">
        <f t="shared" si="0"/>
        <v>0</v>
      </c>
      <c r="G51" s="1364"/>
      <c r="H51" s="1365"/>
      <c r="I51" s="1366">
        <f t="shared" si="5"/>
        <v>11894.430000000004</v>
      </c>
      <c r="J51" s="17">
        <f t="shared" si="2"/>
        <v>0</v>
      </c>
      <c r="L51" s="118"/>
      <c r="M51" s="174">
        <f t="shared" si="6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4134.07</v>
      </c>
      <c r="U51" s="17">
        <f t="shared" si="3"/>
        <v>0</v>
      </c>
    </row>
    <row r="52" spans="1:21" x14ac:dyDescent="0.25">
      <c r="A52" s="118"/>
      <c r="B52" s="174">
        <f t="shared" si="4"/>
        <v>409</v>
      </c>
      <c r="C52" s="15"/>
      <c r="D52" s="1362"/>
      <c r="E52" s="1363"/>
      <c r="F52" s="1362">
        <f t="shared" si="0"/>
        <v>0</v>
      </c>
      <c r="G52" s="1364"/>
      <c r="H52" s="1365"/>
      <c r="I52" s="1366">
        <f t="shared" si="5"/>
        <v>11894.430000000004</v>
      </c>
      <c r="J52" s="17">
        <f t="shared" si="2"/>
        <v>0</v>
      </c>
      <c r="L52" s="118"/>
      <c r="M52" s="174">
        <f t="shared" si="6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4134.07</v>
      </c>
      <c r="U52" s="17">
        <f t="shared" si="3"/>
        <v>0</v>
      </c>
    </row>
    <row r="53" spans="1:21" x14ac:dyDescent="0.25">
      <c r="A53" s="118"/>
      <c r="B53" s="174">
        <f t="shared" si="4"/>
        <v>409</v>
      </c>
      <c r="C53" s="15"/>
      <c r="D53" s="1362"/>
      <c r="E53" s="1363"/>
      <c r="F53" s="1362">
        <f t="shared" si="0"/>
        <v>0</v>
      </c>
      <c r="G53" s="1364"/>
      <c r="H53" s="1365"/>
      <c r="I53" s="1366">
        <f t="shared" si="5"/>
        <v>11894.430000000004</v>
      </c>
      <c r="J53" s="17">
        <f t="shared" si="2"/>
        <v>0</v>
      </c>
      <c r="L53" s="118"/>
      <c r="M53" s="174">
        <f t="shared" si="6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4134.07</v>
      </c>
      <c r="U53" s="17">
        <f t="shared" si="3"/>
        <v>0</v>
      </c>
    </row>
    <row r="54" spans="1:21" x14ac:dyDescent="0.25">
      <c r="A54" s="118"/>
      <c r="B54" s="174">
        <f t="shared" si="4"/>
        <v>409</v>
      </c>
      <c r="C54" s="15"/>
      <c r="D54" s="1362"/>
      <c r="E54" s="1363"/>
      <c r="F54" s="1362">
        <f t="shared" si="0"/>
        <v>0</v>
      </c>
      <c r="G54" s="1364"/>
      <c r="H54" s="1365"/>
      <c r="I54" s="1366">
        <f t="shared" si="5"/>
        <v>11894.430000000004</v>
      </c>
      <c r="J54" s="17">
        <f t="shared" si="2"/>
        <v>0</v>
      </c>
      <c r="L54" s="118"/>
      <c r="M54" s="174">
        <f t="shared" si="6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4134.07</v>
      </c>
      <c r="U54" s="17">
        <f t="shared" si="3"/>
        <v>0</v>
      </c>
    </row>
    <row r="55" spans="1:21" x14ac:dyDescent="0.25">
      <c r="A55" s="118"/>
      <c r="B55" s="174">
        <f t="shared" si="4"/>
        <v>409</v>
      </c>
      <c r="C55" s="15"/>
      <c r="D55" s="1362"/>
      <c r="E55" s="1363"/>
      <c r="F55" s="1362">
        <f t="shared" si="0"/>
        <v>0</v>
      </c>
      <c r="G55" s="1364"/>
      <c r="H55" s="1365"/>
      <c r="I55" s="1366">
        <f t="shared" si="5"/>
        <v>11894.430000000004</v>
      </c>
      <c r="J55" s="17">
        <f t="shared" si="2"/>
        <v>0</v>
      </c>
      <c r="L55" s="118"/>
      <c r="M55" s="174">
        <f t="shared" si="6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4134.07</v>
      </c>
      <c r="U55" s="17">
        <f t="shared" si="3"/>
        <v>0</v>
      </c>
    </row>
    <row r="56" spans="1:21" x14ac:dyDescent="0.25">
      <c r="A56" s="118"/>
      <c r="B56" s="174">
        <f t="shared" si="4"/>
        <v>409</v>
      </c>
      <c r="C56" s="15"/>
      <c r="D56" s="1362"/>
      <c r="E56" s="1363"/>
      <c r="F56" s="1362">
        <f t="shared" si="0"/>
        <v>0</v>
      </c>
      <c r="G56" s="1364"/>
      <c r="H56" s="1365"/>
      <c r="I56" s="1366">
        <f t="shared" si="5"/>
        <v>11894.430000000004</v>
      </c>
      <c r="J56" s="17">
        <f t="shared" si="2"/>
        <v>0</v>
      </c>
      <c r="L56" s="118"/>
      <c r="M56" s="174">
        <f t="shared" si="6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4134.07</v>
      </c>
      <c r="U56" s="17">
        <f t="shared" si="3"/>
        <v>0</v>
      </c>
    </row>
    <row r="57" spans="1:21" x14ac:dyDescent="0.25">
      <c r="A57" s="118"/>
      <c r="B57" s="174">
        <f t="shared" si="4"/>
        <v>409</v>
      </c>
      <c r="C57" s="15"/>
      <c r="D57" s="1362"/>
      <c r="E57" s="1363"/>
      <c r="F57" s="1362">
        <f t="shared" si="0"/>
        <v>0</v>
      </c>
      <c r="G57" s="1364"/>
      <c r="H57" s="1365"/>
      <c r="I57" s="1366">
        <f t="shared" si="5"/>
        <v>11894.430000000004</v>
      </c>
      <c r="J57" s="17">
        <f t="shared" si="2"/>
        <v>0</v>
      </c>
      <c r="L57" s="118"/>
      <c r="M57" s="174">
        <f t="shared" si="6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4134.07</v>
      </c>
      <c r="U57" s="17">
        <f t="shared" si="3"/>
        <v>0</v>
      </c>
    </row>
    <row r="58" spans="1:21" x14ac:dyDescent="0.25">
      <c r="A58" s="118"/>
      <c r="B58" s="174">
        <f t="shared" si="4"/>
        <v>409</v>
      </c>
      <c r="C58" s="15"/>
      <c r="D58" s="1362"/>
      <c r="E58" s="1363"/>
      <c r="F58" s="1362">
        <v>0</v>
      </c>
      <c r="G58" s="1364"/>
      <c r="H58" s="1365"/>
      <c r="I58" s="1366">
        <f t="shared" si="5"/>
        <v>11894.430000000004</v>
      </c>
      <c r="J58" s="17">
        <f t="shared" si="2"/>
        <v>0</v>
      </c>
      <c r="L58" s="118"/>
      <c r="M58" s="174">
        <f t="shared" si="6"/>
        <v>145</v>
      </c>
      <c r="N58" s="15"/>
      <c r="O58" s="68"/>
      <c r="P58" s="191"/>
      <c r="Q58" s="68">
        <v>0</v>
      </c>
      <c r="R58" s="69"/>
      <c r="S58" s="70"/>
      <c r="T58" s="102">
        <f t="shared" si="7"/>
        <v>4134.07</v>
      </c>
      <c r="U58" s="17">
        <f t="shared" si="3"/>
        <v>0</v>
      </c>
    </row>
    <row r="59" spans="1:21" x14ac:dyDescent="0.25">
      <c r="A59" s="118"/>
      <c r="B59" s="174">
        <f t="shared" si="4"/>
        <v>409</v>
      </c>
      <c r="C59" s="15"/>
      <c r="D59" s="1362"/>
      <c r="E59" s="1363"/>
      <c r="F59" s="1362">
        <f t="shared" ref="F59:F74" si="8">D59</f>
        <v>0</v>
      </c>
      <c r="G59" s="1364"/>
      <c r="H59" s="1365"/>
      <c r="I59" s="1366">
        <f t="shared" si="5"/>
        <v>11894.430000000004</v>
      </c>
      <c r="J59" s="17">
        <f t="shared" si="2"/>
        <v>0</v>
      </c>
      <c r="L59" s="118"/>
      <c r="M59" s="174">
        <f t="shared" si="6"/>
        <v>145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4134.07</v>
      </c>
      <c r="U59" s="17">
        <f t="shared" si="3"/>
        <v>0</v>
      </c>
    </row>
    <row r="60" spans="1:21" x14ac:dyDescent="0.25">
      <c r="A60" s="118"/>
      <c r="B60" s="174">
        <f t="shared" si="4"/>
        <v>409</v>
      </c>
      <c r="C60" s="15"/>
      <c r="D60" s="1362"/>
      <c r="E60" s="1363"/>
      <c r="F60" s="1362">
        <f t="shared" si="8"/>
        <v>0</v>
      </c>
      <c r="G60" s="1364"/>
      <c r="H60" s="1365"/>
      <c r="I60" s="1366">
        <f t="shared" si="5"/>
        <v>11894.430000000004</v>
      </c>
      <c r="J60" s="17">
        <f t="shared" si="2"/>
        <v>0</v>
      </c>
      <c r="L60" s="118"/>
      <c r="M60" s="174">
        <f t="shared" si="6"/>
        <v>145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4134.07</v>
      </c>
      <c r="U60" s="17">
        <f t="shared" si="3"/>
        <v>0</v>
      </c>
    </row>
    <row r="61" spans="1:21" x14ac:dyDescent="0.25">
      <c r="A61" s="118"/>
      <c r="B61" s="174">
        <f t="shared" si="4"/>
        <v>409</v>
      </c>
      <c r="C61" s="15"/>
      <c r="D61" s="1362"/>
      <c r="E61" s="1363"/>
      <c r="F61" s="1362">
        <f t="shared" si="8"/>
        <v>0</v>
      </c>
      <c r="G61" s="1364"/>
      <c r="H61" s="1365"/>
      <c r="I61" s="1366">
        <f t="shared" si="5"/>
        <v>11894.430000000004</v>
      </c>
      <c r="J61" s="17">
        <f t="shared" si="2"/>
        <v>0</v>
      </c>
      <c r="L61" s="118"/>
      <c r="M61" s="174">
        <f t="shared" si="6"/>
        <v>145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4134.07</v>
      </c>
      <c r="U61" s="17">
        <f t="shared" si="3"/>
        <v>0</v>
      </c>
    </row>
    <row r="62" spans="1:21" x14ac:dyDescent="0.25">
      <c r="A62" s="118"/>
      <c r="B62" s="174">
        <f t="shared" si="4"/>
        <v>409</v>
      </c>
      <c r="C62" s="15"/>
      <c r="D62" s="1362"/>
      <c r="E62" s="1363"/>
      <c r="F62" s="1362">
        <f t="shared" si="8"/>
        <v>0</v>
      </c>
      <c r="G62" s="1364"/>
      <c r="H62" s="1365"/>
      <c r="I62" s="1366">
        <f t="shared" si="5"/>
        <v>11894.430000000004</v>
      </c>
      <c r="J62" s="17">
        <f t="shared" si="2"/>
        <v>0</v>
      </c>
      <c r="L62" s="118"/>
      <c r="M62" s="174">
        <f t="shared" si="6"/>
        <v>145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4134.07</v>
      </c>
      <c r="U62" s="17">
        <f t="shared" si="3"/>
        <v>0</v>
      </c>
    </row>
    <row r="63" spans="1:21" x14ac:dyDescent="0.25">
      <c r="A63" s="118"/>
      <c r="B63" s="174">
        <f t="shared" si="4"/>
        <v>409</v>
      </c>
      <c r="C63" s="15"/>
      <c r="D63" s="1362"/>
      <c r="E63" s="1363"/>
      <c r="F63" s="1362">
        <f t="shared" si="8"/>
        <v>0</v>
      </c>
      <c r="G63" s="1364"/>
      <c r="H63" s="1365"/>
      <c r="I63" s="1366">
        <f t="shared" si="5"/>
        <v>11894.430000000004</v>
      </c>
      <c r="J63" s="17">
        <f t="shared" si="2"/>
        <v>0</v>
      </c>
      <c r="L63" s="118"/>
      <c r="M63" s="174">
        <f t="shared" si="6"/>
        <v>145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4134.07</v>
      </c>
      <c r="U63" s="17">
        <f t="shared" si="3"/>
        <v>0</v>
      </c>
    </row>
    <row r="64" spans="1:21" x14ac:dyDescent="0.25">
      <c r="A64" s="118"/>
      <c r="B64" s="174">
        <f t="shared" si="4"/>
        <v>409</v>
      </c>
      <c r="C64" s="15"/>
      <c r="D64" s="1362"/>
      <c r="E64" s="1363"/>
      <c r="F64" s="1362">
        <f t="shared" si="8"/>
        <v>0</v>
      </c>
      <c r="G64" s="1364"/>
      <c r="H64" s="1365"/>
      <c r="I64" s="1366">
        <f t="shared" si="5"/>
        <v>11894.430000000004</v>
      </c>
      <c r="J64" s="17">
        <f t="shared" si="2"/>
        <v>0</v>
      </c>
      <c r="L64" s="118"/>
      <c r="M64" s="174">
        <f t="shared" si="6"/>
        <v>145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4134.07</v>
      </c>
      <c r="U64" s="17">
        <f t="shared" si="3"/>
        <v>0</v>
      </c>
    </row>
    <row r="65" spans="1:21" x14ac:dyDescent="0.25">
      <c r="A65" s="118"/>
      <c r="B65" s="174">
        <f t="shared" si="4"/>
        <v>409</v>
      </c>
      <c r="C65" s="15"/>
      <c r="D65" s="1362"/>
      <c r="E65" s="1363"/>
      <c r="F65" s="1362">
        <f t="shared" si="8"/>
        <v>0</v>
      </c>
      <c r="G65" s="1364"/>
      <c r="H65" s="1365"/>
      <c r="I65" s="1366">
        <f t="shared" si="5"/>
        <v>11894.430000000004</v>
      </c>
      <c r="J65" s="17">
        <f t="shared" si="2"/>
        <v>0</v>
      </c>
      <c r="L65" s="118"/>
      <c r="M65" s="174">
        <f t="shared" si="6"/>
        <v>145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4134.07</v>
      </c>
      <c r="U65" s="17">
        <f t="shared" si="3"/>
        <v>0</v>
      </c>
    </row>
    <row r="66" spans="1:21" x14ac:dyDescent="0.25">
      <c r="A66" s="118"/>
      <c r="B66" s="174">
        <f t="shared" si="4"/>
        <v>409</v>
      </c>
      <c r="C66" s="15"/>
      <c r="D66" s="1362"/>
      <c r="E66" s="1363"/>
      <c r="F66" s="1362">
        <f t="shared" si="8"/>
        <v>0</v>
      </c>
      <c r="G66" s="1364"/>
      <c r="H66" s="1365"/>
      <c r="I66" s="1366">
        <f t="shared" si="5"/>
        <v>11894.430000000004</v>
      </c>
      <c r="J66" s="17">
        <f t="shared" si="2"/>
        <v>0</v>
      </c>
      <c r="L66" s="118"/>
      <c r="M66" s="174">
        <f t="shared" si="6"/>
        <v>145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4134.07</v>
      </c>
      <c r="U66" s="17">
        <f t="shared" si="3"/>
        <v>0</v>
      </c>
    </row>
    <row r="67" spans="1:21" x14ac:dyDescent="0.25">
      <c r="A67" s="118"/>
      <c r="B67" s="174">
        <f t="shared" si="4"/>
        <v>409</v>
      </c>
      <c r="C67" s="15"/>
      <c r="D67" s="1362"/>
      <c r="E67" s="1363"/>
      <c r="F67" s="1362">
        <f t="shared" si="8"/>
        <v>0</v>
      </c>
      <c r="G67" s="1364"/>
      <c r="H67" s="1365"/>
      <c r="I67" s="1366">
        <f t="shared" si="5"/>
        <v>11894.430000000004</v>
      </c>
      <c r="J67" s="17">
        <f t="shared" si="2"/>
        <v>0</v>
      </c>
      <c r="L67" s="118"/>
      <c r="M67" s="174">
        <f t="shared" si="6"/>
        <v>145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4134.07</v>
      </c>
      <c r="U67" s="17">
        <f t="shared" si="3"/>
        <v>0</v>
      </c>
    </row>
    <row r="68" spans="1:21" x14ac:dyDescent="0.25">
      <c r="A68" s="118"/>
      <c r="B68" s="174">
        <f t="shared" si="4"/>
        <v>409</v>
      </c>
      <c r="C68" s="15"/>
      <c r="D68" s="1362"/>
      <c r="E68" s="1363"/>
      <c r="F68" s="1362">
        <f t="shared" si="8"/>
        <v>0</v>
      </c>
      <c r="G68" s="1364"/>
      <c r="H68" s="1365"/>
      <c r="I68" s="1366">
        <f t="shared" si="5"/>
        <v>11894.430000000004</v>
      </c>
      <c r="J68" s="17">
        <f t="shared" si="2"/>
        <v>0</v>
      </c>
      <c r="L68" s="118"/>
      <c r="M68" s="174">
        <f t="shared" si="6"/>
        <v>145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4134.07</v>
      </c>
      <c r="U68" s="17">
        <f t="shared" si="3"/>
        <v>0</v>
      </c>
    </row>
    <row r="69" spans="1:21" x14ac:dyDescent="0.25">
      <c r="A69" s="118"/>
      <c r="B69" s="174">
        <f t="shared" si="4"/>
        <v>409</v>
      </c>
      <c r="C69" s="15"/>
      <c r="D69" s="1362"/>
      <c r="E69" s="1363"/>
      <c r="F69" s="1362">
        <f t="shared" si="8"/>
        <v>0</v>
      </c>
      <c r="G69" s="1364"/>
      <c r="H69" s="1365"/>
      <c r="I69" s="1366">
        <f t="shared" si="5"/>
        <v>11894.430000000004</v>
      </c>
      <c r="J69" s="17">
        <f t="shared" si="2"/>
        <v>0</v>
      </c>
      <c r="L69" s="118"/>
      <c r="M69" s="174">
        <f t="shared" si="6"/>
        <v>145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4134.07</v>
      </c>
      <c r="U69" s="17">
        <f t="shared" si="3"/>
        <v>0</v>
      </c>
    </row>
    <row r="70" spans="1:21" x14ac:dyDescent="0.25">
      <c r="A70" s="118"/>
      <c r="B70" s="174">
        <f t="shared" si="4"/>
        <v>409</v>
      </c>
      <c r="C70" s="15"/>
      <c r="D70" s="1362"/>
      <c r="E70" s="1363"/>
      <c r="F70" s="1362">
        <f t="shared" si="8"/>
        <v>0</v>
      </c>
      <c r="G70" s="1364"/>
      <c r="H70" s="1365"/>
      <c r="I70" s="1366">
        <f t="shared" si="5"/>
        <v>11894.430000000004</v>
      </c>
      <c r="J70" s="17">
        <f t="shared" si="2"/>
        <v>0</v>
      </c>
      <c r="L70" s="118"/>
      <c r="M70" s="174">
        <f t="shared" si="6"/>
        <v>145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4134.07</v>
      </c>
      <c r="U70" s="17">
        <f t="shared" si="3"/>
        <v>0</v>
      </c>
    </row>
    <row r="71" spans="1:21" x14ac:dyDescent="0.25">
      <c r="A71" s="118"/>
      <c r="B71" s="174">
        <f t="shared" si="4"/>
        <v>409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11894.430000000004</v>
      </c>
      <c r="J71" s="17">
        <f t="shared" si="2"/>
        <v>0</v>
      </c>
      <c r="L71" s="118"/>
      <c r="M71" s="174">
        <f t="shared" si="6"/>
        <v>145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4134.07</v>
      </c>
      <c r="U71" s="17">
        <f t="shared" si="3"/>
        <v>0</v>
      </c>
    </row>
    <row r="72" spans="1:21" x14ac:dyDescent="0.25">
      <c r="A72" s="118"/>
      <c r="B72" s="174">
        <f t="shared" si="4"/>
        <v>409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11894.430000000004</v>
      </c>
      <c r="J72" s="17">
        <f t="shared" si="2"/>
        <v>0</v>
      </c>
      <c r="L72" s="118"/>
      <c r="M72" s="174">
        <f t="shared" si="6"/>
        <v>145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4134.07</v>
      </c>
      <c r="U72" s="17">
        <f t="shared" si="3"/>
        <v>0</v>
      </c>
    </row>
    <row r="73" spans="1:21" x14ac:dyDescent="0.25">
      <c r="A73" s="118"/>
      <c r="B73" s="174">
        <f t="shared" si="4"/>
        <v>409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11894.430000000004</v>
      </c>
      <c r="J73" s="17">
        <f t="shared" si="2"/>
        <v>0</v>
      </c>
      <c r="L73" s="118"/>
      <c r="M73" s="174">
        <f t="shared" si="6"/>
        <v>145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4134.07</v>
      </c>
      <c r="U73" s="17">
        <f t="shared" si="3"/>
        <v>0</v>
      </c>
    </row>
    <row r="74" spans="1:21" x14ac:dyDescent="0.25">
      <c r="A74" s="118"/>
      <c r="B74" s="174">
        <f t="shared" si="4"/>
        <v>409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11894.430000000004</v>
      </c>
      <c r="J74" s="17">
        <f t="shared" si="2"/>
        <v>0</v>
      </c>
      <c r="L74" s="118"/>
      <c r="M74" s="174">
        <f t="shared" si="6"/>
        <v>145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4134.07</v>
      </c>
      <c r="U74" s="17">
        <f t="shared" si="3"/>
        <v>0</v>
      </c>
    </row>
    <row r="75" spans="1:21" x14ac:dyDescent="0.25">
      <c r="A75" s="118"/>
      <c r="B75" s="174">
        <f t="shared" si="4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11894.430000000004</v>
      </c>
      <c r="J75" s="17">
        <f t="shared" ref="J75:J77" si="10">F75*H75</f>
        <v>0</v>
      </c>
      <c r="L75" s="118"/>
      <c r="M75" s="174">
        <f t="shared" si="6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4134.07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11894.430000000004</v>
      </c>
      <c r="J76" s="17">
        <f t="shared" si="10"/>
        <v>0</v>
      </c>
      <c r="L76" s="118"/>
      <c r="M76" s="174">
        <f t="shared" ref="M76" si="14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4134.07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11894.430000000004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4134.07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</row>
    <row r="83" spans="3:17" ht="15.75" thickBot="1" x14ac:dyDescent="0.3"/>
    <row r="84" spans="3:17" ht="15.75" thickBot="1" x14ac:dyDescent="0.3">
      <c r="C84" s="1592" t="s">
        <v>11</v>
      </c>
      <c r="D84" s="1593"/>
      <c r="E84" s="56">
        <f>E5+E6-F79+E7+E4</f>
        <v>11894.430000000002</v>
      </c>
      <c r="F84" s="1204"/>
      <c r="N84" s="1592" t="s">
        <v>11</v>
      </c>
      <c r="O84" s="1593"/>
      <c r="P84" s="56">
        <f>P5+P6-Q79+P7+P4</f>
        <v>4134.07</v>
      </c>
      <c r="Q84" s="1204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97"/>
      <c r="B5" s="1597"/>
      <c r="C5" s="216"/>
      <c r="D5" s="566"/>
      <c r="E5" s="631"/>
      <c r="F5" s="651"/>
      <c r="G5" s="5"/>
    </row>
    <row r="6" spans="1:10" x14ac:dyDescent="0.25">
      <c r="A6" s="1597"/>
      <c r="B6" s="1597"/>
      <c r="C6" s="359"/>
      <c r="D6" s="566"/>
      <c r="E6" s="696"/>
      <c r="F6" s="651"/>
      <c r="G6" s="47"/>
      <c r="H6" s="7">
        <f>E6-G6+E7+E5-G5</f>
        <v>0</v>
      </c>
    </row>
    <row r="7" spans="1:10" ht="15.75" thickBot="1" x14ac:dyDescent="0.3">
      <c r="A7" s="1597"/>
      <c r="B7" s="939"/>
      <c r="C7" s="1080"/>
      <c r="D7" s="695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7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900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957"/>
      <c r="E34" s="1081"/>
      <c r="F34" s="708"/>
      <c r="G34" s="710"/>
      <c r="H34" s="552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592" t="s">
        <v>11</v>
      </c>
      <c r="D40" s="1593"/>
      <c r="E40" s="56">
        <f>E5+E6-F35+E7</f>
        <v>0</v>
      </c>
      <c r="F40" s="103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94" t="s">
        <v>52</v>
      </c>
      <c r="B5" s="1608" t="s">
        <v>88</v>
      </c>
      <c r="C5" s="216"/>
      <c r="D5" s="130"/>
      <c r="E5" s="77"/>
      <c r="F5" s="61"/>
      <c r="G5" s="5"/>
    </row>
    <row r="6" spans="1:9" x14ac:dyDescent="0.25">
      <c r="A6" s="1594"/>
      <c r="B6" s="1608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9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1004"/>
      <c r="E34" s="1005"/>
      <c r="F34" s="1006"/>
      <c r="G34" s="1007"/>
      <c r="H34" s="787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592" t="s">
        <v>11</v>
      </c>
      <c r="D40" s="159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04" t="s">
        <v>309</v>
      </c>
      <c r="B1" s="1604"/>
      <c r="C1" s="1604"/>
      <c r="D1" s="1604"/>
      <c r="E1" s="1604"/>
      <c r="F1" s="1604"/>
      <c r="G1" s="1604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94" t="s">
        <v>80</v>
      </c>
      <c r="B5" s="1609" t="s">
        <v>183</v>
      </c>
      <c r="C5" s="360">
        <v>49</v>
      </c>
      <c r="D5" s="215">
        <v>45139</v>
      </c>
      <c r="E5" s="869">
        <v>15</v>
      </c>
      <c r="F5" s="61">
        <v>1</v>
      </c>
      <c r="G5" s="5"/>
      <c r="H5" t="s">
        <v>41</v>
      </c>
    </row>
    <row r="6" spans="1:10" ht="15.75" x14ac:dyDescent="0.25">
      <c r="A6" s="1594"/>
      <c r="B6" s="1609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0" t="s">
        <v>2</v>
      </c>
      <c r="F9" s="771" t="s">
        <v>9</v>
      </c>
      <c r="G9" s="772" t="s">
        <v>15</v>
      </c>
      <c r="H9" s="773"/>
      <c r="I9" s="582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2">I11-F12</f>
        <v>645</v>
      </c>
      <c r="J12" s="582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2"/>
        <v>465</v>
      </c>
      <c r="J13" s="582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2"/>
        <v>405</v>
      </c>
      <c r="J14" s="582"/>
    </row>
    <row r="15" spans="1:10" x14ac:dyDescent="0.25">
      <c r="A15" s="72"/>
      <c r="B15" s="1370">
        <f t="shared" si="1"/>
        <v>27</v>
      </c>
      <c r="C15" s="15"/>
      <c r="D15" s="68"/>
      <c r="E15" s="580"/>
      <c r="F15" s="553">
        <f t="shared" si="0"/>
        <v>0</v>
      </c>
      <c r="G15" s="551"/>
      <c r="H15" s="552"/>
      <c r="I15" s="1371">
        <f t="shared" si="2"/>
        <v>405</v>
      </c>
      <c r="J15" s="582"/>
    </row>
    <row r="16" spans="1:10" x14ac:dyDescent="0.25">
      <c r="B16" s="221">
        <f t="shared" si="1"/>
        <v>27</v>
      </c>
      <c r="C16" s="15"/>
      <c r="D16" s="1362"/>
      <c r="E16" s="1368"/>
      <c r="F16" s="1367">
        <f t="shared" si="0"/>
        <v>0</v>
      </c>
      <c r="G16" s="1078"/>
      <c r="H16" s="1079"/>
      <c r="I16" s="581">
        <f t="shared" si="2"/>
        <v>405</v>
      </c>
      <c r="J16" s="582"/>
    </row>
    <row r="17" spans="1:10" x14ac:dyDescent="0.25">
      <c r="B17" s="221">
        <f t="shared" si="1"/>
        <v>27</v>
      </c>
      <c r="C17" s="15"/>
      <c r="D17" s="1362"/>
      <c r="E17" s="1368"/>
      <c r="F17" s="1367">
        <f t="shared" si="0"/>
        <v>0</v>
      </c>
      <c r="G17" s="1078"/>
      <c r="H17" s="1079"/>
      <c r="I17" s="581">
        <f t="shared" si="2"/>
        <v>405</v>
      </c>
      <c r="J17" s="582"/>
    </row>
    <row r="18" spans="1:10" x14ac:dyDescent="0.25">
      <c r="A18" s="118"/>
      <c r="B18" s="221">
        <f t="shared" si="1"/>
        <v>27</v>
      </c>
      <c r="C18" s="15"/>
      <c r="D18" s="1362"/>
      <c r="E18" s="1368"/>
      <c r="F18" s="1367">
        <f t="shared" si="0"/>
        <v>0</v>
      </c>
      <c r="G18" s="1078"/>
      <c r="H18" s="1079"/>
      <c r="I18" s="581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1362"/>
      <c r="E19" s="1368"/>
      <c r="F19" s="1367">
        <f t="shared" si="0"/>
        <v>0</v>
      </c>
      <c r="G19" s="1078"/>
      <c r="H19" s="1079"/>
      <c r="I19" s="581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1362"/>
      <c r="E20" s="1368"/>
      <c r="F20" s="1367">
        <f t="shared" si="0"/>
        <v>0</v>
      </c>
      <c r="G20" s="1078"/>
      <c r="H20" s="1079"/>
      <c r="I20" s="581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1362"/>
      <c r="E21" s="1368"/>
      <c r="F21" s="1367">
        <f t="shared" si="0"/>
        <v>0</v>
      </c>
      <c r="G21" s="1078"/>
      <c r="H21" s="1079"/>
      <c r="I21" s="581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1362"/>
      <c r="E22" s="1368"/>
      <c r="F22" s="1367">
        <f t="shared" si="0"/>
        <v>0</v>
      </c>
      <c r="G22" s="1078"/>
      <c r="H22" s="1079"/>
      <c r="I22" s="581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1362"/>
      <c r="E23" s="1368"/>
      <c r="F23" s="1367">
        <f t="shared" si="0"/>
        <v>0</v>
      </c>
      <c r="G23" s="1078"/>
      <c r="H23" s="1079"/>
      <c r="I23" s="581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1362"/>
      <c r="E24" s="1368"/>
      <c r="F24" s="1367">
        <f t="shared" si="0"/>
        <v>0</v>
      </c>
      <c r="G24" s="1078"/>
      <c r="H24" s="1079"/>
      <c r="I24" s="581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1362"/>
      <c r="E25" s="1363"/>
      <c r="F25" s="1362">
        <f t="shared" si="0"/>
        <v>0</v>
      </c>
      <c r="G25" s="1364"/>
      <c r="H25" s="1365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1362"/>
      <c r="E26" s="1363"/>
      <c r="F26" s="1362">
        <f t="shared" si="0"/>
        <v>0</v>
      </c>
      <c r="G26" s="1364"/>
      <c r="H26" s="1365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1362"/>
      <c r="E27" s="1363"/>
      <c r="F27" s="1362">
        <v>0</v>
      </c>
      <c r="G27" s="1364"/>
      <c r="H27" s="1365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1362"/>
      <c r="E28" s="1363"/>
      <c r="F28" s="1362">
        <f t="shared" si="0"/>
        <v>0</v>
      </c>
      <c r="G28" s="1364"/>
      <c r="H28" s="1365"/>
      <c r="I28" s="194">
        <f t="shared" si="2"/>
        <v>405</v>
      </c>
    </row>
    <row r="29" spans="1:10" x14ac:dyDescent="0.25">
      <c r="A29" s="118"/>
      <c r="B29" s="221"/>
      <c r="C29" s="15"/>
      <c r="D29" s="1362"/>
      <c r="E29" s="1363"/>
      <c r="F29" s="1362">
        <f t="shared" si="0"/>
        <v>0</v>
      </c>
      <c r="G29" s="1364"/>
      <c r="H29" s="1365"/>
      <c r="I29" s="194">
        <f t="shared" si="2"/>
        <v>405</v>
      </c>
    </row>
    <row r="30" spans="1:10" x14ac:dyDescent="0.25">
      <c r="A30" s="118"/>
      <c r="B30" s="221"/>
      <c r="C30" s="15"/>
      <c r="D30" s="1362"/>
      <c r="E30" s="1363"/>
      <c r="F30" s="1362">
        <f t="shared" si="0"/>
        <v>0</v>
      </c>
      <c r="G30" s="1364"/>
      <c r="H30" s="1365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592" t="s">
        <v>11</v>
      </c>
      <c r="D40" s="1593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604" t="s">
        <v>310</v>
      </c>
      <c r="B1" s="1604"/>
      <c r="C1" s="1604"/>
      <c r="D1" s="1604"/>
      <c r="E1" s="1604"/>
      <c r="F1" s="1604"/>
      <c r="G1" s="1604"/>
      <c r="H1" s="11">
        <v>1</v>
      </c>
      <c r="I1" s="493"/>
      <c r="K1" s="1590" t="s">
        <v>333</v>
      </c>
      <c r="L1" s="1590"/>
      <c r="M1" s="1590"/>
      <c r="N1" s="1590"/>
      <c r="O1" s="1590"/>
      <c r="P1" s="1590"/>
      <c r="Q1" s="1590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610" t="s">
        <v>184</v>
      </c>
      <c r="C4" s="368">
        <v>58</v>
      </c>
      <c r="D4" s="1232">
        <v>45140</v>
      </c>
      <c r="E4" s="58">
        <v>2019.61</v>
      </c>
      <c r="F4" s="61">
        <v>76</v>
      </c>
      <c r="G4" s="151"/>
      <c r="H4" s="151"/>
      <c r="I4" s="495"/>
      <c r="K4" s="12"/>
      <c r="L4" s="1610" t="s">
        <v>184</v>
      </c>
      <c r="M4" s="368"/>
      <c r="N4" s="1232"/>
      <c r="O4" s="58"/>
      <c r="P4" s="61"/>
      <c r="Q4" s="151"/>
      <c r="R4" s="151"/>
      <c r="S4" s="495"/>
    </row>
    <row r="5" spans="1:19" ht="15" customHeight="1" x14ac:dyDescent="0.25">
      <c r="A5" s="1594" t="s">
        <v>52</v>
      </c>
      <c r="B5" s="1611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94" t="s">
        <v>52</v>
      </c>
      <c r="L5" s="1611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94"/>
      <c r="B6" s="1611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594"/>
      <c r="L6" s="1611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1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1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1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1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1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1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1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1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1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204"/>
      <c r="L14" s="791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1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204"/>
      <c r="L15" s="791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1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1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1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1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1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1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1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1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1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1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1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24"/>
      <c r="L21" s="791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1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24"/>
      <c r="L22" s="791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1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5"/>
      <c r="L23" s="791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70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72">
        <f t="shared" si="3"/>
        <v>726.99000000000069</v>
      </c>
      <c r="J24" s="582"/>
      <c r="K24" s="1024"/>
      <c r="L24" s="791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1">
        <f t="shared" si="2"/>
        <v>27</v>
      </c>
      <c r="C25" s="611"/>
      <c r="D25" s="1367"/>
      <c r="E25" s="1368"/>
      <c r="F25" s="1367">
        <f t="shared" si="0"/>
        <v>0</v>
      </c>
      <c r="G25" s="1078"/>
      <c r="H25" s="1079"/>
      <c r="I25" s="583">
        <f t="shared" si="3"/>
        <v>726.99000000000069</v>
      </c>
      <c r="J25" s="582"/>
      <c r="K25" s="1024"/>
      <c r="L25" s="791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1">
        <f t="shared" si="2"/>
        <v>27</v>
      </c>
      <c r="C26" s="611"/>
      <c r="D26" s="1367"/>
      <c r="E26" s="1368"/>
      <c r="F26" s="1367">
        <f t="shared" si="0"/>
        <v>0</v>
      </c>
      <c r="G26" s="1078"/>
      <c r="H26" s="1079"/>
      <c r="I26" s="583">
        <f t="shared" si="3"/>
        <v>726.99000000000069</v>
      </c>
      <c r="J26" s="582"/>
      <c r="K26" s="1024"/>
      <c r="L26" s="791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1">
        <f t="shared" si="2"/>
        <v>27</v>
      </c>
      <c r="C27" s="611"/>
      <c r="D27" s="1367"/>
      <c r="E27" s="1368"/>
      <c r="F27" s="1367">
        <v>0</v>
      </c>
      <c r="G27" s="1078"/>
      <c r="H27" s="1079"/>
      <c r="I27" s="583">
        <f t="shared" si="3"/>
        <v>726.99000000000069</v>
      </c>
      <c r="J27" s="582"/>
      <c r="K27" s="1024"/>
      <c r="L27" s="791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1">
        <f t="shared" si="2"/>
        <v>27</v>
      </c>
      <c r="C28" s="611"/>
      <c r="D28" s="1367"/>
      <c r="E28" s="1368"/>
      <c r="F28" s="1367">
        <f t="shared" ref="F28:F33" si="6">D28</f>
        <v>0</v>
      </c>
      <c r="G28" s="1078"/>
      <c r="H28" s="1079"/>
      <c r="I28" s="583">
        <f t="shared" si="3"/>
        <v>726.99000000000069</v>
      </c>
      <c r="J28" s="582"/>
      <c r="K28" s="1024"/>
      <c r="L28" s="791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1">
        <f t="shared" si="2"/>
        <v>27</v>
      </c>
      <c r="C29" s="611"/>
      <c r="D29" s="1367"/>
      <c r="E29" s="1368"/>
      <c r="F29" s="1367">
        <f t="shared" si="6"/>
        <v>0</v>
      </c>
      <c r="G29" s="1078"/>
      <c r="H29" s="1079"/>
      <c r="I29" s="583">
        <f t="shared" si="3"/>
        <v>726.99000000000069</v>
      </c>
      <c r="J29" s="582"/>
      <c r="K29" s="1024"/>
      <c r="L29" s="791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1">
        <f t="shared" si="2"/>
        <v>27</v>
      </c>
      <c r="C30" s="611"/>
      <c r="D30" s="1367"/>
      <c r="E30" s="1368"/>
      <c r="F30" s="1367">
        <f t="shared" si="6"/>
        <v>0</v>
      </c>
      <c r="G30" s="1078"/>
      <c r="H30" s="1079"/>
      <c r="I30" s="583">
        <f t="shared" si="3"/>
        <v>726.99000000000069</v>
      </c>
      <c r="J30" s="582"/>
      <c r="K30" s="1024"/>
      <c r="L30" s="791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1">
        <f t="shared" si="2"/>
        <v>27</v>
      </c>
      <c r="C31" s="611"/>
      <c r="D31" s="1367"/>
      <c r="E31" s="1368"/>
      <c r="F31" s="1367">
        <f t="shared" si="6"/>
        <v>0</v>
      </c>
      <c r="G31" s="1078"/>
      <c r="H31" s="1079"/>
      <c r="I31" s="583">
        <f t="shared" si="3"/>
        <v>726.99000000000069</v>
      </c>
      <c r="J31" s="582"/>
      <c r="K31" s="1024"/>
      <c r="L31" s="791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1">
        <f t="shared" si="2"/>
        <v>27</v>
      </c>
      <c r="C32" s="611"/>
      <c r="D32" s="1367"/>
      <c r="E32" s="1368"/>
      <c r="F32" s="1367">
        <f t="shared" si="6"/>
        <v>0</v>
      </c>
      <c r="G32" s="1078"/>
      <c r="H32" s="1079"/>
      <c r="I32" s="583">
        <f t="shared" si="3"/>
        <v>726.99000000000069</v>
      </c>
      <c r="J32" s="582"/>
      <c r="K32" s="118"/>
      <c r="L32" s="791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1">
        <f t="shared" si="2"/>
        <v>27</v>
      </c>
      <c r="C33" s="611"/>
      <c r="D33" s="1367"/>
      <c r="E33" s="1368"/>
      <c r="F33" s="1367">
        <f t="shared" si="6"/>
        <v>0</v>
      </c>
      <c r="G33" s="1078"/>
      <c r="H33" s="1079"/>
      <c r="I33" s="583">
        <f t="shared" si="3"/>
        <v>726.99000000000069</v>
      </c>
      <c r="J33" s="582"/>
      <c r="K33" s="118"/>
      <c r="L33" s="791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82"/>
      <c r="C34" s="1083"/>
      <c r="D34" s="1084"/>
      <c r="E34" s="1085"/>
      <c r="F34" s="1086"/>
      <c r="G34" s="1087"/>
      <c r="H34" s="583"/>
      <c r="I34" s="583"/>
      <c r="J34" s="582"/>
      <c r="K34" s="118"/>
      <c r="L34" s="1082"/>
      <c r="M34" s="1083"/>
      <c r="N34" s="1084"/>
      <c r="O34" s="1085"/>
      <c r="P34" s="1086"/>
      <c r="Q34" s="1087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592" t="s">
        <v>11</v>
      </c>
      <c r="D40" s="1593"/>
      <c r="E40" s="56">
        <f>E4+E5+E6+E7-F35</f>
        <v>726.99000000000069</v>
      </c>
      <c r="F40" s="72"/>
      <c r="M40" s="1592" t="s">
        <v>11</v>
      </c>
      <c r="N40" s="1593"/>
      <c r="O40" s="56">
        <f>O4+O5+O6+O7-P35</f>
        <v>321.57</v>
      </c>
      <c r="P40" s="1204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4"/>
      <c r="F4" s="61"/>
      <c r="G4" s="151"/>
      <c r="H4" s="151"/>
      <c r="I4" s="151"/>
    </row>
    <row r="5" spans="1:10" ht="15.75" x14ac:dyDescent="0.25">
      <c r="A5" s="1599"/>
      <c r="B5" s="1612" t="s">
        <v>105</v>
      </c>
      <c r="C5" s="877"/>
      <c r="D5" s="215"/>
      <c r="E5" s="875"/>
      <c r="F5" s="61"/>
      <c r="G5" s="5"/>
      <c r="H5" t="s">
        <v>41</v>
      </c>
    </row>
    <row r="6" spans="1:10" ht="15.75" x14ac:dyDescent="0.25">
      <c r="A6" s="1599"/>
      <c r="B6" s="1612"/>
      <c r="C6" s="876"/>
      <c r="D6" s="130"/>
      <c r="E6" s="87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6"/>
      <c r="D7" s="130"/>
      <c r="E7" s="875"/>
      <c r="F7" s="61"/>
    </row>
    <row r="8" spans="1:10" ht="16.5" thickBot="1" x14ac:dyDescent="0.3">
      <c r="B8" s="144"/>
      <c r="C8" s="876"/>
      <c r="D8" s="130"/>
      <c r="E8" s="87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1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1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1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1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1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1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1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1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1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1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1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1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1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1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1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1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1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1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1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1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1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7"/>
      <c r="E34" s="958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92" t="s">
        <v>11</v>
      </c>
      <c r="D40" s="159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04" t="s">
        <v>308</v>
      </c>
      <c r="B1" s="1604"/>
      <c r="C1" s="1604"/>
      <c r="D1" s="1604"/>
      <c r="E1" s="1604"/>
      <c r="F1" s="1604"/>
      <c r="G1" s="160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62"/>
      <c r="G4" s="38"/>
    </row>
    <row r="5" spans="1:10" ht="15" customHeight="1" x14ac:dyDescent="0.25">
      <c r="A5" s="1594" t="s">
        <v>102</v>
      </c>
      <c r="B5" s="1612" t="s">
        <v>72</v>
      </c>
      <c r="C5" s="447">
        <v>62</v>
      </c>
      <c r="D5" s="500">
        <v>45163</v>
      </c>
      <c r="E5" s="448">
        <v>300</v>
      </c>
      <c r="F5" s="1061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594"/>
      <c r="B6" s="1613"/>
      <c r="C6" s="152"/>
      <c r="D6" s="145"/>
      <c r="E6" s="128"/>
      <c r="F6" s="1062"/>
    </row>
    <row r="7" spans="1:10" ht="16.5" customHeight="1" thickTop="1" thickBot="1" x14ac:dyDescent="0.3">
      <c r="A7" s="1062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7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108" t="s">
        <v>33</v>
      </c>
      <c r="B11" s="477">
        <f t="shared" si="2"/>
        <v>12</v>
      </c>
      <c r="C11" s="611">
        <v>1</v>
      </c>
      <c r="D11" s="553">
        <v>10</v>
      </c>
      <c r="E11" s="1106">
        <v>45169</v>
      </c>
      <c r="F11" s="1107">
        <f t="shared" si="1"/>
        <v>10</v>
      </c>
      <c r="G11" s="1104" t="s">
        <v>288</v>
      </c>
      <c r="H11" s="1105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9"/>
      <c r="B12" s="1373">
        <f t="shared" si="2"/>
        <v>12</v>
      </c>
      <c r="C12" s="687"/>
      <c r="D12" s="553">
        <v>0</v>
      </c>
      <c r="E12" s="627"/>
      <c r="F12" s="584">
        <f t="shared" si="1"/>
        <v>0</v>
      </c>
      <c r="G12" s="551"/>
      <c r="H12" s="552"/>
      <c r="I12" s="1374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67">
        <v>0</v>
      </c>
      <c r="E13" s="1375"/>
      <c r="F13" s="1369">
        <f t="shared" si="1"/>
        <v>0</v>
      </c>
      <c r="G13" s="1078"/>
      <c r="H13" s="1079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67">
        <v>0</v>
      </c>
      <c r="E14" s="1375"/>
      <c r="F14" s="1369">
        <f t="shared" si="1"/>
        <v>0</v>
      </c>
      <c r="G14" s="1078"/>
      <c r="H14" s="1079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7"/>
      <c r="D15" s="1367">
        <v>0</v>
      </c>
      <c r="E15" s="1375"/>
      <c r="F15" s="1369">
        <f t="shared" si="1"/>
        <v>0</v>
      </c>
      <c r="G15" s="1078"/>
      <c r="H15" s="1079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67">
        <v>0</v>
      </c>
      <c r="E16" s="1375"/>
      <c r="F16" s="1369">
        <f t="shared" si="1"/>
        <v>0</v>
      </c>
      <c r="G16" s="1078"/>
      <c r="H16" s="1079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67">
        <v>0</v>
      </c>
      <c r="E17" s="1375"/>
      <c r="F17" s="1369">
        <f t="shared" si="1"/>
        <v>0</v>
      </c>
      <c r="G17" s="1078"/>
      <c r="H17" s="1079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67">
        <v>0</v>
      </c>
      <c r="E18" s="1375"/>
      <c r="F18" s="1369">
        <f t="shared" si="1"/>
        <v>0</v>
      </c>
      <c r="G18" s="1078"/>
      <c r="H18" s="1079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67">
        <v>0</v>
      </c>
      <c r="E19" s="1375"/>
      <c r="F19" s="1369">
        <f t="shared" si="1"/>
        <v>0</v>
      </c>
      <c r="G19" s="1078"/>
      <c r="H19" s="1079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67">
        <v>0</v>
      </c>
      <c r="E20" s="1376"/>
      <c r="F20" s="1369">
        <f t="shared" si="1"/>
        <v>0</v>
      </c>
      <c r="G20" s="1078"/>
      <c r="H20" s="1079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67">
        <v>0</v>
      </c>
      <c r="E21" s="1376"/>
      <c r="F21" s="1369">
        <f t="shared" si="1"/>
        <v>0</v>
      </c>
      <c r="G21" s="1078"/>
      <c r="H21" s="1079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67">
        <v>0</v>
      </c>
      <c r="E22" s="1376"/>
      <c r="F22" s="1369">
        <f t="shared" si="1"/>
        <v>0</v>
      </c>
      <c r="G22" s="1078"/>
      <c r="H22" s="1079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67">
        <v>0</v>
      </c>
      <c r="E23" s="1376"/>
      <c r="F23" s="1369">
        <f t="shared" si="1"/>
        <v>0</v>
      </c>
      <c r="G23" s="1364"/>
      <c r="H23" s="1365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67">
        <v>0</v>
      </c>
      <c r="E24" s="1376"/>
      <c r="F24" s="1369">
        <f t="shared" si="1"/>
        <v>0</v>
      </c>
      <c r="G24" s="1364"/>
      <c r="H24" s="1365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67">
        <v>0</v>
      </c>
      <c r="E25" s="1376"/>
      <c r="F25" s="1369">
        <f t="shared" si="1"/>
        <v>0</v>
      </c>
      <c r="G25" s="1364"/>
      <c r="H25" s="1365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67">
        <v>0</v>
      </c>
      <c r="E26" s="1375"/>
      <c r="F26" s="1369">
        <f t="shared" si="1"/>
        <v>0</v>
      </c>
      <c r="G26" s="1078"/>
      <c r="H26" s="1079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67">
        <v>0</v>
      </c>
      <c r="E27" s="1375"/>
      <c r="F27" s="1369">
        <f t="shared" si="1"/>
        <v>0</v>
      </c>
      <c r="G27" s="1078"/>
      <c r="H27" s="1079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67">
        <v>0</v>
      </c>
      <c r="E28" s="1375"/>
      <c r="F28" s="1369">
        <f t="shared" si="1"/>
        <v>0</v>
      </c>
      <c r="G28" s="1078"/>
      <c r="H28" s="1079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8"/>
      <c r="F29" s="584">
        <f t="shared" si="1"/>
        <v>0</v>
      </c>
      <c r="G29" s="786"/>
      <c r="H29" s="787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8"/>
      <c r="F30" s="584">
        <f t="shared" si="1"/>
        <v>0</v>
      </c>
      <c r="G30" s="786"/>
      <c r="H30" s="787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62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582" t="s">
        <v>21</v>
      </c>
      <c r="E38" s="1583"/>
      <c r="F38" s="137">
        <f>E4+E5-F36+E6</f>
        <v>120</v>
      </c>
    </row>
    <row r="39" spans="1:9" ht="15.75" thickBot="1" x14ac:dyDescent="0.3">
      <c r="A39" s="121"/>
      <c r="D39" s="1059" t="s">
        <v>4</v>
      </c>
      <c r="E39" s="1060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2"/>
      <c r="B4" s="782"/>
      <c r="C4" s="782"/>
      <c r="D4" s="782"/>
      <c r="E4" s="950"/>
      <c r="F4" s="554"/>
      <c r="G4" s="783"/>
      <c r="H4" s="78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99"/>
      <c r="B6" s="1614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99"/>
      <c r="B7" s="1615"/>
      <c r="C7" s="152"/>
      <c r="D7" s="145"/>
      <c r="E7" s="128"/>
      <c r="F7" s="72"/>
    </row>
    <row r="8" spans="1:10" ht="16.5" customHeight="1" thickTop="1" thickBot="1" x14ac:dyDescent="0.3">
      <c r="A8" s="317"/>
      <c r="B8" s="76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1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2">
        <f>E5+E6+E7-F9+E4</f>
        <v>0</v>
      </c>
      <c r="J9" s="959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6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3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3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3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3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82" t="s">
        <v>21</v>
      </c>
      <c r="E43" s="1583"/>
      <c r="F43" s="137">
        <f>E5+E6-F41+E7</f>
        <v>0</v>
      </c>
    </row>
    <row r="44" spans="1:10" ht="15.75" thickBot="1" x14ac:dyDescent="0.3">
      <c r="A44" s="121"/>
      <c r="D44" s="798" t="s">
        <v>4</v>
      </c>
      <c r="E44" s="79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99"/>
      <c r="B5" s="1616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99"/>
      <c r="B6" s="161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10">
        <f>E5+E6-F8+E4</f>
        <v>0</v>
      </c>
      <c r="J8" s="811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10">
        <f>I8-F9</f>
        <v>0</v>
      </c>
      <c r="J9" s="811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9">
        <f t="shared" ref="I10:I27" si="3">I9-F10</f>
        <v>0</v>
      </c>
      <c r="J10" s="811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9">
        <f t="shared" si="3"/>
        <v>0</v>
      </c>
      <c r="J11" s="811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9">
        <f t="shared" si="3"/>
        <v>0</v>
      </c>
      <c r="J12" s="811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2">
        <f t="shared" si="3"/>
        <v>0</v>
      </c>
      <c r="J13" s="811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2">
        <f t="shared" si="3"/>
        <v>0</v>
      </c>
      <c r="J14" s="811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2">
        <f t="shared" si="3"/>
        <v>0</v>
      </c>
      <c r="J15" s="811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2">
        <f t="shared" si="3"/>
        <v>0</v>
      </c>
      <c r="J16" s="811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2">
        <f t="shared" si="3"/>
        <v>0</v>
      </c>
      <c r="J17" s="811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2">
        <f t="shared" si="3"/>
        <v>0</v>
      </c>
      <c r="J18" s="811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2">
        <f t="shared" si="3"/>
        <v>0</v>
      </c>
      <c r="J19" s="811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2">
        <f t="shared" si="3"/>
        <v>0</v>
      </c>
      <c r="J20" s="811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2">
        <f t="shared" si="3"/>
        <v>0</v>
      </c>
      <c r="J21" s="811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2">
        <f t="shared" si="3"/>
        <v>0</v>
      </c>
      <c r="J22" s="811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2">
        <f t="shared" si="3"/>
        <v>0</v>
      </c>
      <c r="J23" s="811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2">
        <f t="shared" si="3"/>
        <v>0</v>
      </c>
      <c r="J24" s="811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2">
        <f t="shared" si="3"/>
        <v>0</v>
      </c>
      <c r="J25" s="811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2">
        <f t="shared" si="3"/>
        <v>0</v>
      </c>
      <c r="J26" s="811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2">
        <f t="shared" si="3"/>
        <v>0</v>
      </c>
      <c r="J27" s="8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2" t="s">
        <v>21</v>
      </c>
      <c r="E31" s="158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F1" zoomScaleNormal="100" workbookViewId="0">
      <pane ySplit="7" topLeftCell="A8" activePane="bottomLeft" state="frozen"/>
      <selection activeCell="AO1" sqref="AO1"/>
      <selection pane="bottomLeft" activeCell="HP29" sqref="HP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88" t="s">
        <v>306</v>
      </c>
      <c r="L1" s="1588"/>
      <c r="M1" s="1588"/>
      <c r="N1" s="1588"/>
      <c r="O1" s="1588"/>
      <c r="P1" s="1588"/>
      <c r="Q1" s="1588"/>
      <c r="R1" s="254">
        <f>I1+1</f>
        <v>1</v>
      </c>
      <c r="S1" s="254"/>
      <c r="U1" s="1589" t="str">
        <f>K1</f>
        <v>INVENTARIO    DEL MES DE    AGOSTO     2023</v>
      </c>
      <c r="V1" s="1589"/>
      <c r="W1" s="1589"/>
      <c r="X1" s="1589"/>
      <c r="Y1" s="1589"/>
      <c r="Z1" s="1589"/>
      <c r="AA1" s="1589"/>
      <c r="AB1" s="254">
        <f>R1+1</f>
        <v>2</v>
      </c>
      <c r="AC1" s="361"/>
      <c r="AE1" s="1589" t="str">
        <f>U1</f>
        <v>INVENTARIO    DEL MES DE    AGOSTO     2023</v>
      </c>
      <c r="AF1" s="1589"/>
      <c r="AG1" s="1589"/>
      <c r="AH1" s="1589"/>
      <c r="AI1" s="1589"/>
      <c r="AJ1" s="1589"/>
      <c r="AK1" s="1589"/>
      <c r="AL1" s="254">
        <f>AB1+1</f>
        <v>3</v>
      </c>
      <c r="AM1" s="254"/>
      <c r="AO1" s="1589" t="str">
        <f>AE1</f>
        <v>INVENTARIO    DEL MES DE    AGOSTO     2023</v>
      </c>
      <c r="AP1" s="1589"/>
      <c r="AQ1" s="1589"/>
      <c r="AR1" s="1589"/>
      <c r="AS1" s="1589"/>
      <c r="AT1" s="1589"/>
      <c r="AU1" s="1589"/>
      <c r="AV1" s="254">
        <f>AL1+1</f>
        <v>4</v>
      </c>
      <c r="AW1" s="361"/>
      <c r="AY1" s="1586" t="s">
        <v>307</v>
      </c>
      <c r="AZ1" s="1586"/>
      <c r="BA1" s="1586"/>
      <c r="BB1" s="1586"/>
      <c r="BC1" s="1586"/>
      <c r="BD1" s="1586"/>
      <c r="BE1" s="1586"/>
      <c r="BF1" s="254">
        <f>AV1+1</f>
        <v>5</v>
      </c>
      <c r="BG1" s="373"/>
      <c r="BI1" s="1586" t="str">
        <f>AY1</f>
        <v>ENTRADAS DEL MES DE SEPTIEMBRE 2023</v>
      </c>
      <c r="BJ1" s="1586"/>
      <c r="BK1" s="1586"/>
      <c r="BL1" s="1586"/>
      <c r="BM1" s="1586"/>
      <c r="BN1" s="1586"/>
      <c r="BO1" s="1586"/>
      <c r="BP1" s="254">
        <f>BF1+1</f>
        <v>6</v>
      </c>
      <c r="BQ1" s="361"/>
      <c r="BS1" s="1586" t="str">
        <f>BI1</f>
        <v>ENTRADAS DEL MES DE SEPTIEMBRE 2023</v>
      </c>
      <c r="BT1" s="1586"/>
      <c r="BU1" s="1586"/>
      <c r="BV1" s="1586"/>
      <c r="BW1" s="1586"/>
      <c r="BX1" s="1586"/>
      <c r="BY1" s="1586"/>
      <c r="BZ1" s="254">
        <f>BP1+1</f>
        <v>7</v>
      </c>
      <c r="CC1" s="1586" t="str">
        <f>BS1</f>
        <v>ENTRADAS DEL MES DE SEPTIEMBRE 2023</v>
      </c>
      <c r="CD1" s="1586"/>
      <c r="CE1" s="1586"/>
      <c r="CF1" s="1586"/>
      <c r="CG1" s="1586"/>
      <c r="CH1" s="1586"/>
      <c r="CI1" s="1586"/>
      <c r="CJ1" s="254">
        <f>BZ1+1</f>
        <v>8</v>
      </c>
      <c r="CM1" s="1586" t="str">
        <f>CC1</f>
        <v>ENTRADAS DEL MES DE SEPTIEMBRE 2023</v>
      </c>
      <c r="CN1" s="1586"/>
      <c r="CO1" s="1586"/>
      <c r="CP1" s="1586"/>
      <c r="CQ1" s="1586"/>
      <c r="CR1" s="1586"/>
      <c r="CS1" s="1586"/>
      <c r="CT1" s="254">
        <f>CJ1+1</f>
        <v>9</v>
      </c>
      <c r="CU1" s="361"/>
      <c r="CW1" s="1586" t="str">
        <f>CM1</f>
        <v>ENTRADAS DEL MES DE SEPTIEMBRE 2023</v>
      </c>
      <c r="CX1" s="1586"/>
      <c r="CY1" s="1586"/>
      <c r="CZ1" s="1586"/>
      <c r="DA1" s="1586"/>
      <c r="DB1" s="1586"/>
      <c r="DC1" s="1586"/>
      <c r="DD1" s="254">
        <f>CT1+1</f>
        <v>10</v>
      </c>
      <c r="DE1" s="361"/>
      <c r="DG1" s="1586" t="str">
        <f>CW1</f>
        <v>ENTRADAS DEL MES DE SEPTIEMBRE 2023</v>
      </c>
      <c r="DH1" s="1586"/>
      <c r="DI1" s="1586"/>
      <c r="DJ1" s="1586"/>
      <c r="DK1" s="1586"/>
      <c r="DL1" s="1586"/>
      <c r="DM1" s="1586"/>
      <c r="DN1" s="254">
        <f>DD1+1</f>
        <v>11</v>
      </c>
      <c r="DO1" s="361"/>
      <c r="DQ1" s="1586" t="str">
        <f>DG1</f>
        <v>ENTRADAS DEL MES DE SEPTIEMBRE 2023</v>
      </c>
      <c r="DR1" s="1586"/>
      <c r="DS1" s="1586"/>
      <c r="DT1" s="1586"/>
      <c r="DU1" s="1586"/>
      <c r="DV1" s="1586"/>
      <c r="DW1" s="1586"/>
      <c r="DX1" s="254">
        <f>DN1+1</f>
        <v>12</v>
      </c>
      <c r="EA1" s="1586" t="str">
        <f>DQ1</f>
        <v>ENTRADAS DEL MES DE SEPTIEMBRE 2023</v>
      </c>
      <c r="EB1" s="1586"/>
      <c r="EC1" s="1586"/>
      <c r="ED1" s="1586"/>
      <c r="EE1" s="1586"/>
      <c r="EF1" s="1586"/>
      <c r="EG1" s="1586"/>
      <c r="EH1" s="254">
        <f>DX1+1</f>
        <v>13</v>
      </c>
      <c r="EI1" s="361"/>
      <c r="EK1" s="1586" t="str">
        <f>EA1</f>
        <v>ENTRADAS DEL MES DE SEPTIEMBRE 2023</v>
      </c>
      <c r="EL1" s="1586"/>
      <c r="EM1" s="1586"/>
      <c r="EN1" s="1586"/>
      <c r="EO1" s="1586"/>
      <c r="EP1" s="1586"/>
      <c r="EQ1" s="1586"/>
      <c r="ER1" s="254">
        <f>EH1+1</f>
        <v>14</v>
      </c>
      <c r="ES1" s="361"/>
      <c r="EU1" s="1586" t="str">
        <f>EK1</f>
        <v>ENTRADAS DEL MES DE SEPTIEMBRE 2023</v>
      </c>
      <c r="EV1" s="1586"/>
      <c r="EW1" s="1586"/>
      <c r="EX1" s="1586"/>
      <c r="EY1" s="1586"/>
      <c r="EZ1" s="1586"/>
      <c r="FA1" s="1586"/>
      <c r="FB1" s="254">
        <f>ER1+1</f>
        <v>15</v>
      </c>
      <c r="FC1" s="361"/>
      <c r="FE1" s="1586" t="str">
        <f>EU1</f>
        <v>ENTRADAS DEL MES DE SEPTIEMBRE 2023</v>
      </c>
      <c r="FF1" s="1586"/>
      <c r="FG1" s="1586"/>
      <c r="FH1" s="1586"/>
      <c r="FI1" s="1586"/>
      <c r="FJ1" s="1586"/>
      <c r="FK1" s="1586"/>
      <c r="FL1" s="254">
        <f>FB1+1</f>
        <v>16</v>
      </c>
      <c r="FM1" s="361"/>
      <c r="FO1" s="1586" t="str">
        <f>FE1</f>
        <v>ENTRADAS DEL MES DE SEPTIEMBRE 2023</v>
      </c>
      <c r="FP1" s="1586"/>
      <c r="FQ1" s="1586"/>
      <c r="FR1" s="1586"/>
      <c r="FS1" s="1586"/>
      <c r="FT1" s="1586"/>
      <c r="FU1" s="1586"/>
      <c r="FV1" s="254">
        <f>FL1+1</f>
        <v>17</v>
      </c>
      <c r="FW1" s="361"/>
      <c r="FY1" s="1586" t="str">
        <f>FO1</f>
        <v>ENTRADAS DEL MES DE SEPTIEMBRE 2023</v>
      </c>
      <c r="FZ1" s="1586"/>
      <c r="GA1" s="1586"/>
      <c r="GB1" s="1586"/>
      <c r="GC1" s="1586"/>
      <c r="GD1" s="1586"/>
      <c r="GE1" s="1586"/>
      <c r="GF1" s="254">
        <f>FV1+1</f>
        <v>18</v>
      </c>
      <c r="GG1" s="361"/>
      <c r="GH1" s="74" t="s">
        <v>37</v>
      </c>
      <c r="GI1" s="1586" t="str">
        <f>FY1</f>
        <v>ENTRADAS DEL MES DE SEPTIEMBRE 2023</v>
      </c>
      <c r="GJ1" s="1586"/>
      <c r="GK1" s="1586"/>
      <c r="GL1" s="1586"/>
      <c r="GM1" s="1586"/>
      <c r="GN1" s="1586"/>
      <c r="GO1" s="1586"/>
      <c r="GP1" s="254">
        <f>GF1+1</f>
        <v>19</v>
      </c>
      <c r="GQ1" s="361"/>
      <c r="GS1" s="1586" t="str">
        <f>GI1</f>
        <v>ENTRADAS DEL MES DE SEPTIEMBRE 2023</v>
      </c>
      <c r="GT1" s="1586"/>
      <c r="GU1" s="1586"/>
      <c r="GV1" s="1586"/>
      <c r="GW1" s="1586"/>
      <c r="GX1" s="1586"/>
      <c r="GY1" s="1586"/>
      <c r="GZ1" s="254">
        <f>GP1+1</f>
        <v>20</v>
      </c>
      <c r="HA1" s="361"/>
      <c r="HC1" s="1586" t="str">
        <f>GS1</f>
        <v>ENTRADAS DEL MES DE SEPTIEMBRE 2023</v>
      </c>
      <c r="HD1" s="1586"/>
      <c r="HE1" s="1586"/>
      <c r="HF1" s="1586"/>
      <c r="HG1" s="1586"/>
      <c r="HH1" s="1586"/>
      <c r="HI1" s="1586"/>
      <c r="HJ1" s="254">
        <f>GZ1+1</f>
        <v>21</v>
      </c>
      <c r="HK1" s="361"/>
      <c r="HM1" s="1586" t="str">
        <f>HC1</f>
        <v>ENTRADAS DEL MES DE SEPTIEMBRE 2023</v>
      </c>
      <c r="HN1" s="1586"/>
      <c r="HO1" s="1586"/>
      <c r="HP1" s="1586"/>
      <c r="HQ1" s="1586"/>
      <c r="HR1" s="1586"/>
      <c r="HS1" s="1586"/>
      <c r="HT1" s="254">
        <f>HJ1+1</f>
        <v>22</v>
      </c>
      <c r="HU1" s="361"/>
      <c r="HW1" s="1586" t="str">
        <f>HM1</f>
        <v>ENTRADAS DEL MES DE SEPTIEMBRE 2023</v>
      </c>
      <c r="HX1" s="1586"/>
      <c r="HY1" s="1586"/>
      <c r="HZ1" s="1586"/>
      <c r="IA1" s="1586"/>
      <c r="IB1" s="1586"/>
      <c r="IC1" s="1586"/>
      <c r="ID1" s="254">
        <f>HT1+1</f>
        <v>23</v>
      </c>
      <c r="IE1" s="361"/>
      <c r="IG1" s="1586" t="str">
        <f>HW1</f>
        <v>ENTRADAS DEL MES DE SEPTIEMBRE 2023</v>
      </c>
      <c r="IH1" s="1586"/>
      <c r="II1" s="1586"/>
      <c r="IJ1" s="1586"/>
      <c r="IK1" s="1586"/>
      <c r="IL1" s="1586"/>
      <c r="IM1" s="1586"/>
      <c r="IN1" s="254">
        <f>ID1+1</f>
        <v>24</v>
      </c>
      <c r="IO1" s="361"/>
      <c r="IQ1" s="1586" t="str">
        <f>IG1</f>
        <v>ENTRADAS DEL MES DE SEPTIEMBRE 2023</v>
      </c>
      <c r="IR1" s="1586"/>
      <c r="IS1" s="1586"/>
      <c r="IT1" s="1586"/>
      <c r="IU1" s="1586"/>
      <c r="IV1" s="1586"/>
      <c r="IW1" s="1586"/>
      <c r="IX1" s="254">
        <f>IN1+1</f>
        <v>25</v>
      </c>
      <c r="IY1" s="361"/>
      <c r="JA1" s="1586" t="str">
        <f>IQ1</f>
        <v>ENTRADAS DEL MES DE SEPTIEMBRE 2023</v>
      </c>
      <c r="JB1" s="1586"/>
      <c r="JC1" s="1586"/>
      <c r="JD1" s="1586"/>
      <c r="JE1" s="1586"/>
      <c r="JF1" s="1586"/>
      <c r="JG1" s="1586"/>
      <c r="JH1" s="254">
        <f>IX1+1</f>
        <v>26</v>
      </c>
      <c r="JI1" s="361"/>
      <c r="JK1" s="1587" t="str">
        <f>JA1</f>
        <v>ENTRADAS DEL MES DE SEPTIEMBRE 2023</v>
      </c>
      <c r="JL1" s="1587"/>
      <c r="JM1" s="1587"/>
      <c r="JN1" s="1587"/>
      <c r="JO1" s="1587"/>
      <c r="JP1" s="1587"/>
      <c r="JQ1" s="1587"/>
      <c r="JR1" s="254">
        <f>JH1+1</f>
        <v>27</v>
      </c>
      <c r="JS1" s="361"/>
      <c r="JU1" s="1586" t="str">
        <f>JK1</f>
        <v>ENTRADAS DEL MES DE SEPTIEMBRE 2023</v>
      </c>
      <c r="JV1" s="1586"/>
      <c r="JW1" s="1586"/>
      <c r="JX1" s="1586"/>
      <c r="JY1" s="1586"/>
      <c r="JZ1" s="1586"/>
      <c r="KA1" s="1586"/>
      <c r="KB1" s="254">
        <f>JR1+1</f>
        <v>28</v>
      </c>
      <c r="KC1" s="361"/>
      <c r="KE1" s="1586" t="str">
        <f>JU1</f>
        <v>ENTRADAS DEL MES DE SEPTIEMBRE 2023</v>
      </c>
      <c r="KF1" s="1586"/>
      <c r="KG1" s="1586"/>
      <c r="KH1" s="1586"/>
      <c r="KI1" s="1586"/>
      <c r="KJ1" s="1586"/>
      <c r="KK1" s="1586"/>
      <c r="KL1" s="254">
        <f>KB1+1</f>
        <v>29</v>
      </c>
      <c r="KM1" s="361"/>
      <c r="KO1" s="1586" t="str">
        <f>KE1</f>
        <v>ENTRADAS DEL MES DE SEPTIEMBRE 2023</v>
      </c>
      <c r="KP1" s="1586"/>
      <c r="KQ1" s="1586"/>
      <c r="KR1" s="1586"/>
      <c r="KS1" s="1586"/>
      <c r="KT1" s="1586"/>
      <c r="KU1" s="1586"/>
      <c r="KV1" s="254">
        <f>KL1+1</f>
        <v>30</v>
      </c>
      <c r="KW1" s="361"/>
      <c r="KY1" s="1586" t="str">
        <f>KO1</f>
        <v>ENTRADAS DEL MES DE SEPTIEMBRE 2023</v>
      </c>
      <c r="KZ1" s="1586"/>
      <c r="LA1" s="1586"/>
      <c r="LB1" s="1586"/>
      <c r="LC1" s="1586"/>
      <c r="LD1" s="1586"/>
      <c r="LE1" s="1586"/>
      <c r="LF1" s="254">
        <f>KV1+1</f>
        <v>31</v>
      </c>
      <c r="LG1" s="361"/>
      <c r="LI1" s="1586" t="str">
        <f>KY1</f>
        <v>ENTRADAS DEL MES DE SEPTIEMBRE 2023</v>
      </c>
      <c r="LJ1" s="1586"/>
      <c r="LK1" s="1586"/>
      <c r="LL1" s="1586"/>
      <c r="LM1" s="1586"/>
      <c r="LN1" s="1586"/>
      <c r="LO1" s="1586"/>
      <c r="LP1" s="254">
        <f>LF1+1</f>
        <v>32</v>
      </c>
      <c r="LQ1" s="361"/>
      <c r="LS1" s="1586" t="str">
        <f>LI1</f>
        <v>ENTRADAS DEL MES DE SEPTIEMBRE 2023</v>
      </c>
      <c r="LT1" s="1586"/>
      <c r="LU1" s="1586"/>
      <c r="LV1" s="1586"/>
      <c r="LW1" s="1586"/>
      <c r="LX1" s="1586"/>
      <c r="LY1" s="1586"/>
      <c r="LZ1" s="254">
        <f>LP1+1</f>
        <v>33</v>
      </c>
      <c r="MC1" s="1586" t="str">
        <f>LS1</f>
        <v>ENTRADAS DEL MES DE SEPTIEMBRE 2023</v>
      </c>
      <c r="MD1" s="1586"/>
      <c r="ME1" s="1586"/>
      <c r="MF1" s="1586"/>
      <c r="MG1" s="1586"/>
      <c r="MH1" s="1586"/>
      <c r="MI1" s="1586"/>
      <c r="MJ1" s="254">
        <f>LZ1+1</f>
        <v>34</v>
      </c>
      <c r="MK1" s="254"/>
      <c r="MM1" s="1586" t="str">
        <f>MC1</f>
        <v>ENTRADAS DEL MES DE SEPTIEMBRE 2023</v>
      </c>
      <c r="MN1" s="1586"/>
      <c r="MO1" s="1586"/>
      <c r="MP1" s="1586"/>
      <c r="MQ1" s="1586"/>
      <c r="MR1" s="1586"/>
      <c r="MS1" s="1586"/>
      <c r="MT1" s="254">
        <f>MJ1+1</f>
        <v>35</v>
      </c>
      <c r="MU1" s="254"/>
      <c r="MW1" s="1586" t="str">
        <f>MM1</f>
        <v>ENTRADAS DEL MES DE SEPTIEMBRE 2023</v>
      </c>
      <c r="MX1" s="1586"/>
      <c r="MY1" s="1586"/>
      <c r="MZ1" s="1586"/>
      <c r="NA1" s="1586"/>
      <c r="NB1" s="1586"/>
      <c r="NC1" s="1586"/>
      <c r="ND1" s="254">
        <f>MT1+1</f>
        <v>36</v>
      </c>
      <c r="NE1" s="254"/>
      <c r="NG1" s="1586" t="str">
        <f>MW1</f>
        <v>ENTRADAS DEL MES DE SEPTIEMBRE 2023</v>
      </c>
      <c r="NH1" s="1586"/>
      <c r="NI1" s="1586"/>
      <c r="NJ1" s="1586"/>
      <c r="NK1" s="1586"/>
      <c r="NL1" s="1586"/>
      <c r="NM1" s="1586"/>
      <c r="NN1" s="254">
        <f>ND1+1</f>
        <v>37</v>
      </c>
      <c r="NO1" s="254"/>
      <c r="NQ1" s="1586" t="str">
        <f>NG1</f>
        <v>ENTRADAS DEL MES DE SEPTIEMBRE 2023</v>
      </c>
      <c r="NR1" s="1586"/>
      <c r="NS1" s="1586"/>
      <c r="NT1" s="1586"/>
      <c r="NU1" s="1586"/>
      <c r="NV1" s="1586"/>
      <c r="NW1" s="1586"/>
      <c r="NX1" s="254">
        <f>NN1+1</f>
        <v>38</v>
      </c>
      <c r="NY1" s="254"/>
      <c r="OA1" s="1586" t="str">
        <f>NQ1</f>
        <v>ENTRADAS DEL MES DE SEPTIEMBRE 2023</v>
      </c>
      <c r="OB1" s="1586"/>
      <c r="OC1" s="1586"/>
      <c r="OD1" s="1586"/>
      <c r="OE1" s="1586"/>
      <c r="OF1" s="1586"/>
      <c r="OG1" s="1586"/>
      <c r="OH1" s="254">
        <f>NX1+1</f>
        <v>39</v>
      </c>
      <c r="OI1" s="254"/>
      <c r="OK1" s="1586" t="str">
        <f>OA1</f>
        <v>ENTRADAS DEL MES DE SEPTIEMBRE 2023</v>
      </c>
      <c r="OL1" s="1586"/>
      <c r="OM1" s="1586"/>
      <c r="ON1" s="1586"/>
      <c r="OO1" s="1586"/>
      <c r="OP1" s="1586"/>
      <c r="OQ1" s="1586"/>
      <c r="OR1" s="254">
        <f>OH1+1</f>
        <v>40</v>
      </c>
      <c r="OS1" s="254"/>
      <c r="OU1" s="1586" t="str">
        <f>OK1</f>
        <v>ENTRADAS DEL MES DE SEPTIEMBRE 2023</v>
      </c>
      <c r="OV1" s="1586"/>
      <c r="OW1" s="1586"/>
      <c r="OX1" s="1586"/>
      <c r="OY1" s="1586"/>
      <c r="OZ1" s="1586"/>
      <c r="PA1" s="1586"/>
      <c r="PB1" s="254">
        <f>OR1+1</f>
        <v>41</v>
      </c>
      <c r="PC1" s="254"/>
      <c r="PE1" s="1586" t="str">
        <f>OU1</f>
        <v>ENTRADAS DEL MES DE SEPTIEMBRE 2023</v>
      </c>
      <c r="PF1" s="1586"/>
      <c r="PG1" s="1586"/>
      <c r="PH1" s="1586"/>
      <c r="PI1" s="1586"/>
      <c r="PJ1" s="1586"/>
      <c r="PK1" s="1586"/>
      <c r="PL1" s="254">
        <f>PB1+1</f>
        <v>42</v>
      </c>
      <c r="PM1" s="254"/>
      <c r="PN1" s="254"/>
      <c r="PP1" s="1586" t="str">
        <f>PE1</f>
        <v>ENTRADAS DEL MES DE SEPTIEMBRE 2023</v>
      </c>
      <c r="PQ1" s="1586"/>
      <c r="PR1" s="1586"/>
      <c r="PS1" s="1586"/>
      <c r="PT1" s="1586"/>
      <c r="PU1" s="1586"/>
      <c r="PV1" s="1586"/>
      <c r="PW1" s="254">
        <f>PL1+1</f>
        <v>43</v>
      </c>
      <c r="PX1" s="254"/>
      <c r="PZ1" s="1586" t="str">
        <f>PP1</f>
        <v>ENTRADAS DEL MES DE SEPTIEMBRE 2023</v>
      </c>
      <c r="QA1" s="1586"/>
      <c r="QB1" s="1586"/>
      <c r="QC1" s="1586"/>
      <c r="QD1" s="1586"/>
      <c r="QE1" s="1586"/>
      <c r="QF1" s="1586"/>
      <c r="QG1" s="254">
        <f>PW1+1</f>
        <v>44</v>
      </c>
      <c r="QH1" s="254"/>
      <c r="QJ1" s="1586" t="str">
        <f>PZ1</f>
        <v>ENTRADAS DEL MES DE SEPTIEMBRE 2023</v>
      </c>
      <c r="QK1" s="1586"/>
      <c r="QL1" s="1586"/>
      <c r="QM1" s="1586"/>
      <c r="QN1" s="1586"/>
      <c r="QO1" s="1586"/>
      <c r="QP1" s="1586"/>
      <c r="QQ1" s="254">
        <f>QG1+1</f>
        <v>45</v>
      </c>
      <c r="QR1" s="254"/>
      <c r="QT1" s="1586" t="str">
        <f>QJ1</f>
        <v>ENTRADAS DEL MES DE SEPTIEMBRE 2023</v>
      </c>
      <c r="QU1" s="1586"/>
      <c r="QV1" s="1586"/>
      <c r="QW1" s="1586"/>
      <c r="QX1" s="1586"/>
      <c r="QY1" s="1586"/>
      <c r="QZ1" s="1586"/>
      <c r="RA1" s="254">
        <f>QQ1+1</f>
        <v>46</v>
      </c>
      <c r="RB1" s="254"/>
      <c r="RD1" s="1586" t="str">
        <f>QT1</f>
        <v>ENTRADAS DEL MES DE SEPTIEMBRE 2023</v>
      </c>
      <c r="RE1" s="1586"/>
      <c r="RF1" s="1586"/>
      <c r="RG1" s="1586"/>
      <c r="RH1" s="1586"/>
      <c r="RI1" s="1586"/>
      <c r="RJ1" s="1586"/>
      <c r="RK1" s="254">
        <f>RA1+1</f>
        <v>47</v>
      </c>
      <c r="RL1" s="254"/>
      <c r="RN1" s="1586" t="str">
        <f>RD1</f>
        <v>ENTRADAS DEL MES DE SEPTIEMBRE 2023</v>
      </c>
      <c r="RO1" s="1586"/>
      <c r="RP1" s="1586"/>
      <c r="RQ1" s="1586"/>
      <c r="RR1" s="1586"/>
      <c r="RS1" s="1586"/>
      <c r="RT1" s="1586"/>
      <c r="RU1" s="254">
        <f>RK1+1</f>
        <v>48</v>
      </c>
      <c r="RV1" s="254"/>
      <c r="RX1" s="1586" t="str">
        <f>RN1</f>
        <v>ENTRADAS DEL MES DE SEPTIEMBRE 2023</v>
      </c>
      <c r="RY1" s="1586"/>
      <c r="RZ1" s="1586"/>
      <c r="SA1" s="1586"/>
      <c r="SB1" s="1586"/>
      <c r="SC1" s="1586"/>
      <c r="SD1" s="1586"/>
      <c r="SE1" s="254">
        <f>RU1+1</f>
        <v>49</v>
      </c>
      <c r="SF1" s="254"/>
      <c r="SH1" s="1586" t="str">
        <f>RX1</f>
        <v>ENTRADAS DEL MES DE SEPTIEMBRE 2023</v>
      </c>
      <c r="SI1" s="1586"/>
      <c r="SJ1" s="1586"/>
      <c r="SK1" s="1586"/>
      <c r="SL1" s="1586"/>
      <c r="SM1" s="1586"/>
      <c r="SN1" s="1586"/>
      <c r="SO1" s="254">
        <f>SE1+1</f>
        <v>50</v>
      </c>
      <c r="SP1" s="254"/>
      <c r="SR1" s="1586" t="str">
        <f>SH1</f>
        <v>ENTRADAS DEL MES DE SEPTIEMBRE 2023</v>
      </c>
      <c r="SS1" s="1586"/>
      <c r="ST1" s="1586"/>
      <c r="SU1" s="1586"/>
      <c r="SV1" s="1586"/>
      <c r="SW1" s="1586"/>
      <c r="SX1" s="1586"/>
      <c r="SY1" s="254">
        <f>SO1+1</f>
        <v>51</v>
      </c>
      <c r="SZ1" s="254"/>
      <c r="TB1" s="1586" t="str">
        <f>SR1</f>
        <v>ENTRADAS DEL MES DE SEPTIEMBRE 2023</v>
      </c>
      <c r="TC1" s="1586"/>
      <c r="TD1" s="1586"/>
      <c r="TE1" s="1586"/>
      <c r="TF1" s="1586"/>
      <c r="TG1" s="1586"/>
      <c r="TH1" s="1586"/>
      <c r="TI1" s="254">
        <f>SY1+1</f>
        <v>52</v>
      </c>
      <c r="TJ1" s="254"/>
      <c r="TL1" s="1586" t="str">
        <f>TB1</f>
        <v>ENTRADAS DEL MES DE SEPTIEMBRE 2023</v>
      </c>
      <c r="TM1" s="1586"/>
      <c r="TN1" s="1586"/>
      <c r="TO1" s="1586"/>
      <c r="TP1" s="1586"/>
      <c r="TQ1" s="1586"/>
      <c r="TR1" s="1586"/>
      <c r="TS1" s="254">
        <f>TI1+1</f>
        <v>53</v>
      </c>
      <c r="TT1" s="254"/>
      <c r="TV1" s="1586" t="str">
        <f>TL1</f>
        <v>ENTRADAS DEL MES DE SEPTIEMBRE 2023</v>
      </c>
      <c r="TW1" s="1586"/>
      <c r="TX1" s="1586"/>
      <c r="TY1" s="1586"/>
      <c r="TZ1" s="1586"/>
      <c r="UA1" s="1586"/>
      <c r="UB1" s="1586"/>
      <c r="UC1" s="254">
        <f>TS1+1</f>
        <v>54</v>
      </c>
      <c r="UE1" s="1586" t="str">
        <f>TV1</f>
        <v>ENTRADAS DEL MES DE SEPTIEMBRE 2023</v>
      </c>
      <c r="UF1" s="1586"/>
      <c r="UG1" s="1586"/>
      <c r="UH1" s="1586"/>
      <c r="UI1" s="1586"/>
      <c r="UJ1" s="1586"/>
      <c r="UK1" s="1586"/>
      <c r="UL1" s="254">
        <f>UC1+1</f>
        <v>55</v>
      </c>
      <c r="UN1" s="1586" t="str">
        <f>UE1</f>
        <v>ENTRADAS DEL MES DE SEPTIEMBRE 2023</v>
      </c>
      <c r="UO1" s="1586"/>
      <c r="UP1" s="1586"/>
      <c r="UQ1" s="1586"/>
      <c r="UR1" s="1586"/>
      <c r="US1" s="1586"/>
      <c r="UT1" s="1586"/>
      <c r="UU1" s="254">
        <f>UL1+1</f>
        <v>56</v>
      </c>
      <c r="UW1" s="1586" t="str">
        <f>UN1</f>
        <v>ENTRADAS DEL MES DE SEPTIEMBRE 2023</v>
      </c>
      <c r="UX1" s="1586"/>
      <c r="UY1" s="1586"/>
      <c r="UZ1" s="1586"/>
      <c r="VA1" s="1586"/>
      <c r="VB1" s="1586"/>
      <c r="VC1" s="1586"/>
      <c r="VD1" s="254">
        <f>UU1+1</f>
        <v>57</v>
      </c>
      <c r="VF1" s="1586" t="str">
        <f>UW1</f>
        <v>ENTRADAS DEL MES DE SEPTIEMBRE 2023</v>
      </c>
      <c r="VG1" s="1586"/>
      <c r="VH1" s="1586"/>
      <c r="VI1" s="1586"/>
      <c r="VJ1" s="1586"/>
      <c r="VK1" s="1586"/>
      <c r="VL1" s="1586"/>
      <c r="VM1" s="254">
        <f>VD1+1</f>
        <v>58</v>
      </c>
      <c r="VO1" s="1586" t="str">
        <f>VF1</f>
        <v>ENTRADAS DEL MES DE SEPTIEMBRE 2023</v>
      </c>
      <c r="VP1" s="1586"/>
      <c r="VQ1" s="1586"/>
      <c r="VR1" s="1586"/>
      <c r="VS1" s="1586"/>
      <c r="VT1" s="1586"/>
      <c r="VU1" s="1586"/>
      <c r="VV1" s="254">
        <f>VM1+1</f>
        <v>59</v>
      </c>
      <c r="VX1" s="1586" t="str">
        <f>VO1</f>
        <v>ENTRADAS DEL MES DE SEPTIEMBRE 2023</v>
      </c>
      <c r="VY1" s="1586"/>
      <c r="VZ1" s="1586"/>
      <c r="WA1" s="1586"/>
      <c r="WB1" s="1586"/>
      <c r="WC1" s="1586"/>
      <c r="WD1" s="1586"/>
      <c r="WE1" s="254">
        <f>VV1+1</f>
        <v>60</v>
      </c>
      <c r="WG1" s="1586" t="str">
        <f>VX1</f>
        <v>ENTRADAS DEL MES DE SEPTIEMBRE 2023</v>
      </c>
      <c r="WH1" s="1586"/>
      <c r="WI1" s="1586"/>
      <c r="WJ1" s="1586"/>
      <c r="WK1" s="1586"/>
      <c r="WL1" s="1586"/>
      <c r="WM1" s="1586"/>
      <c r="WN1" s="254">
        <f>WE1+1</f>
        <v>61</v>
      </c>
      <c r="WP1" s="1586" t="str">
        <f>WG1</f>
        <v>ENTRADAS DEL MES DE SEPTIEMBRE 2023</v>
      </c>
      <c r="WQ1" s="1586"/>
      <c r="WR1" s="1586"/>
      <c r="WS1" s="1586"/>
      <c r="WT1" s="1586"/>
      <c r="WU1" s="1586"/>
      <c r="WV1" s="1586"/>
      <c r="WW1" s="254">
        <f>WN1+1</f>
        <v>62</v>
      </c>
      <c r="WY1" s="1586" t="str">
        <f>WP1</f>
        <v>ENTRADAS DEL MES DE SEPTIEMBRE 2023</v>
      </c>
      <c r="WZ1" s="1586"/>
      <c r="XA1" s="1586"/>
      <c r="XB1" s="1586"/>
      <c r="XC1" s="1586"/>
      <c r="XD1" s="1586"/>
      <c r="XE1" s="1586"/>
      <c r="XF1" s="254">
        <f>WW1+1</f>
        <v>63</v>
      </c>
      <c r="XH1" s="1586" t="str">
        <f>WY1</f>
        <v>ENTRADAS DEL MES DE SEPTIEMBRE 2023</v>
      </c>
      <c r="XI1" s="1586"/>
      <c r="XJ1" s="1586"/>
      <c r="XK1" s="1586"/>
      <c r="XL1" s="1586"/>
      <c r="XM1" s="1586"/>
      <c r="XN1" s="1586"/>
      <c r="XO1" s="254">
        <f>XF1+1</f>
        <v>64</v>
      </c>
      <c r="XQ1" s="1586" t="str">
        <f>XH1</f>
        <v>ENTRADAS DEL MES DE SEPTIEMBRE 2023</v>
      </c>
      <c r="XR1" s="1586"/>
      <c r="XS1" s="1586"/>
      <c r="XT1" s="1586"/>
      <c r="XU1" s="1586"/>
      <c r="XV1" s="1586"/>
      <c r="XW1" s="1586"/>
      <c r="XX1" s="254">
        <f>XO1+1</f>
        <v>65</v>
      </c>
      <c r="XZ1" s="1586" t="str">
        <f>XQ1</f>
        <v>ENTRADAS DEL MES DE SEPTIEMBRE 2023</v>
      </c>
      <c r="YA1" s="1586"/>
      <c r="YB1" s="1586"/>
      <c r="YC1" s="1586"/>
      <c r="YD1" s="1586"/>
      <c r="YE1" s="1586"/>
      <c r="YF1" s="1586"/>
      <c r="YG1" s="254">
        <f>XX1+1</f>
        <v>66</v>
      </c>
      <c r="YI1" s="1586" t="str">
        <f>XZ1</f>
        <v>ENTRADAS DEL MES DE SEPTIEMBRE 2023</v>
      </c>
      <c r="YJ1" s="1586"/>
      <c r="YK1" s="1586"/>
      <c r="YL1" s="1586"/>
      <c r="YM1" s="1586"/>
      <c r="YN1" s="1586"/>
      <c r="YO1" s="1586"/>
      <c r="YP1" s="254">
        <f>YG1+1</f>
        <v>67</v>
      </c>
      <c r="YR1" s="1586" t="str">
        <f>YI1</f>
        <v>ENTRADAS DEL MES DE SEPTIEMBRE 2023</v>
      </c>
      <c r="YS1" s="1586"/>
      <c r="YT1" s="1586"/>
      <c r="YU1" s="1586"/>
      <c r="YV1" s="1586"/>
      <c r="YW1" s="1586"/>
      <c r="YX1" s="1586"/>
      <c r="YY1" s="254">
        <f>YP1+1</f>
        <v>68</v>
      </c>
      <c r="ZA1" s="1586" t="str">
        <f>YR1</f>
        <v>ENTRADAS DEL MES DE SEPTIEMBRE 2023</v>
      </c>
      <c r="ZB1" s="1586"/>
      <c r="ZC1" s="1586"/>
      <c r="ZD1" s="1586"/>
      <c r="ZE1" s="1586"/>
      <c r="ZF1" s="1586"/>
      <c r="ZG1" s="1586"/>
      <c r="ZH1" s="254">
        <f>YY1+1</f>
        <v>69</v>
      </c>
      <c r="ZJ1" s="1586" t="str">
        <f>ZA1</f>
        <v>ENTRADAS DEL MES DE SEPTIEMBRE 2023</v>
      </c>
      <c r="ZK1" s="1586"/>
      <c r="ZL1" s="1586"/>
      <c r="ZM1" s="1586"/>
      <c r="ZN1" s="1586"/>
      <c r="ZO1" s="1586"/>
      <c r="ZP1" s="1586"/>
      <c r="ZQ1" s="254">
        <f>ZH1+1</f>
        <v>70</v>
      </c>
      <c r="ZS1" s="1586" t="str">
        <f>ZJ1</f>
        <v>ENTRADAS DEL MES DE SEPTIEMBRE 2023</v>
      </c>
      <c r="ZT1" s="1586"/>
      <c r="ZU1" s="1586"/>
      <c r="ZV1" s="1586"/>
      <c r="ZW1" s="1586"/>
      <c r="ZX1" s="1586"/>
      <c r="ZY1" s="1586"/>
      <c r="ZZ1" s="254">
        <f>ZQ1+1</f>
        <v>71</v>
      </c>
      <c r="AAB1" s="1586" t="str">
        <f>ZS1</f>
        <v>ENTRADAS DEL MES DE SEPTIEMBRE 2023</v>
      </c>
      <c r="AAC1" s="1586"/>
      <c r="AAD1" s="1586"/>
      <c r="AAE1" s="1586"/>
      <c r="AAF1" s="1586"/>
      <c r="AAG1" s="1586"/>
      <c r="AAH1" s="1586"/>
      <c r="AAI1" s="254">
        <f>ZZ1+1</f>
        <v>72</v>
      </c>
      <c r="AAK1" s="1586" t="str">
        <f>AAB1</f>
        <v>ENTRADAS DEL MES DE SEPTIEMBRE 2023</v>
      </c>
      <c r="AAL1" s="1586"/>
      <c r="AAM1" s="1586"/>
      <c r="AAN1" s="1586"/>
      <c r="AAO1" s="1586"/>
      <c r="AAP1" s="1586"/>
      <c r="AAQ1" s="1586"/>
      <c r="AAR1" s="254">
        <f>AAI1+1</f>
        <v>73</v>
      </c>
      <c r="AAT1" s="1586" t="str">
        <f>AAK1</f>
        <v>ENTRADAS DEL MES DE SEPTIEMBRE 2023</v>
      </c>
      <c r="AAU1" s="1586"/>
      <c r="AAV1" s="1586"/>
      <c r="AAW1" s="1586"/>
      <c r="AAX1" s="1586"/>
      <c r="AAY1" s="1586"/>
      <c r="AAZ1" s="1586"/>
      <c r="ABA1" s="254">
        <f>AAR1+1</f>
        <v>74</v>
      </c>
      <c r="ABC1" s="1586" t="str">
        <f>AAT1</f>
        <v>ENTRADAS DEL MES DE SEPTIEMBRE 2023</v>
      </c>
      <c r="ABD1" s="1586"/>
      <c r="ABE1" s="1586"/>
      <c r="ABF1" s="1586"/>
      <c r="ABG1" s="1586"/>
      <c r="ABH1" s="1586"/>
      <c r="ABI1" s="1586"/>
      <c r="ABJ1" s="254">
        <f>ABA1+1</f>
        <v>75</v>
      </c>
      <c r="ABL1" s="1586" t="str">
        <f>ABC1</f>
        <v>ENTRADAS DEL MES DE SEPTIEMBRE 2023</v>
      </c>
      <c r="ABM1" s="1586"/>
      <c r="ABN1" s="1586"/>
      <c r="ABO1" s="1586"/>
      <c r="ABP1" s="1586"/>
      <c r="ABQ1" s="1586"/>
      <c r="ABR1" s="1586"/>
      <c r="ABS1" s="254">
        <f>ABJ1+1</f>
        <v>76</v>
      </c>
      <c r="ABU1" s="1586" t="str">
        <f>ABL1</f>
        <v>ENTRADAS DEL MES DE SEPTIEMBRE 2023</v>
      </c>
      <c r="ABV1" s="1586"/>
      <c r="ABW1" s="1586"/>
      <c r="ABX1" s="1586"/>
      <c r="ABY1" s="1586"/>
      <c r="ABZ1" s="1586"/>
      <c r="ACA1" s="1586"/>
      <c r="ACB1" s="254">
        <f>ABS1+1</f>
        <v>77</v>
      </c>
      <c r="ACD1" s="1586" t="str">
        <f>ABU1</f>
        <v>ENTRADAS DEL MES DE SEPTIEMBRE 2023</v>
      </c>
      <c r="ACE1" s="1586"/>
      <c r="ACF1" s="1586"/>
      <c r="ACG1" s="1586"/>
      <c r="ACH1" s="1586"/>
      <c r="ACI1" s="1586"/>
      <c r="ACJ1" s="1586"/>
      <c r="ACK1" s="254">
        <f>ACB1+1</f>
        <v>78</v>
      </c>
      <c r="ACM1" s="1586" t="str">
        <f>ACD1</f>
        <v>ENTRADAS DEL MES DE SEPTIEMBRE 2023</v>
      </c>
      <c r="ACN1" s="1586"/>
      <c r="ACO1" s="1586"/>
      <c r="ACP1" s="1586"/>
      <c r="ACQ1" s="1586"/>
      <c r="ACR1" s="1586"/>
      <c r="ACS1" s="1586"/>
      <c r="ACT1" s="254">
        <f>ACK1+1</f>
        <v>79</v>
      </c>
      <c r="ACV1" s="1586" t="str">
        <f>ACM1</f>
        <v>ENTRADAS DEL MES DE SEPTIEMBRE 2023</v>
      </c>
      <c r="ACW1" s="1586"/>
      <c r="ACX1" s="1586"/>
      <c r="ACY1" s="1586"/>
      <c r="ACZ1" s="1586"/>
      <c r="ADA1" s="1586"/>
      <c r="ADB1" s="1586"/>
      <c r="ADC1" s="254">
        <f>ACT1+1</f>
        <v>80</v>
      </c>
      <c r="ADE1" s="1586" t="str">
        <f>ACV1</f>
        <v>ENTRADAS DEL MES DE SEPTIEMBRE 2023</v>
      </c>
      <c r="ADF1" s="1586"/>
      <c r="ADG1" s="1586"/>
      <c r="ADH1" s="1586"/>
      <c r="ADI1" s="1586"/>
      <c r="ADJ1" s="1586"/>
      <c r="ADK1" s="1586"/>
      <c r="ADL1" s="254">
        <f>ADC1+1</f>
        <v>81</v>
      </c>
      <c r="ADN1" s="1586" t="str">
        <f>ADE1</f>
        <v>ENTRADAS DEL MES DE SEPTIEMBRE 2023</v>
      </c>
      <c r="ADO1" s="1586"/>
      <c r="ADP1" s="1586"/>
      <c r="ADQ1" s="1586"/>
      <c r="ADR1" s="1586"/>
      <c r="ADS1" s="1586"/>
      <c r="ADT1" s="1586"/>
      <c r="ADU1" s="254">
        <f>ADL1+1</f>
        <v>82</v>
      </c>
      <c r="ADW1" s="1586" t="str">
        <f>ADN1</f>
        <v>ENTRADAS DEL MES DE SEPTIEMBRE 2023</v>
      </c>
      <c r="ADX1" s="1586"/>
      <c r="ADY1" s="1586"/>
      <c r="ADZ1" s="1586"/>
      <c r="AEA1" s="1586"/>
      <c r="AEB1" s="1586"/>
      <c r="AEC1" s="1586"/>
      <c r="AED1" s="254">
        <f>ADU1+1</f>
        <v>83</v>
      </c>
      <c r="AEF1" s="1586" t="str">
        <f>ADW1</f>
        <v>ENTRADAS DEL MES DE SEPTIEMBRE 2023</v>
      </c>
      <c r="AEG1" s="1586"/>
      <c r="AEH1" s="1586"/>
      <c r="AEI1" s="1586"/>
      <c r="AEJ1" s="1586"/>
      <c r="AEK1" s="1586"/>
      <c r="AEL1" s="1586"/>
      <c r="AEM1" s="254">
        <f>AED1+1</f>
        <v>84</v>
      </c>
      <c r="AEO1" s="1586" t="str">
        <f>AEF1</f>
        <v>ENTRADAS DEL MES DE SEPTIEMBRE 2023</v>
      </c>
      <c r="AEP1" s="1586"/>
      <c r="AEQ1" s="1586"/>
      <c r="AER1" s="1586"/>
      <c r="AES1" s="1586"/>
      <c r="AET1" s="1586"/>
      <c r="AEU1" s="1586"/>
      <c r="AEV1" s="254">
        <f>AEM1+1</f>
        <v>85</v>
      </c>
      <c r="AEX1" s="1586" t="str">
        <f>AEO1</f>
        <v>ENTRADAS DEL MES DE SEPTIEMBRE 2023</v>
      </c>
      <c r="AEY1" s="1586"/>
      <c r="AEZ1" s="1586"/>
      <c r="AFA1" s="1586"/>
      <c r="AFB1" s="1586"/>
      <c r="AFC1" s="1586"/>
      <c r="AFD1" s="158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3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3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3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3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3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3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3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3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3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3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3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63" t="str">
        <f t="shared" si="0"/>
        <v xml:space="preserve">PED. </v>
      </c>
      <c r="E4" s="1064">
        <f t="shared" si="0"/>
        <v>45168</v>
      </c>
      <c r="F4" s="1065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3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58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02"/>
      <c r="IF4" s="74" t="s">
        <v>44</v>
      </c>
      <c r="IH4" s="74" t="s">
        <v>23</v>
      </c>
      <c r="II4" s="720"/>
      <c r="IJ4" s="566"/>
      <c r="IM4" s="224"/>
      <c r="IR4" s="74" t="s">
        <v>54</v>
      </c>
      <c r="IW4" s="94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102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5">
        <v>19097</v>
      </c>
      <c r="R5" s="134">
        <f>O5-Q5</f>
        <v>7.2799999999988358</v>
      </c>
      <c r="S5" s="363"/>
      <c r="U5" s="569" t="s">
        <v>193</v>
      </c>
      <c r="V5" s="1102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5">
        <v>18733.3</v>
      </c>
      <c r="AB5" s="134">
        <f>Y5-AA5</f>
        <v>-54.93999999999869</v>
      </c>
      <c r="AC5" s="363"/>
      <c r="AE5" s="569" t="s">
        <v>146</v>
      </c>
      <c r="AF5" s="1102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5">
        <v>18991</v>
      </c>
      <c r="AL5" s="134">
        <f>AI5-AK5</f>
        <v>2.75</v>
      </c>
      <c r="AM5" s="134"/>
      <c r="AO5" s="569" t="s">
        <v>146</v>
      </c>
      <c r="AP5" s="1102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5">
        <v>19090.8</v>
      </c>
      <c r="AV5" s="134">
        <f>AS5-AU5</f>
        <v>24.740000000001601</v>
      </c>
      <c r="AW5" s="134"/>
      <c r="AY5" s="569" t="s">
        <v>146</v>
      </c>
      <c r="AZ5" s="1102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5">
        <v>18951</v>
      </c>
      <c r="BF5" s="134">
        <f>BC5-BE5</f>
        <v>10.700000000000728</v>
      </c>
      <c r="BG5" s="363"/>
      <c r="BI5" s="569" t="s">
        <v>324</v>
      </c>
      <c r="BJ5" s="1438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5">
        <v>18555.46</v>
      </c>
      <c r="BP5" s="134">
        <f>BM5-BO5</f>
        <v>-46.579999999998108</v>
      </c>
      <c r="BQ5" s="363"/>
      <c r="BS5" s="756" t="s">
        <v>146</v>
      </c>
      <c r="BT5" s="1102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5">
        <v>18787.7</v>
      </c>
      <c r="BZ5" s="134">
        <f>BW5-BY5</f>
        <v>-4.7900000000008731</v>
      </c>
      <c r="CA5" s="363"/>
      <c r="CB5" s="230"/>
      <c r="CC5" s="563" t="s">
        <v>146</v>
      </c>
      <c r="CD5" s="1439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5">
        <v>19297.3</v>
      </c>
      <c r="CJ5" s="134">
        <f>CG5-CI5</f>
        <v>-41.5</v>
      </c>
      <c r="CK5" s="230"/>
      <c r="CL5" s="230"/>
      <c r="CM5" s="757" t="s">
        <v>146</v>
      </c>
      <c r="CN5" s="1439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5">
        <v>19036.099999999999</v>
      </c>
      <c r="CT5" s="134">
        <f>CQ5-CS5</f>
        <v>-27.739999999997963</v>
      </c>
      <c r="CU5" s="363"/>
      <c r="CW5" s="563" t="s">
        <v>356</v>
      </c>
      <c r="CX5" s="1470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5">
        <v>18484</v>
      </c>
      <c r="DD5" s="134">
        <f>DA5-DC5</f>
        <v>-129</v>
      </c>
      <c r="DE5" s="363"/>
      <c r="DG5" s="563" t="s">
        <v>324</v>
      </c>
      <c r="DH5" s="1438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5">
        <v>18770.47</v>
      </c>
      <c r="DN5" s="134">
        <f>DK5-DM5</f>
        <v>-92.290000000000873</v>
      </c>
      <c r="DO5" s="363"/>
      <c r="DQ5" s="577" t="s">
        <v>365</v>
      </c>
      <c r="DR5" s="1439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5">
        <v>18996.2</v>
      </c>
      <c r="DX5" s="134">
        <f>DU5-DW5</f>
        <v>-42.659999999999854</v>
      </c>
      <c r="DY5" s="230"/>
      <c r="EA5" s="563" t="s">
        <v>324</v>
      </c>
      <c r="EB5" s="1491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5">
        <v>19065.099999999999</v>
      </c>
      <c r="EH5" s="134">
        <f>EE5-EG5</f>
        <v>-181.5</v>
      </c>
      <c r="EI5" s="363"/>
      <c r="EJ5" s="74" t="s">
        <v>49</v>
      </c>
      <c r="EK5" s="1492" t="s">
        <v>324</v>
      </c>
      <c r="EL5" s="1493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5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491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32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102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38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5">
        <v>18775.45</v>
      </c>
      <c r="GF5" s="134">
        <f>GC5-GE5</f>
        <v>-32.459999999999127</v>
      </c>
      <c r="GG5" s="363"/>
      <c r="GI5" s="606" t="s">
        <v>146</v>
      </c>
      <c r="GJ5" s="1491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5">
        <v>19004.099999999999</v>
      </c>
      <c r="GP5" s="134">
        <f>GM5-GO5</f>
        <v>2.0000000000436557E-2</v>
      </c>
      <c r="GQ5" s="363"/>
      <c r="GS5" s="1320" t="s">
        <v>146</v>
      </c>
      <c r="GT5" s="1102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5">
        <v>19103.8</v>
      </c>
      <c r="GZ5" s="134">
        <f>GW5-GY5</f>
        <v>-13.579999999998108</v>
      </c>
      <c r="HA5" s="363"/>
      <c r="HC5" s="1322" t="s">
        <v>146</v>
      </c>
      <c r="HD5" s="1102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5">
        <v>19053.599999999999</v>
      </c>
      <c r="HJ5" s="134">
        <f>HG5-HI5</f>
        <v>-15.979999999999563</v>
      </c>
      <c r="HK5" s="363"/>
      <c r="HM5" s="569" t="s">
        <v>324</v>
      </c>
      <c r="HN5" s="1102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320"/>
      <c r="HX5" s="564"/>
      <c r="HY5" s="570"/>
      <c r="HZ5" s="566"/>
      <c r="IA5" s="567"/>
      <c r="IB5" s="564"/>
      <c r="IC5" s="715"/>
      <c r="ID5" s="134">
        <f>IA5-IC5</f>
        <v>0</v>
      </c>
      <c r="IE5" s="363"/>
      <c r="IG5" s="563"/>
      <c r="IH5" s="1333"/>
      <c r="II5" s="565"/>
      <c r="IJ5" s="566"/>
      <c r="IK5" s="567"/>
      <c r="IL5" s="564"/>
      <c r="IM5" s="715"/>
      <c r="IN5" s="134">
        <f>IK5-IM5</f>
        <v>0</v>
      </c>
      <c r="IO5" s="363"/>
      <c r="IQ5" s="563"/>
      <c r="IR5" s="1334"/>
      <c r="IS5" s="565"/>
      <c r="IT5" s="566"/>
      <c r="IU5" s="567"/>
      <c r="IV5" s="564"/>
      <c r="IW5" s="715"/>
      <c r="IX5" s="134">
        <f>IU5-IW5</f>
        <v>0</v>
      </c>
      <c r="IY5" s="363"/>
      <c r="JA5" s="569"/>
      <c r="JB5" s="564"/>
      <c r="JC5" s="565"/>
      <c r="JD5" s="566"/>
      <c r="JE5" s="567"/>
      <c r="JF5" s="564"/>
      <c r="JG5" s="715"/>
      <c r="JH5" s="134">
        <f>JE5-JG5</f>
        <v>0</v>
      </c>
      <c r="JI5" s="363"/>
      <c r="JK5" s="756"/>
      <c r="JL5" s="728"/>
      <c r="JM5" s="565"/>
      <c r="JN5" s="566"/>
      <c r="JO5" s="567"/>
      <c r="JP5" s="564"/>
      <c r="JQ5" s="548"/>
      <c r="JR5" s="134">
        <f>JO5-JQ5</f>
        <v>0</v>
      </c>
      <c r="JS5" s="363"/>
      <c r="JU5" s="563"/>
      <c r="JV5" s="564"/>
      <c r="JW5" s="565"/>
      <c r="JX5" s="566"/>
      <c r="JY5" s="567"/>
      <c r="JZ5" s="564"/>
      <c r="KA5" s="715"/>
      <c r="KB5" s="134">
        <f>JY5-KA5</f>
        <v>0</v>
      </c>
      <c r="KC5" s="363"/>
      <c r="KE5" s="563"/>
      <c r="KF5" s="564"/>
      <c r="KG5" s="570"/>
      <c r="KH5" s="566"/>
      <c r="KI5" s="567"/>
      <c r="KJ5" s="564"/>
      <c r="KK5" s="715"/>
      <c r="KL5" s="134">
        <f>KI5-KK5</f>
        <v>0</v>
      </c>
      <c r="KM5" s="363"/>
      <c r="KO5" s="563"/>
      <c r="KP5" s="564"/>
      <c r="KQ5" s="565"/>
      <c r="KR5" s="566"/>
      <c r="KS5" s="567"/>
      <c r="KT5" s="564"/>
      <c r="KU5" s="715"/>
      <c r="KV5" s="134">
        <f>KS5-KU5</f>
        <v>0</v>
      </c>
      <c r="KW5" s="363"/>
      <c r="KY5" s="563"/>
      <c r="KZ5" s="564"/>
      <c r="LA5" s="565"/>
      <c r="LB5" s="568"/>
      <c r="LC5" s="567"/>
      <c r="LD5" s="564"/>
      <c r="LE5" s="715"/>
      <c r="LF5" s="134">
        <f>LC5-LE5</f>
        <v>0</v>
      </c>
      <c r="LG5" s="363"/>
      <c r="LH5" s="74" t="s">
        <v>41</v>
      </c>
      <c r="LI5" s="569"/>
      <c r="LJ5" s="564"/>
      <c r="LK5" s="570"/>
      <c r="LL5" s="566"/>
      <c r="LM5" s="567"/>
      <c r="LN5" s="564"/>
      <c r="LO5" s="715"/>
      <c r="LP5" s="134">
        <f>LM5-LO5</f>
        <v>0</v>
      </c>
      <c r="LQ5" s="363"/>
      <c r="LS5" s="569"/>
      <c r="LT5" s="564"/>
      <c r="LU5" s="571"/>
      <c r="LV5" s="566"/>
      <c r="LW5" s="567"/>
      <c r="LX5" s="564"/>
      <c r="LY5" s="715"/>
      <c r="LZ5" s="134">
        <f>LW5-LY5</f>
        <v>0</v>
      </c>
      <c r="MA5" s="363"/>
      <c r="MB5" s="230"/>
      <c r="MC5" s="569"/>
      <c r="MD5" s="564"/>
      <c r="ME5" s="570"/>
      <c r="MF5" s="568"/>
      <c r="MG5" s="567"/>
      <c r="MH5" s="564"/>
      <c r="MI5" s="715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5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5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5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5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5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5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5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5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5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5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5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5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5"/>
      <c r="RK5" s="134">
        <f>RH5-RJ5</f>
        <v>0</v>
      </c>
      <c r="RL5" s="134"/>
      <c r="RN5" s="569"/>
      <c r="RO5" s="718"/>
      <c r="RP5" s="571"/>
      <c r="RQ5" s="568"/>
      <c r="RR5" s="567"/>
      <c r="RS5" s="564"/>
      <c r="RT5" s="715"/>
      <c r="RU5" s="134">
        <f>RR5-RT5</f>
        <v>0</v>
      </c>
      <c r="RV5" s="134"/>
      <c r="RX5" s="569"/>
      <c r="RY5" s="718"/>
      <c r="RZ5" s="571"/>
      <c r="SA5" s="566"/>
      <c r="SB5" s="567"/>
      <c r="SC5" s="564"/>
      <c r="SD5" s="715"/>
      <c r="SE5" s="134">
        <f>SB5-SD5</f>
        <v>0</v>
      </c>
      <c r="SF5" s="134"/>
      <c r="SH5" s="569"/>
      <c r="SI5" s="718"/>
      <c r="SJ5" s="571"/>
      <c r="SK5" s="566"/>
      <c r="SL5" s="567"/>
      <c r="SM5" s="564"/>
      <c r="SN5" s="715"/>
      <c r="SO5" s="134">
        <f>SL5-SN5</f>
        <v>0</v>
      </c>
      <c r="SP5" s="134"/>
      <c r="SR5" s="720"/>
      <c r="SS5" s="718"/>
      <c r="ST5" s="571"/>
      <c r="SU5" s="566"/>
      <c r="SV5" s="567"/>
      <c r="SW5" s="564"/>
      <c r="SX5" s="715"/>
      <c r="SY5" s="134">
        <f>SV5-SX5</f>
        <v>0</v>
      </c>
      <c r="SZ5" s="134"/>
      <c r="TB5" s="720"/>
      <c r="TC5" s="718"/>
      <c r="TD5" s="571"/>
      <c r="TE5" s="566"/>
      <c r="TF5" s="567"/>
      <c r="TG5" s="564"/>
      <c r="TH5" s="715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23" t="s">
        <v>191</v>
      </c>
      <c r="L6" s="572"/>
      <c r="M6" s="569"/>
      <c r="N6" s="569"/>
      <c r="O6" s="569"/>
      <c r="P6" s="569"/>
      <c r="Q6" s="564"/>
      <c r="S6" s="230"/>
      <c r="U6" s="683" t="s">
        <v>195</v>
      </c>
      <c r="V6" s="572"/>
      <c r="W6" s="569"/>
      <c r="X6" s="569"/>
      <c r="Y6" s="569"/>
      <c r="Z6" s="569"/>
      <c r="AA6" s="564"/>
      <c r="AE6" s="1208" t="s">
        <v>301</v>
      </c>
      <c r="AF6" s="572"/>
      <c r="AG6" s="569"/>
      <c r="AH6" s="569"/>
      <c r="AI6" s="569"/>
      <c r="AJ6" s="569"/>
      <c r="AK6" s="564"/>
      <c r="AO6" s="1294" t="s">
        <v>302</v>
      </c>
      <c r="AP6" s="578"/>
      <c r="AQ6" s="569"/>
      <c r="AR6" s="569"/>
      <c r="AS6" s="569"/>
      <c r="AT6" s="569"/>
      <c r="AU6" s="564"/>
      <c r="AW6" s="74"/>
      <c r="AY6" s="1208" t="s">
        <v>323</v>
      </c>
      <c r="AZ6" s="572"/>
      <c r="BA6" s="569"/>
      <c r="BB6" s="569"/>
      <c r="BC6" s="569"/>
      <c r="BD6" s="569"/>
      <c r="BE6" s="564"/>
      <c r="BI6" s="1208">
        <v>11703</v>
      </c>
      <c r="BJ6" s="572"/>
      <c r="BK6" s="569"/>
      <c r="BL6" s="569"/>
      <c r="BM6" s="569"/>
      <c r="BN6" s="569"/>
      <c r="BO6" s="564"/>
      <c r="BQ6" s="230"/>
      <c r="BS6" s="1321" t="s">
        <v>328</v>
      </c>
      <c r="BT6" s="572"/>
      <c r="BU6" s="569"/>
      <c r="BV6" s="569"/>
      <c r="BW6" s="569"/>
      <c r="BX6" s="569"/>
      <c r="BY6" s="564"/>
      <c r="CA6" s="230"/>
      <c r="CB6" s="230"/>
      <c r="CC6" s="1207" t="s">
        <v>330</v>
      </c>
      <c r="CD6" s="572"/>
      <c r="CE6" s="569"/>
      <c r="CF6" s="569"/>
      <c r="CG6" s="569"/>
      <c r="CH6" s="569"/>
      <c r="CI6" s="564"/>
      <c r="CK6" s="230"/>
      <c r="CL6" s="230"/>
      <c r="CM6" s="1321" t="s">
        <v>350</v>
      </c>
      <c r="CN6" s="573"/>
      <c r="CO6" s="569"/>
      <c r="CP6" s="569"/>
      <c r="CQ6" s="569"/>
      <c r="CR6" s="569"/>
      <c r="CS6" s="564"/>
      <c r="CU6" s="230"/>
      <c r="CW6" s="1207" t="s">
        <v>359</v>
      </c>
      <c r="CX6" s="572"/>
      <c r="CY6" s="569"/>
      <c r="CZ6" s="569"/>
      <c r="DA6" s="569"/>
      <c r="DB6" s="569"/>
      <c r="DC6" s="564"/>
      <c r="DE6" s="230"/>
      <c r="DG6" s="1207">
        <v>11704</v>
      </c>
      <c r="DH6" s="572"/>
      <c r="DI6" s="569"/>
      <c r="DJ6" s="569"/>
      <c r="DK6" s="569"/>
      <c r="DL6" s="569"/>
      <c r="DM6" s="564"/>
      <c r="DO6" s="230"/>
      <c r="DQ6" s="1207" t="s">
        <v>366</v>
      </c>
      <c r="DR6" s="572"/>
      <c r="DS6" s="569"/>
      <c r="DT6" s="569"/>
      <c r="DU6" s="569"/>
      <c r="DV6" s="569"/>
      <c r="DW6" s="564"/>
      <c r="DY6" s="230"/>
      <c r="EA6" s="1147">
        <v>11364</v>
      </c>
      <c r="EB6" s="572"/>
      <c r="EC6" s="569"/>
      <c r="ED6" s="569"/>
      <c r="EE6" s="569"/>
      <c r="EF6" s="569"/>
      <c r="EG6" s="564"/>
      <c r="EI6" s="230"/>
      <c r="EK6" s="1224">
        <v>11755</v>
      </c>
      <c r="EL6" s="572"/>
      <c r="EM6" s="569"/>
      <c r="EN6" s="569"/>
      <c r="EO6" s="569"/>
      <c r="EP6" s="569"/>
      <c r="EQ6" s="564"/>
      <c r="ES6" s="230"/>
      <c r="EU6" s="1224" t="s">
        <v>371</v>
      </c>
      <c r="EV6" s="572"/>
      <c r="EW6" s="569"/>
      <c r="EX6" s="569"/>
      <c r="EY6" s="569"/>
      <c r="EZ6" s="569"/>
      <c r="FA6" s="564"/>
      <c r="FC6" s="230"/>
      <c r="FE6" s="1224" t="s">
        <v>374</v>
      </c>
      <c r="FF6" s="572"/>
      <c r="FG6" s="569"/>
      <c r="FH6" s="569"/>
      <c r="FI6" s="569"/>
      <c r="FJ6" s="569"/>
      <c r="FK6" s="564"/>
      <c r="FM6" s="230"/>
      <c r="FO6" s="1224" t="s">
        <v>376</v>
      </c>
      <c r="FP6" s="572"/>
      <c r="FQ6" s="569"/>
      <c r="FR6" s="569"/>
      <c r="FS6" s="569"/>
      <c r="FT6" s="569"/>
      <c r="FU6" s="564"/>
      <c r="FW6" s="230"/>
      <c r="FY6" s="1147">
        <v>38130</v>
      </c>
      <c r="FZ6" s="572"/>
      <c r="GA6" s="569"/>
      <c r="GB6" s="569"/>
      <c r="GC6" s="569"/>
      <c r="GD6" s="569"/>
      <c r="GE6" s="564"/>
      <c r="GG6" s="230"/>
      <c r="GI6" s="1225" t="s">
        <v>381</v>
      </c>
      <c r="GJ6" s="607"/>
      <c r="GK6" s="569"/>
      <c r="GL6" s="569"/>
      <c r="GM6" s="569"/>
      <c r="GN6" s="569"/>
      <c r="GO6" s="564"/>
      <c r="GQ6" s="230"/>
      <c r="GS6" s="1321" t="s">
        <v>383</v>
      </c>
      <c r="GT6" s="578"/>
      <c r="GU6" s="569"/>
      <c r="GV6" s="569"/>
      <c r="GW6" s="569"/>
      <c r="GX6" s="569"/>
      <c r="GY6" s="564"/>
      <c r="HA6" s="230"/>
      <c r="HC6" s="1233" t="s">
        <v>385</v>
      </c>
      <c r="HD6" s="572"/>
      <c r="HE6" s="569"/>
      <c r="HF6" s="569"/>
      <c r="HG6" s="569"/>
      <c r="HH6" s="569"/>
      <c r="HI6" s="564"/>
      <c r="HK6" s="230"/>
      <c r="HM6" s="1234">
        <v>11365</v>
      </c>
      <c r="HN6" s="572"/>
      <c r="HO6" s="569"/>
      <c r="HP6" s="569"/>
      <c r="HQ6" s="569"/>
      <c r="HR6" s="569"/>
      <c r="HS6" s="564"/>
      <c r="HU6" s="230"/>
      <c r="HW6" s="1235"/>
      <c r="HX6" s="569"/>
      <c r="HY6" s="569"/>
      <c r="HZ6" s="569"/>
      <c r="IA6" s="569"/>
      <c r="IB6" s="569"/>
      <c r="IC6" s="564"/>
      <c r="IE6" s="230"/>
      <c r="IG6" s="1207"/>
      <c r="IH6" s="572"/>
      <c r="II6" s="569"/>
      <c r="IJ6" s="569"/>
      <c r="IK6" s="569"/>
      <c r="IL6" s="569"/>
      <c r="IM6" s="564"/>
      <c r="IO6" s="230"/>
      <c r="IQ6" s="1236"/>
      <c r="IR6" s="572"/>
      <c r="IS6" s="569"/>
      <c r="IT6" s="569"/>
      <c r="IU6" s="569"/>
      <c r="IV6" s="569"/>
      <c r="IW6" s="564"/>
      <c r="IY6" s="230"/>
      <c r="JA6" s="1208"/>
      <c r="JB6" s="569"/>
      <c r="JC6" s="569"/>
      <c r="JD6" s="569"/>
      <c r="JE6" s="569"/>
      <c r="JF6" s="569"/>
      <c r="JG6" s="564"/>
      <c r="JI6" s="230"/>
      <c r="JK6" s="1237"/>
      <c r="JL6" s="572"/>
      <c r="JM6" s="569"/>
      <c r="JN6" s="569"/>
      <c r="JO6" s="569"/>
      <c r="JP6" s="569"/>
      <c r="JQ6" s="564"/>
      <c r="JS6" s="230"/>
      <c r="JU6" s="1241"/>
      <c r="JV6" s="572"/>
      <c r="JW6" s="569"/>
      <c r="JX6" s="569"/>
      <c r="JY6" s="569"/>
      <c r="JZ6" s="569"/>
      <c r="KA6" s="564"/>
      <c r="KC6" s="230"/>
      <c r="KE6" s="1241"/>
      <c r="KF6" s="572"/>
      <c r="KG6" s="569"/>
      <c r="KH6" s="569"/>
      <c r="KI6" s="569"/>
      <c r="KJ6" s="569"/>
      <c r="KK6" s="564"/>
      <c r="KM6" s="230"/>
      <c r="KO6" s="1319"/>
      <c r="KP6" s="572"/>
      <c r="KQ6" s="569"/>
      <c r="KR6" s="569"/>
      <c r="KS6" s="569"/>
      <c r="KT6" s="569"/>
      <c r="KU6" s="564"/>
      <c r="KW6" s="230"/>
      <c r="KY6" s="1241"/>
      <c r="KZ6" s="716"/>
      <c r="LA6" s="569"/>
      <c r="LB6" s="569"/>
      <c r="LC6" s="569"/>
      <c r="LD6" s="569"/>
      <c r="LE6" s="564"/>
      <c r="LG6" s="230"/>
      <c r="LI6" s="683"/>
      <c r="LJ6" s="572"/>
      <c r="LK6" s="569"/>
      <c r="LL6" s="569"/>
      <c r="LM6" s="569"/>
      <c r="LN6" s="569"/>
      <c r="LO6" s="564"/>
      <c r="LS6" s="579"/>
      <c r="LT6" s="572"/>
      <c r="LU6" s="569"/>
      <c r="LV6" s="569"/>
      <c r="LW6" s="569"/>
      <c r="LX6" s="569"/>
      <c r="LY6" s="564"/>
      <c r="MA6" s="360"/>
      <c r="MB6" s="360"/>
      <c r="MC6" s="1208"/>
      <c r="MD6" s="572"/>
      <c r="ME6" s="569"/>
      <c r="MF6" s="569"/>
      <c r="MG6" s="569"/>
      <c r="MH6" s="569"/>
      <c r="MI6" s="564"/>
      <c r="MM6" s="1224"/>
      <c r="MN6" s="578"/>
      <c r="MO6" s="569"/>
      <c r="MP6" s="569"/>
      <c r="MQ6" s="569"/>
      <c r="MR6" s="569"/>
      <c r="MS6" s="564"/>
      <c r="MW6" s="1294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9"/>
      <c r="OL6" s="572"/>
      <c r="OM6" s="569"/>
      <c r="ON6" s="569"/>
      <c r="OO6" s="569"/>
      <c r="OP6" s="569"/>
      <c r="OQ6" s="564"/>
      <c r="OU6" s="719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9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87"/>
      <c r="M8" s="15">
        <v>1</v>
      </c>
      <c r="N8" s="91">
        <v>881.8</v>
      </c>
      <c r="O8" s="1300"/>
      <c r="P8" s="1149"/>
      <c r="Q8" s="1301"/>
      <c r="R8" s="1151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7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30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8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89">
        <v>910.4</v>
      </c>
      <c r="GW8" s="231"/>
      <c r="GX8" s="1289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/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818"/>
      <c r="IS8" s="611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0">
        <f>JR8*JP8</f>
        <v>0</v>
      </c>
      <c r="JU8" s="60"/>
      <c r="JV8" s="911"/>
      <c r="JW8" s="15">
        <v>1</v>
      </c>
      <c r="JX8" s="550"/>
      <c r="JY8" s="1337"/>
      <c r="JZ8" s="1327"/>
      <c r="KA8" s="1176"/>
      <c r="KB8" s="1177"/>
      <c r="KC8" s="360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/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/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87"/>
      <c r="M9" s="15">
        <v>2</v>
      </c>
      <c r="N9" s="68">
        <v>894.5</v>
      </c>
      <c r="O9" s="1300"/>
      <c r="P9" s="1302"/>
      <c r="Q9" s="1301"/>
      <c r="R9" s="1151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7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30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8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/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818"/>
      <c r="IS9" s="611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0">
        <f t="shared" ref="JS9:JS27" si="31">JR9*JP9</f>
        <v>0</v>
      </c>
      <c r="JV9" s="911"/>
      <c r="JW9" s="15">
        <v>2</v>
      </c>
      <c r="JX9" s="553"/>
      <c r="JY9" s="1337"/>
      <c r="JZ9" s="1175"/>
      <c r="KA9" s="1176"/>
      <c r="KB9" s="1177"/>
      <c r="KC9" s="360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/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/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/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87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48"/>
      <c r="Z10" s="1149"/>
      <c r="AA10" s="1150"/>
      <c r="AB10" s="1151"/>
      <c r="AC10" s="1152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7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30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8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/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818"/>
      <c r="IS10" s="611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0">
        <f t="shared" si="31"/>
        <v>0</v>
      </c>
      <c r="JV10" s="911"/>
      <c r="JW10" s="15">
        <v>3</v>
      </c>
      <c r="JX10" s="553"/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/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/>
      <c r="LM10" s="1191"/>
      <c r="LN10" s="1327"/>
      <c r="LO10" s="1328"/>
      <c r="LP10" s="1177"/>
      <c r="LQ10" s="1329">
        <f t="shared" si="36"/>
        <v>0</v>
      </c>
      <c r="LR10" s="569"/>
      <c r="LT10" s="93"/>
      <c r="LU10" s="15">
        <v>3</v>
      </c>
      <c r="LV10" s="91"/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88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7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30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8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/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818"/>
      <c r="IS11" s="611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0">
        <f t="shared" si="31"/>
        <v>0</v>
      </c>
      <c r="JU11" s="60"/>
      <c r="JV11" s="818"/>
      <c r="JW11" s="15">
        <v>4</v>
      </c>
      <c r="JX11" s="553"/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/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/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/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87"/>
      <c r="M12" s="15">
        <v>5</v>
      </c>
      <c r="N12" s="68">
        <v>934.4</v>
      </c>
      <c r="O12" s="1296"/>
      <c r="P12" s="1297"/>
      <c r="Q12" s="1298"/>
      <c r="R12" s="307"/>
      <c r="S12" s="360">
        <f t="shared" si="8"/>
        <v>0</v>
      </c>
      <c r="V12" s="103"/>
      <c r="W12" s="15">
        <v>5</v>
      </c>
      <c r="X12" s="91">
        <v>883.6</v>
      </c>
      <c r="Y12" s="1148"/>
      <c r="Z12" s="1149"/>
      <c r="AA12" s="1150"/>
      <c r="AB12" s="1151"/>
      <c r="AC12" s="1152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7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30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8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/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818"/>
      <c r="IS12" s="611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0">
        <f t="shared" si="31"/>
        <v>0</v>
      </c>
      <c r="JV12" s="911"/>
      <c r="JW12" s="15">
        <v>5</v>
      </c>
      <c r="JX12" s="553"/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/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/>
      <c r="LM12" s="1191"/>
      <c r="LN12" s="1327"/>
      <c r="LO12" s="1328"/>
      <c r="LP12" s="1177"/>
      <c r="LQ12" s="1329">
        <f t="shared" si="36"/>
        <v>0</v>
      </c>
      <c r="LR12" s="569"/>
      <c r="LT12" s="103"/>
      <c r="LU12" s="15">
        <v>5</v>
      </c>
      <c r="LV12" s="91"/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87"/>
      <c r="M13" s="15">
        <v>6</v>
      </c>
      <c r="N13" s="68">
        <v>898.1</v>
      </c>
      <c r="O13" s="1296"/>
      <c r="P13" s="1297"/>
      <c r="Q13" s="1298"/>
      <c r="R13" s="307"/>
      <c r="S13" s="360">
        <f t="shared" si="8"/>
        <v>0</v>
      </c>
      <c r="V13" s="103"/>
      <c r="W13" s="15">
        <v>6</v>
      </c>
      <c r="X13" s="91">
        <v>883.6</v>
      </c>
      <c r="Y13" s="1148"/>
      <c r="Z13" s="1149"/>
      <c r="AA13" s="1150"/>
      <c r="AB13" s="1151"/>
      <c r="AC13" s="1152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7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30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8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/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818"/>
      <c r="IS13" s="611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0">
        <f t="shared" si="31"/>
        <v>0</v>
      </c>
      <c r="JV13" s="911"/>
      <c r="JW13" s="15">
        <v>6</v>
      </c>
      <c r="JX13" s="553"/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/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/>
      <c r="LM13" s="1191"/>
      <c r="LN13" s="1327"/>
      <c r="LO13" s="1328"/>
      <c r="LP13" s="1177"/>
      <c r="LQ13" s="1329">
        <f t="shared" si="36"/>
        <v>0</v>
      </c>
      <c r="LR13" s="569"/>
      <c r="LT13" s="103"/>
      <c r="LU13" s="15">
        <v>6</v>
      </c>
      <c r="LV13" s="91"/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87"/>
      <c r="M14" s="15">
        <v>7</v>
      </c>
      <c r="N14" s="68">
        <v>911.7</v>
      </c>
      <c r="O14" s="1296"/>
      <c r="P14" s="1297"/>
      <c r="Q14" s="1298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7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30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8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/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818"/>
      <c r="IS14" s="611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0">
        <f t="shared" si="31"/>
        <v>0</v>
      </c>
      <c r="JV14" s="911"/>
      <c r="JW14" s="15">
        <v>7</v>
      </c>
      <c r="JX14" s="553"/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/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/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/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95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7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30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8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/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818"/>
      <c r="IS15" s="611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/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/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/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/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87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7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30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8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/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818"/>
      <c r="IS16" s="611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0">
        <f t="shared" si="31"/>
        <v>0</v>
      </c>
      <c r="JV16" s="911"/>
      <c r="JW16" s="15">
        <v>9</v>
      </c>
      <c r="JX16" s="553"/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/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/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/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88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7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30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8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/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818"/>
      <c r="IS17" s="611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0">
        <f t="shared" si="31"/>
        <v>0</v>
      </c>
      <c r="JV17" s="818"/>
      <c r="JW17" s="15">
        <v>10</v>
      </c>
      <c r="JX17" s="553"/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/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/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/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87"/>
      <c r="M18" s="15">
        <v>11</v>
      </c>
      <c r="N18" s="68">
        <v>910.8</v>
      </c>
      <c r="O18" s="1296"/>
      <c r="P18" s="1297"/>
      <c r="Q18" s="1298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30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8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/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11"/>
      <c r="IS18" s="611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0">
        <f t="shared" si="31"/>
        <v>0</v>
      </c>
      <c r="JV18" s="911"/>
      <c r="JW18" s="15">
        <v>11</v>
      </c>
      <c r="JX18" s="553"/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/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/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/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87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30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8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/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911"/>
      <c r="IS19" s="611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0">
        <f t="shared" si="31"/>
        <v>0</v>
      </c>
      <c r="JV19" s="911"/>
      <c r="JW19" s="15">
        <v>12</v>
      </c>
      <c r="JX19" s="553"/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/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/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/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87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48"/>
      <c r="Z20" s="1149"/>
      <c r="AA20" s="1150"/>
      <c r="AB20" s="1151"/>
      <c r="AC20" s="1152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30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8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/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911"/>
      <c r="IS20" s="611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0">
        <f t="shared" si="31"/>
        <v>0</v>
      </c>
      <c r="JV20" s="911"/>
      <c r="JW20" s="15">
        <v>13</v>
      </c>
      <c r="JX20" s="553"/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/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/>
      <c r="LM20" s="1191"/>
      <c r="LN20" s="1327"/>
      <c r="LO20" s="1328"/>
      <c r="LP20" s="1177"/>
      <c r="LQ20" s="1329">
        <f t="shared" si="36"/>
        <v>0</v>
      </c>
      <c r="LR20" s="569"/>
      <c r="LT20" s="103"/>
      <c r="LU20" s="15">
        <v>13</v>
      </c>
      <c r="LV20" s="91"/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87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30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8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/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911"/>
      <c r="IS21" s="611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0">
        <f t="shared" si="31"/>
        <v>0</v>
      </c>
      <c r="JV21" s="911"/>
      <c r="JW21" s="15">
        <v>14</v>
      </c>
      <c r="JX21" s="553"/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/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/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/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87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30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8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/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911"/>
      <c r="IS22" s="611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0">
        <f t="shared" si="31"/>
        <v>0</v>
      </c>
      <c r="JV22" s="911"/>
      <c r="JW22" s="15">
        <v>15</v>
      </c>
      <c r="JX22" s="553"/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/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/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/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87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30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8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/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911"/>
      <c r="IS23" s="611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0">
        <f t="shared" si="31"/>
        <v>0</v>
      </c>
      <c r="JV23" s="911"/>
      <c r="JW23" s="15">
        <v>16</v>
      </c>
      <c r="JX23" s="553"/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/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/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/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87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30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8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/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911"/>
      <c r="IS24" s="611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0">
        <f t="shared" si="31"/>
        <v>0</v>
      </c>
      <c r="JV24" s="911"/>
      <c r="JW24" s="15">
        <v>17</v>
      </c>
      <c r="JX24" s="553"/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/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/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/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87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30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8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/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335"/>
      <c r="IS25" s="611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0">
        <f t="shared" si="31"/>
        <v>0</v>
      </c>
      <c r="JV25" s="911"/>
      <c r="JW25" s="15">
        <v>18</v>
      </c>
      <c r="JX25" s="553"/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/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/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/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287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30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8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/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911"/>
      <c r="IS26" s="611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0">
        <f t="shared" si="31"/>
        <v>0</v>
      </c>
      <c r="JV26" s="911"/>
      <c r="JW26" s="15">
        <v>19</v>
      </c>
      <c r="JX26" s="553"/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/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/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287"/>
      <c r="M27" s="15">
        <v>20</v>
      </c>
      <c r="N27" s="68">
        <v>896.3</v>
      </c>
      <c r="O27" s="1296"/>
      <c r="P27" s="1297"/>
      <c r="Q27" s="1298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30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8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/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911"/>
      <c r="IS27" s="611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11"/>
      <c r="JW27" s="15">
        <v>20</v>
      </c>
      <c r="JX27" s="553"/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/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/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287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40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31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8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/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911"/>
      <c r="IS28" s="611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11"/>
      <c r="JW28" s="15">
        <v>21</v>
      </c>
      <c r="JX28" s="553"/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/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/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8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11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11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4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11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41"/>
      <c r="DB31" s="286"/>
      <c r="DC31" s="1142"/>
      <c r="DD31" s="748"/>
      <c r="DE31" s="1143">
        <f t="shared" si="15"/>
        <v>0</v>
      </c>
      <c r="DH31" s="175"/>
      <c r="DI31" s="37">
        <v>24</v>
      </c>
      <c r="DJ31" s="286"/>
      <c r="DK31" s="1141"/>
      <c r="DL31" s="286"/>
      <c r="DM31" s="1142"/>
      <c r="DN31" s="748"/>
      <c r="DO31" s="1143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7"/>
      <c r="GU31" s="52"/>
      <c r="GV31" s="296"/>
      <c r="GW31" s="297"/>
      <c r="GX31" s="298"/>
      <c r="GY31" s="299"/>
      <c r="GZ31" s="300"/>
      <c r="HA31" s="367"/>
      <c r="HD31" s="887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36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17" t="s">
        <v>21</v>
      </c>
      <c r="O33" s="1318"/>
      <c r="P33" s="137">
        <f>Q5-P32</f>
        <v>6327.6</v>
      </c>
      <c r="S33" s="360"/>
      <c r="X33" s="1317" t="s">
        <v>21</v>
      </c>
      <c r="Y33" s="1318"/>
      <c r="Z33" s="137">
        <f>AA5-Z32</f>
        <v>3542.5999999999985</v>
      </c>
      <c r="AH33" s="1317" t="s">
        <v>21</v>
      </c>
      <c r="AI33" s="1318"/>
      <c r="AJ33" s="137">
        <f>AK5-AJ32</f>
        <v>18076.599999999999</v>
      </c>
      <c r="AR33" s="1317" t="s">
        <v>21</v>
      </c>
      <c r="AS33" s="1318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6" t="s">
        <v>21</v>
      </c>
      <c r="BM33" s="797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36" t="s">
        <v>21</v>
      </c>
      <c r="DK33" s="1437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27" t="s">
        <v>21</v>
      </c>
      <c r="FS33" s="1228"/>
      <c r="FT33" s="205">
        <f>FR32-FT32</f>
        <v>19240.399999999998</v>
      </c>
      <c r="GB33" s="1227" t="s">
        <v>21</v>
      </c>
      <c r="GC33" s="1228"/>
      <c r="GD33" s="137">
        <f>GB32-GD32</f>
        <v>18775.45</v>
      </c>
      <c r="GL33" s="1227" t="s">
        <v>21</v>
      </c>
      <c r="GM33" s="1228"/>
      <c r="GN33" s="137">
        <f>GL32-GN32</f>
        <v>19004.100000000002</v>
      </c>
      <c r="GV33" s="885" t="s">
        <v>21</v>
      </c>
      <c r="GW33" s="886"/>
      <c r="GX33" s="137">
        <f>GV32-GX32</f>
        <v>19103.8</v>
      </c>
      <c r="HF33" s="885" t="s">
        <v>21</v>
      </c>
      <c r="HG33" s="886"/>
      <c r="HH33" s="137">
        <f>HF32-HH32</f>
        <v>19053.599999999999</v>
      </c>
      <c r="HP33" s="885" t="s">
        <v>21</v>
      </c>
      <c r="HQ33" s="886"/>
      <c r="HR33" s="137">
        <f>HP32-HR32</f>
        <v>18974.499999999996</v>
      </c>
      <c r="HZ33" s="885" t="s">
        <v>21</v>
      </c>
      <c r="IA33" s="886"/>
      <c r="IB33" s="137">
        <f>IC5-IB32</f>
        <v>0</v>
      </c>
      <c r="IJ33" s="777" t="s">
        <v>21</v>
      </c>
      <c r="IK33" s="778"/>
      <c r="IL33" s="137">
        <f>IM5-IL32</f>
        <v>0</v>
      </c>
      <c r="IT33" s="777" t="s">
        <v>21</v>
      </c>
      <c r="IU33" s="778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82" t="s">
        <v>21</v>
      </c>
      <c r="SB33" s="1583"/>
      <c r="SC33" s="137">
        <f>SUM(SD5-SC32)</f>
        <v>0</v>
      </c>
      <c r="SK33" s="1582" t="s">
        <v>21</v>
      </c>
      <c r="SL33" s="1583"/>
      <c r="SM33" s="137">
        <f>SUM(SN5-SM32)</f>
        <v>0</v>
      </c>
      <c r="SU33" s="1582" t="s">
        <v>21</v>
      </c>
      <c r="SV33" s="1583"/>
      <c r="SW33" s="205">
        <f>SUM(SX5-SW32)</f>
        <v>0</v>
      </c>
      <c r="TE33" s="1582" t="s">
        <v>21</v>
      </c>
      <c r="TF33" s="1583"/>
      <c r="TG33" s="137">
        <f>SUM(TH5-TG32)</f>
        <v>0</v>
      </c>
      <c r="TO33" s="1582" t="s">
        <v>21</v>
      </c>
      <c r="TP33" s="1583"/>
      <c r="TQ33" s="137">
        <f>SUM(TR5-TQ32)</f>
        <v>0</v>
      </c>
      <c r="TY33" s="1582" t="s">
        <v>21</v>
      </c>
      <c r="TZ33" s="1583"/>
      <c r="UA33" s="137">
        <f>SUM(UB5-UA32)</f>
        <v>0</v>
      </c>
      <c r="UH33" s="1582" t="s">
        <v>21</v>
      </c>
      <c r="UI33" s="1583"/>
      <c r="UJ33" s="137">
        <f>SUM(UK5-UJ32)</f>
        <v>0</v>
      </c>
      <c r="UQ33" s="1582" t="s">
        <v>21</v>
      </c>
      <c r="UR33" s="1583"/>
      <c r="US33" s="137">
        <f>SUM(UT5-US32)</f>
        <v>0</v>
      </c>
      <c r="UZ33" s="1582" t="s">
        <v>21</v>
      </c>
      <c r="VA33" s="1583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82" t="s">
        <v>21</v>
      </c>
      <c r="WB33" s="1583"/>
      <c r="WC33" s="137">
        <f>WD5-WC32</f>
        <v>-22</v>
      </c>
      <c r="WJ33" s="1582" t="s">
        <v>21</v>
      </c>
      <c r="WK33" s="1583"/>
      <c r="WL33" s="137">
        <f>WM5-WL32</f>
        <v>-22</v>
      </c>
      <c r="WS33" s="1582" t="s">
        <v>21</v>
      </c>
      <c r="WT33" s="1583"/>
      <c r="WU33" s="137">
        <f>WV5-WU32</f>
        <v>-22</v>
      </c>
      <c r="XB33" s="1582" t="s">
        <v>21</v>
      </c>
      <c r="XC33" s="1583"/>
      <c r="XD33" s="137">
        <f>XE5-XD32</f>
        <v>-22</v>
      </c>
      <c r="XK33" s="1582" t="s">
        <v>21</v>
      </c>
      <c r="XL33" s="1583"/>
      <c r="XM33" s="137">
        <f>XN5-XM32</f>
        <v>-22</v>
      </c>
      <c r="XT33" s="1582" t="s">
        <v>21</v>
      </c>
      <c r="XU33" s="1583"/>
      <c r="XV33" s="137">
        <f>XW5-XV32</f>
        <v>-22</v>
      </c>
      <c r="YC33" s="1582" t="s">
        <v>21</v>
      </c>
      <c r="YD33" s="1583"/>
      <c r="YE33" s="137">
        <f>YF5-YE32</f>
        <v>-22</v>
      </c>
      <c r="YL33" s="1582" t="s">
        <v>21</v>
      </c>
      <c r="YM33" s="1583"/>
      <c r="YN33" s="137">
        <f>YO5-YN32</f>
        <v>-22</v>
      </c>
      <c r="YU33" s="1582" t="s">
        <v>21</v>
      </c>
      <c r="YV33" s="1583"/>
      <c r="YW33" s="137">
        <f>YX5-YW32</f>
        <v>-22</v>
      </c>
      <c r="ZD33" s="1582" t="s">
        <v>21</v>
      </c>
      <c r="ZE33" s="1583"/>
      <c r="ZF33" s="137">
        <f>ZG5-ZF32</f>
        <v>-22</v>
      </c>
      <c r="ZM33" s="1582" t="s">
        <v>21</v>
      </c>
      <c r="ZN33" s="1583"/>
      <c r="ZO33" s="137">
        <f>ZP5-ZO32</f>
        <v>-22</v>
      </c>
      <c r="ZV33" s="1582" t="s">
        <v>21</v>
      </c>
      <c r="ZW33" s="1583"/>
      <c r="ZX33" s="137">
        <f>ZY5-ZX32</f>
        <v>-22</v>
      </c>
      <c r="AAE33" s="1582" t="s">
        <v>21</v>
      </c>
      <c r="AAF33" s="1583"/>
      <c r="AAG33" s="137">
        <f>AAH5-AAG32</f>
        <v>-22</v>
      </c>
      <c r="AAN33" s="1582" t="s">
        <v>21</v>
      </c>
      <c r="AAO33" s="1583"/>
      <c r="AAP33" s="137">
        <f>AAQ5-AAP32</f>
        <v>-22</v>
      </c>
      <c r="AAW33" s="1582" t="s">
        <v>21</v>
      </c>
      <c r="AAX33" s="1583"/>
      <c r="AAY33" s="137">
        <f>AAZ5-AAY32</f>
        <v>-22</v>
      </c>
      <c r="ABF33" s="1582" t="s">
        <v>21</v>
      </c>
      <c r="ABG33" s="1583"/>
      <c r="ABH33" s="137">
        <f>ABH32-ABF32</f>
        <v>22</v>
      </c>
      <c r="ABO33" s="1582" t="s">
        <v>21</v>
      </c>
      <c r="ABP33" s="1583"/>
      <c r="ABQ33" s="137">
        <f>ABR5-ABQ32</f>
        <v>-22</v>
      </c>
      <c r="ABX33" s="1582" t="s">
        <v>21</v>
      </c>
      <c r="ABY33" s="1583"/>
      <c r="ABZ33" s="137">
        <f>ACA5-ABZ32</f>
        <v>-22</v>
      </c>
      <c r="ACG33" s="1582" t="s">
        <v>21</v>
      </c>
      <c r="ACH33" s="1583"/>
      <c r="ACI33" s="137">
        <f>ACJ5-ACI32</f>
        <v>-22</v>
      </c>
      <c r="ACP33" s="1582" t="s">
        <v>21</v>
      </c>
      <c r="ACQ33" s="1583"/>
      <c r="ACR33" s="137">
        <f>ACS5-ACR32</f>
        <v>-22</v>
      </c>
      <c r="ACY33" s="1582" t="s">
        <v>21</v>
      </c>
      <c r="ACZ33" s="1583"/>
      <c r="ADA33" s="137">
        <f>ADB5-ADA32</f>
        <v>-22</v>
      </c>
      <c r="ADH33" s="1582" t="s">
        <v>21</v>
      </c>
      <c r="ADI33" s="1583"/>
      <c r="ADJ33" s="137">
        <f>ADK5-ADJ32</f>
        <v>-22</v>
      </c>
      <c r="ADQ33" s="1582" t="s">
        <v>21</v>
      </c>
      <c r="ADR33" s="1583"/>
      <c r="ADS33" s="137">
        <f>ADT5-ADS32</f>
        <v>-22</v>
      </c>
      <c r="ADZ33" s="1582" t="s">
        <v>21</v>
      </c>
      <c r="AEA33" s="1583"/>
      <c r="AEB33" s="137">
        <f>AEC5-AEB32</f>
        <v>-22</v>
      </c>
      <c r="AEI33" s="1582" t="s">
        <v>21</v>
      </c>
      <c r="AEJ33" s="1583"/>
      <c r="AEK33" s="137">
        <f>AEL5-AEK32</f>
        <v>-22</v>
      </c>
      <c r="AER33" s="1582" t="s">
        <v>21</v>
      </c>
      <c r="AES33" s="1583"/>
      <c r="AET33" s="137">
        <f>AEU5-AET32</f>
        <v>-22</v>
      </c>
      <c r="AFA33" s="1582" t="s">
        <v>21</v>
      </c>
      <c r="AFB33" s="158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15" t="s">
        <v>4</v>
      </c>
      <c r="O34" s="1316"/>
      <c r="P34" s="49"/>
      <c r="S34" s="360"/>
      <c r="X34" s="1315" t="s">
        <v>4</v>
      </c>
      <c r="Y34" s="1316"/>
      <c r="Z34" s="49"/>
      <c r="AH34" s="1315" t="s">
        <v>4</v>
      </c>
      <c r="AI34" s="1316"/>
      <c r="AJ34" s="49"/>
      <c r="AR34" s="1315" t="s">
        <v>4</v>
      </c>
      <c r="AS34" s="1316"/>
      <c r="AT34" s="49"/>
      <c r="AW34" s="74"/>
      <c r="AZ34" s="74"/>
      <c r="BB34" s="248" t="s">
        <v>4</v>
      </c>
      <c r="BC34" s="249"/>
      <c r="BD34" s="49"/>
      <c r="BL34" s="798" t="s">
        <v>4</v>
      </c>
      <c r="BM34" s="79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434" t="s">
        <v>4</v>
      </c>
      <c r="DK34" s="1435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29" t="s">
        <v>4</v>
      </c>
      <c r="FS34" s="1230"/>
      <c r="FT34" s="49"/>
      <c r="GB34" s="1229" t="s">
        <v>4</v>
      </c>
      <c r="GC34" s="1230"/>
      <c r="GD34" s="49"/>
      <c r="GL34" s="1229" t="s">
        <v>4</v>
      </c>
      <c r="GM34" s="1230"/>
      <c r="GN34" s="49"/>
      <c r="GV34" s="887" t="s">
        <v>4</v>
      </c>
      <c r="GW34" s="888"/>
      <c r="GX34" s="49"/>
      <c r="HF34" s="887" t="s">
        <v>4</v>
      </c>
      <c r="HG34" s="888"/>
      <c r="HH34" s="49"/>
      <c r="HP34" s="887" t="s">
        <v>4</v>
      </c>
      <c r="HQ34" s="888"/>
      <c r="HR34" s="49">
        <v>0</v>
      </c>
      <c r="HZ34" s="887" t="s">
        <v>4</v>
      </c>
      <c r="IA34" s="888"/>
      <c r="IB34" s="49"/>
      <c r="IJ34" s="779" t="s">
        <v>4</v>
      </c>
      <c r="IK34" s="780"/>
      <c r="IL34" s="49"/>
      <c r="IT34" s="779" t="s">
        <v>4</v>
      </c>
      <c r="IU34" s="780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84" t="s">
        <v>4</v>
      </c>
      <c r="SB34" s="1585"/>
      <c r="SC34" s="49"/>
      <c r="SK34" s="1584" t="s">
        <v>4</v>
      </c>
      <c r="SL34" s="1585"/>
      <c r="SM34" s="49"/>
      <c r="SU34" s="1584" t="s">
        <v>4</v>
      </c>
      <c r="SV34" s="1585"/>
      <c r="SW34" s="49"/>
      <c r="TE34" s="1584" t="s">
        <v>4</v>
      </c>
      <c r="TF34" s="1585"/>
      <c r="TG34" s="49"/>
      <c r="TO34" s="1584" t="s">
        <v>4</v>
      </c>
      <c r="TP34" s="1585"/>
      <c r="TQ34" s="49"/>
      <c r="TY34" s="1584" t="s">
        <v>4</v>
      </c>
      <c r="TZ34" s="1585"/>
      <c r="UA34" s="49"/>
      <c r="UH34" s="1584" t="s">
        <v>4</v>
      </c>
      <c r="UI34" s="1585"/>
      <c r="UJ34" s="49"/>
      <c r="UQ34" s="1584" t="s">
        <v>4</v>
      </c>
      <c r="UR34" s="1585"/>
      <c r="US34" s="49"/>
      <c r="UZ34" s="1584" t="s">
        <v>4</v>
      </c>
      <c r="VA34" s="1585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84" t="s">
        <v>4</v>
      </c>
      <c r="WB34" s="1585"/>
      <c r="WC34" s="49"/>
      <c r="WJ34" s="1584" t="s">
        <v>4</v>
      </c>
      <c r="WK34" s="1585"/>
      <c r="WL34" s="49"/>
      <c r="WS34" s="1584" t="s">
        <v>4</v>
      </c>
      <c r="WT34" s="1585"/>
      <c r="WU34" s="49"/>
      <c r="XB34" s="1584" t="s">
        <v>4</v>
      </c>
      <c r="XC34" s="1585"/>
      <c r="XD34" s="49"/>
      <c r="XK34" s="1584" t="s">
        <v>4</v>
      </c>
      <c r="XL34" s="1585"/>
      <c r="XM34" s="49"/>
      <c r="XT34" s="1584" t="s">
        <v>4</v>
      </c>
      <c r="XU34" s="1585"/>
      <c r="XV34" s="49"/>
      <c r="YC34" s="1584" t="s">
        <v>4</v>
      </c>
      <c r="YD34" s="1585"/>
      <c r="YE34" s="49"/>
      <c r="YL34" s="1584" t="s">
        <v>4</v>
      </c>
      <c r="YM34" s="1585"/>
      <c r="YN34" s="49"/>
      <c r="YU34" s="1584" t="s">
        <v>4</v>
      </c>
      <c r="YV34" s="1585"/>
      <c r="YW34" s="49"/>
      <c r="ZD34" s="1584" t="s">
        <v>4</v>
      </c>
      <c r="ZE34" s="1585"/>
      <c r="ZF34" s="49"/>
      <c r="ZM34" s="1584" t="s">
        <v>4</v>
      </c>
      <c r="ZN34" s="1585"/>
      <c r="ZO34" s="49"/>
      <c r="ZV34" s="1584" t="s">
        <v>4</v>
      </c>
      <c r="ZW34" s="1585"/>
      <c r="ZX34" s="49"/>
      <c r="AAE34" s="1584" t="s">
        <v>4</v>
      </c>
      <c r="AAF34" s="1585"/>
      <c r="AAG34" s="49"/>
      <c r="AAN34" s="1584" t="s">
        <v>4</v>
      </c>
      <c r="AAO34" s="1585"/>
      <c r="AAP34" s="49"/>
      <c r="AAW34" s="1584" t="s">
        <v>4</v>
      </c>
      <c r="AAX34" s="1585"/>
      <c r="AAY34" s="49"/>
      <c r="ABF34" s="1584" t="s">
        <v>4</v>
      </c>
      <c r="ABG34" s="1585"/>
      <c r="ABH34" s="49"/>
      <c r="ABO34" s="1584" t="s">
        <v>4</v>
      </c>
      <c r="ABP34" s="1585"/>
      <c r="ABQ34" s="49"/>
      <c r="ABX34" s="1584" t="s">
        <v>4</v>
      </c>
      <c r="ABY34" s="1585"/>
      <c r="ABZ34" s="49"/>
      <c r="ACG34" s="1584" t="s">
        <v>4</v>
      </c>
      <c r="ACH34" s="1585"/>
      <c r="ACI34" s="49"/>
      <c r="ACP34" s="1584" t="s">
        <v>4</v>
      </c>
      <c r="ACQ34" s="1585"/>
      <c r="ACR34" s="49"/>
      <c r="ACY34" s="1584" t="s">
        <v>4</v>
      </c>
      <c r="ACZ34" s="1585"/>
      <c r="ADA34" s="49"/>
      <c r="ADH34" s="1584" t="s">
        <v>4</v>
      </c>
      <c r="ADI34" s="1585"/>
      <c r="ADJ34" s="49"/>
      <c r="ADQ34" s="1584" t="s">
        <v>4</v>
      </c>
      <c r="ADR34" s="1585"/>
      <c r="ADS34" s="49"/>
      <c r="ADZ34" s="1584" t="s">
        <v>4</v>
      </c>
      <c r="AEA34" s="1585"/>
      <c r="AEB34" s="49"/>
      <c r="AEI34" s="1584" t="s">
        <v>4</v>
      </c>
      <c r="AEJ34" s="1585"/>
      <c r="AEK34" s="49"/>
      <c r="AER34" s="1584" t="s">
        <v>4</v>
      </c>
      <c r="AES34" s="1585"/>
      <c r="AET34" s="49"/>
      <c r="AFA34" s="1584" t="s">
        <v>4</v>
      </c>
      <c r="AFB34" s="158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0" t="s">
        <v>372</v>
      </c>
      <c r="B1" s="1590"/>
      <c r="C1" s="1590"/>
      <c r="D1" s="1590"/>
      <c r="E1" s="1590"/>
      <c r="F1" s="1590"/>
      <c r="G1" s="1590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18" t="s">
        <v>74</v>
      </c>
      <c r="C4" s="124"/>
      <c r="D4" s="130"/>
      <c r="E4" s="172"/>
      <c r="F4" s="133"/>
      <c r="G4" s="38"/>
    </row>
    <row r="5" spans="1:15" ht="15.75" x14ac:dyDescent="0.25">
      <c r="A5" s="1599" t="s">
        <v>80</v>
      </c>
      <c r="B5" s="1616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59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2" t="s">
        <v>21</v>
      </c>
      <c r="E31" s="1583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82" t="s">
        <v>21</v>
      </c>
      <c r="E31" s="1583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99" t="s">
        <v>103</v>
      </c>
      <c r="B5" s="1614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99"/>
      <c r="B6" s="1615"/>
      <c r="C6" s="124"/>
      <c r="D6" s="145"/>
      <c r="E6" s="85"/>
      <c r="F6" s="72"/>
    </row>
    <row r="7" spans="1:11" ht="17.25" thickTop="1" thickBot="1" x14ac:dyDescent="0.3">
      <c r="A7" s="317"/>
      <c r="B7" s="7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2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82" t="s">
        <v>21</v>
      </c>
      <c r="E42" s="1583"/>
      <c r="F42" s="137">
        <f>E4+E5-F40+E6</f>
        <v>0</v>
      </c>
    </row>
    <row r="43" spans="1:10" ht="15.75" thickBot="1" x14ac:dyDescent="0.3">
      <c r="A43" s="121"/>
      <c r="D43" s="826" t="s">
        <v>4</v>
      </c>
      <c r="E43" s="82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9" t="s">
        <v>311</v>
      </c>
      <c r="B1" s="1619"/>
      <c r="C1" s="1619"/>
      <c r="D1" s="1619"/>
      <c r="E1" s="1619"/>
      <c r="F1" s="1619"/>
      <c r="G1" s="161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4"/>
      <c r="C4" s="230"/>
      <c r="D4" s="130"/>
      <c r="E4" s="354"/>
      <c r="F4" s="72"/>
      <c r="G4" s="932"/>
      <c r="H4" s="144"/>
      <c r="I4" s="366"/>
    </row>
    <row r="5" spans="1:10" ht="14.25" customHeight="1" x14ac:dyDescent="0.25">
      <c r="A5" s="1594" t="s">
        <v>95</v>
      </c>
      <c r="B5" s="1620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594"/>
      <c r="B6" s="1620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0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4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8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5">
        <f t="shared" si="3"/>
        <v>80</v>
      </c>
      <c r="E15" s="994">
        <v>45059</v>
      </c>
      <c r="F15" s="688">
        <f t="shared" si="0"/>
        <v>80</v>
      </c>
      <c r="G15" s="786" t="s">
        <v>123</v>
      </c>
      <c r="H15" s="787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5">
        <f t="shared" si="3"/>
        <v>100</v>
      </c>
      <c r="E16" s="994">
        <v>45059</v>
      </c>
      <c r="F16" s="688">
        <f t="shared" si="0"/>
        <v>100</v>
      </c>
      <c r="G16" s="786" t="s">
        <v>124</v>
      </c>
      <c r="H16" s="787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5">
        <f t="shared" si="3"/>
        <v>80</v>
      </c>
      <c r="E17" s="994">
        <v>45066</v>
      </c>
      <c r="F17" s="688">
        <f t="shared" si="0"/>
        <v>80</v>
      </c>
      <c r="G17" s="786" t="s">
        <v>126</v>
      </c>
      <c r="H17" s="787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5">
        <f t="shared" si="3"/>
        <v>100</v>
      </c>
      <c r="E18" s="994">
        <v>45068</v>
      </c>
      <c r="F18" s="688">
        <f t="shared" si="0"/>
        <v>100</v>
      </c>
      <c r="G18" s="786" t="s">
        <v>127</v>
      </c>
      <c r="H18" s="787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5">
        <f t="shared" si="3"/>
        <v>80</v>
      </c>
      <c r="E19" s="994">
        <v>45082</v>
      </c>
      <c r="F19" s="688">
        <f t="shared" si="0"/>
        <v>80</v>
      </c>
      <c r="G19" s="786" t="s">
        <v>130</v>
      </c>
      <c r="H19" s="787">
        <v>48</v>
      </c>
      <c r="I19" s="904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5">
        <f t="shared" si="3"/>
        <v>0</v>
      </c>
      <c r="E20" s="994"/>
      <c r="F20" s="688">
        <f t="shared" si="0"/>
        <v>0</v>
      </c>
      <c r="G20" s="786"/>
      <c r="H20" s="787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1">
        <f t="shared" si="3"/>
        <v>50</v>
      </c>
      <c r="E21" s="938">
        <v>45084</v>
      </c>
      <c r="F21" s="690">
        <f t="shared" si="0"/>
        <v>50</v>
      </c>
      <c r="G21" s="692" t="s">
        <v>133</v>
      </c>
      <c r="H21" s="693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1">
        <f t="shared" si="3"/>
        <v>50</v>
      </c>
      <c r="E22" s="938">
        <v>45087</v>
      </c>
      <c r="F22" s="690">
        <f t="shared" si="0"/>
        <v>50</v>
      </c>
      <c r="G22" s="692" t="s">
        <v>134</v>
      </c>
      <c r="H22" s="693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1">
        <f t="shared" si="3"/>
        <v>20</v>
      </c>
      <c r="E23" s="938">
        <v>45087</v>
      </c>
      <c r="F23" s="690">
        <f t="shared" si="0"/>
        <v>20</v>
      </c>
      <c r="G23" s="692" t="s">
        <v>136</v>
      </c>
      <c r="H23" s="693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1">
        <f t="shared" si="3"/>
        <v>60</v>
      </c>
      <c r="E24" s="938">
        <v>45089</v>
      </c>
      <c r="F24" s="690">
        <f t="shared" si="0"/>
        <v>60</v>
      </c>
      <c r="G24" s="692" t="s">
        <v>135</v>
      </c>
      <c r="H24" s="693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1">
        <f t="shared" si="3"/>
        <v>40</v>
      </c>
      <c r="E25" s="938">
        <v>45094</v>
      </c>
      <c r="F25" s="690">
        <f t="shared" si="0"/>
        <v>40</v>
      </c>
      <c r="G25" s="692" t="s">
        <v>137</v>
      </c>
      <c r="H25" s="693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1">
        <f t="shared" si="3"/>
        <v>300</v>
      </c>
      <c r="E26" s="938">
        <v>45098</v>
      </c>
      <c r="F26" s="690">
        <f t="shared" si="0"/>
        <v>300</v>
      </c>
      <c r="G26" s="692" t="s">
        <v>138</v>
      </c>
      <c r="H26" s="105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1">
        <f t="shared" si="3"/>
        <v>40</v>
      </c>
      <c r="E27" s="938">
        <v>45099</v>
      </c>
      <c r="F27" s="690">
        <f t="shared" si="0"/>
        <v>40</v>
      </c>
      <c r="G27" s="692" t="s">
        <v>140</v>
      </c>
      <c r="H27" s="693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1">
        <f t="shared" si="3"/>
        <v>10</v>
      </c>
      <c r="E28" s="938">
        <v>45100</v>
      </c>
      <c r="F28" s="690">
        <f t="shared" si="0"/>
        <v>10</v>
      </c>
      <c r="G28" s="692" t="s">
        <v>141</v>
      </c>
      <c r="H28" s="693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1">
        <f t="shared" si="3"/>
        <v>600</v>
      </c>
      <c r="E29" s="938">
        <v>45104</v>
      </c>
      <c r="F29" s="690">
        <f t="shared" si="0"/>
        <v>600</v>
      </c>
      <c r="G29" s="692" t="s">
        <v>143</v>
      </c>
      <c r="H29" s="105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1">
        <f t="shared" si="3"/>
        <v>40</v>
      </c>
      <c r="E30" s="938">
        <v>45105</v>
      </c>
      <c r="F30" s="690">
        <f t="shared" si="0"/>
        <v>40</v>
      </c>
      <c r="G30" s="692" t="s">
        <v>144</v>
      </c>
      <c r="H30" s="693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1">
        <f t="shared" si="3"/>
        <v>50</v>
      </c>
      <c r="E31" s="938">
        <v>45108</v>
      </c>
      <c r="F31" s="690">
        <f t="shared" si="0"/>
        <v>50</v>
      </c>
      <c r="G31" s="692" t="s">
        <v>145</v>
      </c>
      <c r="H31" s="693">
        <v>48</v>
      </c>
      <c r="I31" s="904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1">
        <f t="shared" si="3"/>
        <v>0</v>
      </c>
      <c r="E32" s="938"/>
      <c r="F32" s="690">
        <f t="shared" si="0"/>
        <v>0</v>
      </c>
      <c r="G32" s="692"/>
      <c r="H32" s="693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88">
        <f t="shared" si="3"/>
        <v>50</v>
      </c>
      <c r="E33" s="1089">
        <v>45110</v>
      </c>
      <c r="F33" s="1090">
        <f t="shared" si="0"/>
        <v>50</v>
      </c>
      <c r="G33" s="1091" t="s">
        <v>150</v>
      </c>
      <c r="H33" s="109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88">
        <f t="shared" si="3"/>
        <v>30</v>
      </c>
      <c r="E34" s="1089">
        <v>45113</v>
      </c>
      <c r="F34" s="1090">
        <f t="shared" si="0"/>
        <v>30</v>
      </c>
      <c r="G34" s="1091" t="s">
        <v>151</v>
      </c>
      <c r="H34" s="109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88">
        <f t="shared" si="3"/>
        <v>80</v>
      </c>
      <c r="E35" s="1089">
        <v>45117</v>
      </c>
      <c r="F35" s="1090">
        <f t="shared" si="0"/>
        <v>80</v>
      </c>
      <c r="G35" s="1091" t="s">
        <v>154</v>
      </c>
      <c r="H35" s="109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88">
        <f t="shared" si="3"/>
        <v>50</v>
      </c>
      <c r="E36" s="1089">
        <v>45118</v>
      </c>
      <c r="F36" s="1090">
        <f t="shared" si="0"/>
        <v>50</v>
      </c>
      <c r="G36" s="1091" t="s">
        <v>155</v>
      </c>
      <c r="H36" s="109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88">
        <f t="shared" si="3"/>
        <v>10</v>
      </c>
      <c r="E37" s="1089">
        <v>45119</v>
      </c>
      <c r="F37" s="1090">
        <f t="shared" si="0"/>
        <v>10</v>
      </c>
      <c r="G37" s="1091" t="s">
        <v>157</v>
      </c>
      <c r="H37" s="109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88">
        <f t="shared" si="3"/>
        <v>20</v>
      </c>
      <c r="E38" s="1093">
        <v>45121</v>
      </c>
      <c r="F38" s="1090">
        <f t="shared" si="0"/>
        <v>20</v>
      </c>
      <c r="G38" s="1091" t="s">
        <v>158</v>
      </c>
      <c r="H38" s="109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88">
        <f t="shared" si="3"/>
        <v>100</v>
      </c>
      <c r="E39" s="1093">
        <v>45122</v>
      </c>
      <c r="F39" s="1090">
        <f t="shared" si="0"/>
        <v>100</v>
      </c>
      <c r="G39" s="1091" t="s">
        <v>160</v>
      </c>
      <c r="H39" s="109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88">
        <f t="shared" si="3"/>
        <v>50</v>
      </c>
      <c r="E40" s="1093">
        <v>45122</v>
      </c>
      <c r="F40" s="1090">
        <f t="shared" si="0"/>
        <v>50</v>
      </c>
      <c r="G40" s="1091" t="s">
        <v>161</v>
      </c>
      <c r="H40" s="109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88">
        <f t="shared" si="3"/>
        <v>80</v>
      </c>
      <c r="E41" s="1093">
        <v>45125</v>
      </c>
      <c r="F41" s="1090">
        <f t="shared" si="0"/>
        <v>80</v>
      </c>
      <c r="G41" s="1091" t="s">
        <v>162</v>
      </c>
      <c r="H41" s="109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88">
        <f t="shared" si="3"/>
        <v>500</v>
      </c>
      <c r="E42" s="1093">
        <v>45125</v>
      </c>
      <c r="F42" s="1090">
        <f t="shared" si="0"/>
        <v>500</v>
      </c>
      <c r="G42" s="1091" t="s">
        <v>163</v>
      </c>
      <c r="H42" s="109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88">
        <f t="shared" si="3"/>
        <v>60</v>
      </c>
      <c r="E43" s="1093">
        <v>45128</v>
      </c>
      <c r="F43" s="1090">
        <f t="shared" si="0"/>
        <v>60</v>
      </c>
      <c r="G43" s="1091" t="s">
        <v>164</v>
      </c>
      <c r="H43" s="1092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88">
        <f t="shared" si="3"/>
        <v>30</v>
      </c>
      <c r="E44" s="1093">
        <v>45129</v>
      </c>
      <c r="F44" s="1090">
        <f t="shared" si="0"/>
        <v>30</v>
      </c>
      <c r="G44" s="1091" t="s">
        <v>165</v>
      </c>
      <c r="H44" s="109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88">
        <f t="shared" si="3"/>
        <v>60</v>
      </c>
      <c r="E45" s="1093">
        <v>45129</v>
      </c>
      <c r="F45" s="1090">
        <f t="shared" si="0"/>
        <v>60</v>
      </c>
      <c r="G45" s="1091" t="s">
        <v>166</v>
      </c>
      <c r="H45" s="109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88">
        <f t="shared" si="3"/>
        <v>10</v>
      </c>
      <c r="E46" s="1093">
        <v>45129</v>
      </c>
      <c r="F46" s="1090">
        <f t="shared" si="0"/>
        <v>10</v>
      </c>
      <c r="G46" s="1091" t="s">
        <v>167</v>
      </c>
      <c r="H46" s="109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88">
        <f t="shared" si="3"/>
        <v>60</v>
      </c>
      <c r="E47" s="1093">
        <v>45131</v>
      </c>
      <c r="F47" s="1090">
        <f t="shared" si="0"/>
        <v>60</v>
      </c>
      <c r="G47" s="1091" t="s">
        <v>168</v>
      </c>
      <c r="H47" s="109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88">
        <f t="shared" si="3"/>
        <v>80</v>
      </c>
      <c r="E48" s="1093">
        <v>45134</v>
      </c>
      <c r="F48" s="1090">
        <f t="shared" si="0"/>
        <v>80</v>
      </c>
      <c r="G48" s="1091" t="s">
        <v>172</v>
      </c>
      <c r="H48" s="109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88">
        <f t="shared" si="3"/>
        <v>40</v>
      </c>
      <c r="E49" s="1093">
        <v>45136</v>
      </c>
      <c r="F49" s="1090">
        <f t="shared" si="0"/>
        <v>40</v>
      </c>
      <c r="G49" s="1091" t="s">
        <v>177</v>
      </c>
      <c r="H49" s="109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88">
        <f t="shared" si="3"/>
        <v>10</v>
      </c>
      <c r="E50" s="1093">
        <v>45136</v>
      </c>
      <c r="F50" s="1090">
        <f t="shared" si="0"/>
        <v>10</v>
      </c>
      <c r="G50" s="1091" t="s">
        <v>178</v>
      </c>
      <c r="H50" s="109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88">
        <f t="shared" si="3"/>
        <v>0</v>
      </c>
      <c r="E51" s="1093"/>
      <c r="F51" s="1090">
        <f t="shared" si="0"/>
        <v>0</v>
      </c>
      <c r="G51" s="1091"/>
      <c r="H51" s="1092"/>
      <c r="I51" s="904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97">
        <f t="shared" si="3"/>
        <v>10</v>
      </c>
      <c r="E52" s="1198">
        <v>45138</v>
      </c>
      <c r="F52" s="1199">
        <f t="shared" si="0"/>
        <v>10</v>
      </c>
      <c r="G52" s="1200" t="s">
        <v>198</v>
      </c>
      <c r="H52" s="1130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97">
        <f t="shared" si="3"/>
        <v>100</v>
      </c>
      <c r="E53" s="1198">
        <v>45139</v>
      </c>
      <c r="F53" s="1199">
        <f t="shared" si="0"/>
        <v>100</v>
      </c>
      <c r="G53" s="1200" t="s">
        <v>199</v>
      </c>
      <c r="H53" s="1130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97">
        <f t="shared" si="3"/>
        <v>100</v>
      </c>
      <c r="E54" s="1198">
        <v>45141</v>
      </c>
      <c r="F54" s="1199">
        <f t="shared" si="0"/>
        <v>100</v>
      </c>
      <c r="G54" s="1200" t="s">
        <v>202</v>
      </c>
      <c r="H54" s="1130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97">
        <f t="shared" si="3"/>
        <v>60</v>
      </c>
      <c r="E55" s="1198">
        <v>45142</v>
      </c>
      <c r="F55" s="1199">
        <f t="shared" si="0"/>
        <v>60</v>
      </c>
      <c r="G55" s="1200" t="s">
        <v>208</v>
      </c>
      <c r="H55" s="1130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97">
        <f t="shared" si="3"/>
        <v>60</v>
      </c>
      <c r="E56" s="1198">
        <v>45143</v>
      </c>
      <c r="F56" s="1199">
        <f t="shared" si="0"/>
        <v>60</v>
      </c>
      <c r="G56" s="1200" t="s">
        <v>209</v>
      </c>
      <c r="H56" s="1130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97">
        <f t="shared" si="3"/>
        <v>60</v>
      </c>
      <c r="E57" s="1198">
        <v>45145</v>
      </c>
      <c r="F57" s="1199">
        <f t="shared" si="0"/>
        <v>60</v>
      </c>
      <c r="G57" s="1200" t="s">
        <v>206</v>
      </c>
      <c r="H57" s="1130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97">
        <f t="shared" si="3"/>
        <v>80</v>
      </c>
      <c r="E58" s="1198">
        <v>45146</v>
      </c>
      <c r="F58" s="1199">
        <f t="shared" si="0"/>
        <v>80</v>
      </c>
      <c r="G58" s="1200" t="s">
        <v>215</v>
      </c>
      <c r="H58" s="1130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97">
        <f t="shared" si="3"/>
        <v>100</v>
      </c>
      <c r="E59" s="1198">
        <v>45151</v>
      </c>
      <c r="F59" s="1199">
        <f t="shared" si="0"/>
        <v>100</v>
      </c>
      <c r="G59" s="1200" t="s">
        <v>225</v>
      </c>
      <c r="H59" s="1130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97">
        <f t="shared" si="3"/>
        <v>80</v>
      </c>
      <c r="E60" s="1198">
        <v>45152</v>
      </c>
      <c r="F60" s="1199">
        <f t="shared" si="0"/>
        <v>80</v>
      </c>
      <c r="G60" s="1200" t="s">
        <v>229</v>
      </c>
      <c r="H60" s="1130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97">
        <f t="shared" si="3"/>
        <v>50</v>
      </c>
      <c r="E61" s="1198">
        <v>45155</v>
      </c>
      <c r="F61" s="1199">
        <f t="shared" si="0"/>
        <v>50</v>
      </c>
      <c r="G61" s="1200" t="s">
        <v>242</v>
      </c>
      <c r="H61" s="1130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97">
        <f t="shared" si="3"/>
        <v>60</v>
      </c>
      <c r="E62" s="1198">
        <v>45156</v>
      </c>
      <c r="F62" s="1199">
        <f t="shared" si="0"/>
        <v>60</v>
      </c>
      <c r="G62" s="1200" t="s">
        <v>244</v>
      </c>
      <c r="H62" s="1130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97">
        <f t="shared" si="3"/>
        <v>80</v>
      </c>
      <c r="E63" s="1198">
        <v>45157</v>
      </c>
      <c r="F63" s="1199">
        <f t="shared" si="0"/>
        <v>80</v>
      </c>
      <c r="G63" s="1200" t="s">
        <v>246</v>
      </c>
      <c r="H63" s="1130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97">
        <f t="shared" si="3"/>
        <v>50</v>
      </c>
      <c r="E64" s="1198">
        <v>45160</v>
      </c>
      <c r="F64" s="1199">
        <f t="shared" si="0"/>
        <v>50</v>
      </c>
      <c r="G64" s="1200" t="s">
        <v>257</v>
      </c>
      <c r="H64" s="1130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97">
        <f t="shared" si="3"/>
        <v>60</v>
      </c>
      <c r="E65" s="1198">
        <v>45163</v>
      </c>
      <c r="F65" s="1199">
        <f t="shared" si="0"/>
        <v>60</v>
      </c>
      <c r="G65" s="1200" t="s">
        <v>261</v>
      </c>
      <c r="H65" s="1130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97">
        <f t="shared" si="3"/>
        <v>80</v>
      </c>
      <c r="E66" s="1198">
        <v>45166</v>
      </c>
      <c r="F66" s="1199">
        <f t="shared" si="0"/>
        <v>80</v>
      </c>
      <c r="G66" s="1200" t="s">
        <v>270</v>
      </c>
      <c r="H66" s="1130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97">
        <f t="shared" si="3"/>
        <v>40</v>
      </c>
      <c r="E67" s="1198">
        <v>45171</v>
      </c>
      <c r="F67" s="1199">
        <f t="shared" si="0"/>
        <v>40</v>
      </c>
      <c r="G67" s="1200" t="s">
        <v>305</v>
      </c>
      <c r="H67" s="1130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97">
        <f t="shared" si="3"/>
        <v>0</v>
      </c>
      <c r="E68" s="1198"/>
      <c r="F68" s="1199">
        <f t="shared" si="0"/>
        <v>0</v>
      </c>
      <c r="G68" s="1200"/>
      <c r="H68" s="1130"/>
      <c r="I68" s="904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77">
        <f t="shared" si="3"/>
        <v>0</v>
      </c>
      <c r="E69" s="1378"/>
      <c r="F69" s="1379">
        <f t="shared" si="0"/>
        <v>0</v>
      </c>
      <c r="G69" s="1380"/>
      <c r="H69" s="1381"/>
      <c r="I69" s="1180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77">
        <f t="shared" si="3"/>
        <v>0</v>
      </c>
      <c r="E70" s="1378"/>
      <c r="F70" s="1379">
        <f t="shared" si="0"/>
        <v>0</v>
      </c>
      <c r="G70" s="1380"/>
      <c r="H70" s="1381"/>
      <c r="I70" s="1180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77">
        <f t="shared" si="3"/>
        <v>0</v>
      </c>
      <c r="E71" s="1378"/>
      <c r="F71" s="1379">
        <f t="shared" si="0"/>
        <v>0</v>
      </c>
      <c r="G71" s="1380"/>
      <c r="H71" s="1381"/>
      <c r="I71" s="1180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77">
        <f t="shared" si="3"/>
        <v>0</v>
      </c>
      <c r="E72" s="1378"/>
      <c r="F72" s="1379">
        <f t="shared" si="0"/>
        <v>0</v>
      </c>
      <c r="G72" s="1380"/>
      <c r="H72" s="1381"/>
      <c r="I72" s="1180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77">
        <f t="shared" si="3"/>
        <v>0</v>
      </c>
      <c r="E73" s="1378"/>
      <c r="F73" s="1379">
        <f t="shared" si="0"/>
        <v>0</v>
      </c>
      <c r="G73" s="1380"/>
      <c r="H73" s="1381"/>
      <c r="I73" s="1180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77">
        <f t="shared" si="3"/>
        <v>0</v>
      </c>
      <c r="E74" s="1378"/>
      <c r="F74" s="1379">
        <f t="shared" si="0"/>
        <v>0</v>
      </c>
      <c r="G74" s="1380"/>
      <c r="H74" s="1381"/>
      <c r="I74" s="1180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77">
        <f t="shared" si="3"/>
        <v>0</v>
      </c>
      <c r="E75" s="1378"/>
      <c r="F75" s="1379">
        <f t="shared" si="0"/>
        <v>0</v>
      </c>
      <c r="G75" s="1380"/>
      <c r="H75" s="1381"/>
      <c r="I75" s="1180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77">
        <f t="shared" si="3"/>
        <v>0</v>
      </c>
      <c r="E76" s="1378"/>
      <c r="F76" s="1379">
        <f t="shared" si="0"/>
        <v>0</v>
      </c>
      <c r="G76" s="1380"/>
      <c r="H76" s="1381"/>
      <c r="I76" s="1180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77">
        <f t="shared" si="3"/>
        <v>0</v>
      </c>
      <c r="E77" s="1378"/>
      <c r="F77" s="1379">
        <f t="shared" si="0"/>
        <v>0</v>
      </c>
      <c r="G77" s="1380"/>
      <c r="H77" s="1381"/>
      <c r="I77" s="1180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77">
        <f t="shared" si="3"/>
        <v>0</v>
      </c>
      <c r="E78" s="1378"/>
      <c r="F78" s="1379">
        <f t="shared" si="0"/>
        <v>0</v>
      </c>
      <c r="G78" s="1380"/>
      <c r="H78" s="1381"/>
      <c r="I78" s="1180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77">
        <f t="shared" si="3"/>
        <v>0</v>
      </c>
      <c r="E79" s="1378"/>
      <c r="F79" s="1379">
        <f t="shared" si="0"/>
        <v>0</v>
      </c>
      <c r="G79" s="1380"/>
      <c r="H79" s="1381"/>
      <c r="I79" s="1180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77">
        <f t="shared" si="3"/>
        <v>0</v>
      </c>
      <c r="E80" s="1378"/>
      <c r="F80" s="1379">
        <f t="shared" si="0"/>
        <v>0</v>
      </c>
      <c r="G80" s="1380"/>
      <c r="H80" s="1381"/>
      <c r="I80" s="1180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77">
        <f t="shared" si="3"/>
        <v>0</v>
      </c>
      <c r="E81" s="1378"/>
      <c r="F81" s="1379">
        <f t="shared" si="0"/>
        <v>0</v>
      </c>
      <c r="G81" s="1380"/>
      <c r="H81" s="1381"/>
      <c r="I81" s="1180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77">
        <f t="shared" si="3"/>
        <v>0</v>
      </c>
      <c r="E82" s="1378"/>
      <c r="F82" s="1379">
        <f t="shared" si="0"/>
        <v>0</v>
      </c>
      <c r="G82" s="1380"/>
      <c r="H82" s="1381"/>
      <c r="I82" s="1180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77">
        <f t="shared" si="3"/>
        <v>0</v>
      </c>
      <c r="E83" s="1378"/>
      <c r="F83" s="1379">
        <f t="shared" si="0"/>
        <v>0</v>
      </c>
      <c r="G83" s="1380"/>
      <c r="H83" s="1381"/>
      <c r="I83" s="1180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97">
        <f t="shared" si="3"/>
        <v>0</v>
      </c>
      <c r="E84" s="1198"/>
      <c r="F84" s="1199">
        <f t="shared" si="0"/>
        <v>0</v>
      </c>
      <c r="G84" s="1200"/>
      <c r="H84" s="1130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97">
        <f t="shared" si="3"/>
        <v>0</v>
      </c>
      <c r="E85" s="1198"/>
      <c r="F85" s="1199">
        <f t="shared" si="0"/>
        <v>0</v>
      </c>
      <c r="G85" s="1200"/>
      <c r="H85" s="1130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3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82" t="s">
        <v>21</v>
      </c>
      <c r="E89" s="1583"/>
      <c r="F89" s="137">
        <f>G5-F87</f>
        <v>0</v>
      </c>
    </row>
    <row r="90" spans="1:10" ht="15.75" thickBot="1" x14ac:dyDescent="0.3">
      <c r="A90" s="121"/>
      <c r="D90" s="930" t="s">
        <v>4</v>
      </c>
      <c r="E90" s="931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6" t="s">
        <v>93</v>
      </c>
      <c r="B1" s="1586"/>
      <c r="C1" s="1586"/>
      <c r="D1" s="1586"/>
      <c r="E1" s="1586"/>
      <c r="F1" s="1586"/>
      <c r="G1" s="1586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594"/>
      <c r="B5" s="1621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594"/>
      <c r="B6" s="1621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82" t="s">
        <v>21</v>
      </c>
      <c r="E32" s="1583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7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7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7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7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7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82" t="s">
        <v>21</v>
      </c>
      <c r="E29" s="1583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25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9" t="s">
        <v>312</v>
      </c>
      <c r="B1" s="1589"/>
      <c r="C1" s="1589"/>
      <c r="D1" s="1589"/>
      <c r="E1" s="1589"/>
      <c r="F1" s="1589"/>
      <c r="G1" s="158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25"/>
      <c r="G4" s="1126"/>
      <c r="H4" s="144"/>
      <c r="I4" s="366"/>
    </row>
    <row r="5" spans="1:10" ht="14.25" customHeight="1" x14ac:dyDescent="0.25">
      <c r="A5" s="1594" t="s">
        <v>95</v>
      </c>
      <c r="B5" s="1621" t="s">
        <v>117</v>
      </c>
      <c r="C5" s="359">
        <v>350</v>
      </c>
      <c r="D5" s="130">
        <v>45131</v>
      </c>
      <c r="E5" s="85">
        <v>14400</v>
      </c>
      <c r="F5" s="1125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594"/>
      <c r="B6" s="1621"/>
      <c r="C6" s="360"/>
      <c r="D6" s="130"/>
      <c r="E6" s="74"/>
      <c r="F6" s="1125"/>
      <c r="G6" s="1125"/>
      <c r="H6" s="74"/>
      <c r="I6" s="230"/>
    </row>
    <row r="7" spans="1:10" ht="15.75" thickBot="1" x14ac:dyDescent="0.3">
      <c r="A7" s="213"/>
      <c r="B7" s="1621"/>
      <c r="C7" s="360"/>
      <c r="D7" s="130"/>
      <c r="E7" s="74"/>
      <c r="F7" s="1125"/>
      <c r="G7" s="1125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8" t="s">
        <v>57</v>
      </c>
      <c r="I8" s="949" t="s">
        <v>3</v>
      </c>
      <c r="J8" s="947"/>
    </row>
    <row r="9" spans="1:10" ht="15.75" thickTop="1" x14ac:dyDescent="0.25">
      <c r="A9" s="736"/>
      <c r="B9" s="657">
        <f>F4+F5+F6-C9+F7</f>
        <v>1430</v>
      </c>
      <c r="C9" s="611">
        <v>10</v>
      </c>
      <c r="D9" s="550">
        <f t="shared" ref="D9:D15" si="0">10*C9</f>
        <v>100</v>
      </c>
      <c r="E9" s="1129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6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4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78">
        <f t="shared" si="0"/>
        <v>100</v>
      </c>
      <c r="E13" s="1179">
        <v>45146</v>
      </c>
      <c r="F13" s="1178">
        <f t="shared" si="1"/>
        <v>100</v>
      </c>
      <c r="G13" s="1078" t="s">
        <v>214</v>
      </c>
      <c r="H13" s="1079">
        <v>48</v>
      </c>
      <c r="I13" s="1180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78">
        <f t="shared" si="0"/>
        <v>20</v>
      </c>
      <c r="E14" s="1179">
        <v>45146</v>
      </c>
      <c r="F14" s="1178">
        <f t="shared" si="1"/>
        <v>20</v>
      </c>
      <c r="G14" s="1078" t="s">
        <v>216</v>
      </c>
      <c r="H14" s="1079">
        <v>48</v>
      </c>
      <c r="I14" s="1180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78">
        <f t="shared" si="0"/>
        <v>1000</v>
      </c>
      <c r="E15" s="1179">
        <v>45147</v>
      </c>
      <c r="F15" s="1178">
        <f t="shared" si="1"/>
        <v>1000</v>
      </c>
      <c r="G15" s="1078" t="s">
        <v>220</v>
      </c>
      <c r="H15" s="1079">
        <v>35</v>
      </c>
      <c r="I15" s="1180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78">
        <f>10*C16</f>
        <v>40</v>
      </c>
      <c r="E16" s="1179">
        <v>45150</v>
      </c>
      <c r="F16" s="1178">
        <f t="shared" si="1"/>
        <v>40</v>
      </c>
      <c r="G16" s="1078" t="s">
        <v>224</v>
      </c>
      <c r="H16" s="1079">
        <v>48</v>
      </c>
      <c r="I16" s="1180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78">
        <f t="shared" ref="D17:D68" si="5">10*C17</f>
        <v>20</v>
      </c>
      <c r="E17" s="1179">
        <v>45152</v>
      </c>
      <c r="F17" s="1178">
        <f t="shared" si="1"/>
        <v>20</v>
      </c>
      <c r="G17" s="1078" t="s">
        <v>230</v>
      </c>
      <c r="H17" s="1079">
        <v>48</v>
      </c>
      <c r="I17" s="1180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78">
        <f t="shared" si="5"/>
        <v>200</v>
      </c>
      <c r="E18" s="1179">
        <v>45152</v>
      </c>
      <c r="F18" s="1178">
        <f t="shared" si="1"/>
        <v>200</v>
      </c>
      <c r="G18" s="1078" t="s">
        <v>231</v>
      </c>
      <c r="H18" s="1079">
        <v>35</v>
      </c>
      <c r="I18" s="1180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78">
        <f t="shared" si="5"/>
        <v>10</v>
      </c>
      <c r="E19" s="1179">
        <v>45154</v>
      </c>
      <c r="F19" s="1178">
        <f t="shared" si="1"/>
        <v>10</v>
      </c>
      <c r="G19" s="1078" t="s">
        <v>239</v>
      </c>
      <c r="H19" s="1079">
        <v>48</v>
      </c>
      <c r="I19" s="1180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78">
        <f t="shared" si="5"/>
        <v>400</v>
      </c>
      <c r="E20" s="1179">
        <v>45157</v>
      </c>
      <c r="F20" s="1178">
        <f t="shared" si="1"/>
        <v>400</v>
      </c>
      <c r="G20" s="1078" t="s">
        <v>248</v>
      </c>
      <c r="H20" s="1079">
        <v>35</v>
      </c>
      <c r="I20" s="1180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78">
        <f t="shared" si="5"/>
        <v>40</v>
      </c>
      <c r="E21" s="1179">
        <v>45159</v>
      </c>
      <c r="F21" s="1178">
        <f t="shared" si="1"/>
        <v>40</v>
      </c>
      <c r="G21" s="1078" t="s">
        <v>250</v>
      </c>
      <c r="H21" s="1079">
        <v>48</v>
      </c>
      <c r="I21" s="1180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78">
        <f t="shared" si="5"/>
        <v>80</v>
      </c>
      <c r="E22" s="1179">
        <v>45162</v>
      </c>
      <c r="F22" s="1178">
        <f t="shared" si="1"/>
        <v>80</v>
      </c>
      <c r="G22" s="1078" t="s">
        <v>259</v>
      </c>
      <c r="H22" s="1079">
        <v>48</v>
      </c>
      <c r="I22" s="1180">
        <f t="shared" si="4"/>
        <v>11840</v>
      </c>
      <c r="J22" s="59">
        <f t="shared" si="2"/>
        <v>3840</v>
      </c>
    </row>
    <row r="23" spans="1:10" x14ac:dyDescent="0.25">
      <c r="A23" s="939"/>
      <c r="B23" s="657">
        <f t="shared" si="3"/>
        <v>1182</v>
      </c>
      <c r="C23" s="611">
        <v>2</v>
      </c>
      <c r="D23" s="1178">
        <f t="shared" si="5"/>
        <v>20</v>
      </c>
      <c r="E23" s="1181">
        <v>45164</v>
      </c>
      <c r="F23" s="1178">
        <f t="shared" si="1"/>
        <v>20</v>
      </c>
      <c r="G23" s="1078" t="s">
        <v>265</v>
      </c>
      <c r="H23" s="1079">
        <v>48</v>
      </c>
      <c r="I23" s="1180">
        <f t="shared" si="4"/>
        <v>11820</v>
      </c>
      <c r="J23" s="59">
        <f t="shared" si="2"/>
        <v>960</v>
      </c>
    </row>
    <row r="24" spans="1:10" x14ac:dyDescent="0.25">
      <c r="A24" s="939"/>
      <c r="B24" s="657">
        <f t="shared" si="3"/>
        <v>1181</v>
      </c>
      <c r="C24" s="611">
        <v>1</v>
      </c>
      <c r="D24" s="1178">
        <f t="shared" si="5"/>
        <v>10</v>
      </c>
      <c r="E24" s="1181">
        <v>45171</v>
      </c>
      <c r="F24" s="1178">
        <f t="shared" si="1"/>
        <v>10</v>
      </c>
      <c r="G24" s="1078" t="s">
        <v>298</v>
      </c>
      <c r="H24" s="1079">
        <v>48</v>
      </c>
      <c r="I24" s="1180">
        <f t="shared" si="4"/>
        <v>11810</v>
      </c>
      <c r="J24" s="59">
        <f t="shared" si="2"/>
        <v>480</v>
      </c>
    </row>
    <row r="25" spans="1:10" x14ac:dyDescent="0.25">
      <c r="A25" s="939"/>
      <c r="B25" s="615">
        <f t="shared" si="3"/>
        <v>1181</v>
      </c>
      <c r="C25" s="611"/>
      <c r="D25" s="1178">
        <f t="shared" si="5"/>
        <v>0</v>
      </c>
      <c r="E25" s="1181"/>
      <c r="F25" s="1178">
        <f t="shared" si="1"/>
        <v>0</v>
      </c>
      <c r="G25" s="1078"/>
      <c r="H25" s="1079"/>
      <c r="I25" s="1382">
        <f t="shared" si="4"/>
        <v>11810</v>
      </c>
      <c r="J25" s="59">
        <f t="shared" si="2"/>
        <v>0</v>
      </c>
    </row>
    <row r="26" spans="1:10" x14ac:dyDescent="0.25">
      <c r="A26" s="939"/>
      <c r="B26" s="657">
        <f t="shared" si="3"/>
        <v>1181</v>
      </c>
      <c r="C26" s="611"/>
      <c r="D26" s="688">
        <f t="shared" si="5"/>
        <v>0</v>
      </c>
      <c r="E26" s="1383"/>
      <c r="F26" s="688">
        <f t="shared" si="1"/>
        <v>0</v>
      </c>
      <c r="G26" s="786"/>
      <c r="H26" s="787"/>
      <c r="I26" s="1101">
        <f t="shared" si="4"/>
        <v>11810</v>
      </c>
      <c r="J26" s="59">
        <f t="shared" si="2"/>
        <v>0</v>
      </c>
    </row>
    <row r="27" spans="1:10" x14ac:dyDescent="0.25">
      <c r="A27" s="939"/>
      <c r="B27" s="657">
        <f t="shared" si="3"/>
        <v>1181</v>
      </c>
      <c r="C27" s="611"/>
      <c r="D27" s="688">
        <f t="shared" si="5"/>
        <v>0</v>
      </c>
      <c r="E27" s="1383"/>
      <c r="F27" s="688">
        <f t="shared" si="1"/>
        <v>0</v>
      </c>
      <c r="G27" s="786"/>
      <c r="H27" s="787"/>
      <c r="I27" s="1101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8">
        <f t="shared" si="5"/>
        <v>0</v>
      </c>
      <c r="E28" s="1383"/>
      <c r="F28" s="688">
        <f t="shared" si="1"/>
        <v>0</v>
      </c>
      <c r="G28" s="786"/>
      <c r="H28" s="787"/>
      <c r="I28" s="1101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8">
        <f t="shared" si="5"/>
        <v>0</v>
      </c>
      <c r="E29" s="1383"/>
      <c r="F29" s="688">
        <f t="shared" si="1"/>
        <v>0</v>
      </c>
      <c r="G29" s="786"/>
      <c r="H29" s="787"/>
      <c r="I29" s="1101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8">
        <f t="shared" si="5"/>
        <v>0</v>
      </c>
      <c r="E30" s="1383"/>
      <c r="F30" s="688">
        <f t="shared" si="1"/>
        <v>0</v>
      </c>
      <c r="G30" s="786"/>
      <c r="H30" s="787"/>
      <c r="I30" s="1101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8">
        <f t="shared" si="5"/>
        <v>0</v>
      </c>
      <c r="E31" s="1383"/>
      <c r="F31" s="688">
        <f t="shared" si="1"/>
        <v>0</v>
      </c>
      <c r="G31" s="786"/>
      <c r="H31" s="787"/>
      <c r="I31" s="1101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8">
        <f t="shared" si="5"/>
        <v>0</v>
      </c>
      <c r="E32" s="1383"/>
      <c r="F32" s="688">
        <f t="shared" si="1"/>
        <v>0</v>
      </c>
      <c r="G32" s="786"/>
      <c r="H32" s="787"/>
      <c r="I32" s="1101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8">
        <f t="shared" si="5"/>
        <v>0</v>
      </c>
      <c r="E33" s="1383"/>
      <c r="F33" s="688">
        <f t="shared" si="1"/>
        <v>0</v>
      </c>
      <c r="G33" s="786"/>
      <c r="H33" s="787"/>
      <c r="I33" s="1101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8">
        <f t="shared" si="5"/>
        <v>0</v>
      </c>
      <c r="E34" s="1383"/>
      <c r="F34" s="688">
        <f t="shared" si="1"/>
        <v>0</v>
      </c>
      <c r="G34" s="786"/>
      <c r="H34" s="787"/>
      <c r="I34" s="1101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8">
        <f t="shared" si="5"/>
        <v>0</v>
      </c>
      <c r="E35" s="1383"/>
      <c r="F35" s="688">
        <f t="shared" si="1"/>
        <v>0</v>
      </c>
      <c r="G35" s="786"/>
      <c r="H35" s="787"/>
      <c r="I35" s="1101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8">
        <f t="shared" si="5"/>
        <v>0</v>
      </c>
      <c r="E36" s="1383"/>
      <c r="F36" s="688">
        <f t="shared" si="1"/>
        <v>0</v>
      </c>
      <c r="G36" s="786"/>
      <c r="H36" s="787"/>
      <c r="I36" s="1101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8">
        <f t="shared" si="5"/>
        <v>0</v>
      </c>
      <c r="E37" s="1383"/>
      <c r="F37" s="688">
        <f t="shared" si="1"/>
        <v>0</v>
      </c>
      <c r="G37" s="786"/>
      <c r="H37" s="787"/>
      <c r="I37" s="1101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8">
        <f t="shared" si="5"/>
        <v>0</v>
      </c>
      <c r="E38" s="1383"/>
      <c r="F38" s="688">
        <f t="shared" si="1"/>
        <v>0</v>
      </c>
      <c r="G38" s="786"/>
      <c r="H38" s="787"/>
      <c r="I38" s="1101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8">
        <f t="shared" si="5"/>
        <v>0</v>
      </c>
      <c r="E39" s="1383"/>
      <c r="F39" s="688">
        <f t="shared" si="1"/>
        <v>0</v>
      </c>
      <c r="G39" s="786"/>
      <c r="H39" s="787"/>
      <c r="I39" s="1101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8">
        <f t="shared" si="5"/>
        <v>0</v>
      </c>
      <c r="E40" s="1383"/>
      <c r="F40" s="688">
        <f t="shared" si="1"/>
        <v>0</v>
      </c>
      <c r="G40" s="786"/>
      <c r="H40" s="787"/>
      <c r="I40" s="1101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8">
        <f t="shared" si="5"/>
        <v>0</v>
      </c>
      <c r="E41" s="1383"/>
      <c r="F41" s="688">
        <f t="shared" si="1"/>
        <v>0</v>
      </c>
      <c r="G41" s="786"/>
      <c r="H41" s="787"/>
      <c r="I41" s="1101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8">
        <f t="shared" si="5"/>
        <v>0</v>
      </c>
      <c r="E42" s="1383"/>
      <c r="F42" s="688">
        <f t="shared" si="1"/>
        <v>0</v>
      </c>
      <c r="G42" s="786"/>
      <c r="H42" s="787"/>
      <c r="I42" s="1101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8">
        <f t="shared" si="5"/>
        <v>0</v>
      </c>
      <c r="E43" s="1383"/>
      <c r="F43" s="688">
        <f t="shared" si="1"/>
        <v>0</v>
      </c>
      <c r="G43" s="786"/>
      <c r="H43" s="787"/>
      <c r="I43" s="1101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8">
        <f t="shared" si="5"/>
        <v>0</v>
      </c>
      <c r="E44" s="1383"/>
      <c r="F44" s="688">
        <f t="shared" si="1"/>
        <v>0</v>
      </c>
      <c r="G44" s="786"/>
      <c r="H44" s="787"/>
      <c r="I44" s="1101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8">
        <f t="shared" si="5"/>
        <v>0</v>
      </c>
      <c r="E45" s="1383"/>
      <c r="F45" s="688">
        <f t="shared" si="1"/>
        <v>0</v>
      </c>
      <c r="G45" s="786"/>
      <c r="H45" s="787"/>
      <c r="I45" s="1101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8">
        <f t="shared" si="5"/>
        <v>0</v>
      </c>
      <c r="E46" s="1383"/>
      <c r="F46" s="688">
        <f t="shared" si="1"/>
        <v>0</v>
      </c>
      <c r="G46" s="786"/>
      <c r="H46" s="787"/>
      <c r="I46" s="1101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8">
        <f t="shared" si="5"/>
        <v>0</v>
      </c>
      <c r="E47" s="1383"/>
      <c r="F47" s="688">
        <f t="shared" si="1"/>
        <v>0</v>
      </c>
      <c r="G47" s="786"/>
      <c r="H47" s="787"/>
      <c r="I47" s="1101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8">
        <f t="shared" si="5"/>
        <v>0</v>
      </c>
      <c r="E48" s="1383"/>
      <c r="F48" s="688">
        <f t="shared" si="1"/>
        <v>0</v>
      </c>
      <c r="G48" s="786"/>
      <c r="H48" s="787"/>
      <c r="I48" s="1101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8">
        <f t="shared" si="5"/>
        <v>0</v>
      </c>
      <c r="E49" s="1383"/>
      <c r="F49" s="688">
        <f t="shared" si="1"/>
        <v>0</v>
      </c>
      <c r="G49" s="786"/>
      <c r="H49" s="787"/>
      <c r="I49" s="1101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8">
        <f t="shared" si="5"/>
        <v>0</v>
      </c>
      <c r="E50" s="1383"/>
      <c r="F50" s="688">
        <f t="shared" si="1"/>
        <v>0</v>
      </c>
      <c r="G50" s="786"/>
      <c r="H50" s="787"/>
      <c r="I50" s="1101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8">
        <f t="shared" si="5"/>
        <v>0</v>
      </c>
      <c r="E51" s="1383"/>
      <c r="F51" s="688">
        <f t="shared" si="1"/>
        <v>0</v>
      </c>
      <c r="G51" s="786"/>
      <c r="H51" s="787"/>
      <c r="I51" s="1101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7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7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31">
        <f t="shared" si="5"/>
        <v>0</v>
      </c>
      <c r="E54" s="1132"/>
      <c r="F54" s="1131">
        <f t="shared" si="1"/>
        <v>0</v>
      </c>
      <c r="G54" s="1133"/>
      <c r="H54" s="1130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31">
        <f t="shared" si="5"/>
        <v>0</v>
      </c>
      <c r="E55" s="1132"/>
      <c r="F55" s="1131">
        <f t="shared" si="1"/>
        <v>0</v>
      </c>
      <c r="G55" s="1133"/>
      <c r="H55" s="1130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31">
        <f t="shared" si="5"/>
        <v>0</v>
      </c>
      <c r="E56" s="1132"/>
      <c r="F56" s="1131">
        <f t="shared" si="1"/>
        <v>0</v>
      </c>
      <c r="G56" s="1133"/>
      <c r="H56" s="1130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31">
        <f t="shared" si="5"/>
        <v>0</v>
      </c>
      <c r="E57" s="1132"/>
      <c r="F57" s="1131">
        <f t="shared" si="1"/>
        <v>0</v>
      </c>
      <c r="G57" s="1133"/>
      <c r="H57" s="1130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31">
        <f t="shared" si="5"/>
        <v>0</v>
      </c>
      <c r="E58" s="1132"/>
      <c r="F58" s="1131">
        <f t="shared" si="1"/>
        <v>0</v>
      </c>
      <c r="G58" s="1133"/>
      <c r="H58" s="1130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31">
        <f t="shared" si="5"/>
        <v>0</v>
      </c>
      <c r="E59" s="1132"/>
      <c r="F59" s="1131">
        <f t="shared" si="1"/>
        <v>0</v>
      </c>
      <c r="G59" s="1133"/>
      <c r="H59" s="1130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34">
        <f t="shared" si="5"/>
        <v>0</v>
      </c>
      <c r="E60" s="1135"/>
      <c r="F60" s="1134">
        <f t="shared" si="1"/>
        <v>0</v>
      </c>
      <c r="G60" s="1136"/>
      <c r="H60" s="1094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34">
        <f t="shared" si="5"/>
        <v>0</v>
      </c>
      <c r="E61" s="1135"/>
      <c r="F61" s="1134">
        <f t="shared" si="1"/>
        <v>0</v>
      </c>
      <c r="G61" s="1136"/>
      <c r="H61" s="1094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34">
        <f t="shared" si="5"/>
        <v>0</v>
      </c>
      <c r="E62" s="1135"/>
      <c r="F62" s="1134">
        <f t="shared" si="1"/>
        <v>0</v>
      </c>
      <c r="G62" s="1136"/>
      <c r="H62" s="1094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34">
        <f t="shared" si="5"/>
        <v>0</v>
      </c>
      <c r="E63" s="1135"/>
      <c r="F63" s="1134">
        <f t="shared" si="1"/>
        <v>0</v>
      </c>
      <c r="G63" s="1136"/>
      <c r="H63" s="1094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34">
        <f t="shared" si="5"/>
        <v>0</v>
      </c>
      <c r="E64" s="1135"/>
      <c r="F64" s="1134">
        <f t="shared" si="1"/>
        <v>0</v>
      </c>
      <c r="G64" s="1136"/>
      <c r="H64" s="1094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34">
        <f t="shared" si="5"/>
        <v>0</v>
      </c>
      <c r="E65" s="1135"/>
      <c r="F65" s="1134">
        <f t="shared" si="1"/>
        <v>0</v>
      </c>
      <c r="G65" s="1136"/>
      <c r="H65" s="1094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34">
        <f t="shared" si="5"/>
        <v>0</v>
      </c>
      <c r="E66" s="1135"/>
      <c r="F66" s="1134">
        <f t="shared" si="1"/>
        <v>0</v>
      </c>
      <c r="G66" s="1136"/>
      <c r="H66" s="1094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5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25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82" t="s">
        <v>21</v>
      </c>
      <c r="E78" s="1583"/>
      <c r="F78" s="137">
        <f>G5-F76</f>
        <v>0</v>
      </c>
    </row>
    <row r="79" spans="1:10" ht="15.75" thickBot="1" x14ac:dyDescent="0.3">
      <c r="A79" s="121"/>
      <c r="D79" s="1123" t="s">
        <v>4</v>
      </c>
      <c r="E79" s="1124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9" t="s">
        <v>180</v>
      </c>
      <c r="B1" s="1589"/>
      <c r="C1" s="1589"/>
      <c r="D1" s="1589"/>
      <c r="E1" s="1589"/>
      <c r="F1" s="1589"/>
      <c r="G1" s="158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622" t="s">
        <v>101</v>
      </c>
      <c r="C4" s="230"/>
      <c r="D4" s="130"/>
      <c r="E4" s="354">
        <v>30</v>
      </c>
      <c r="F4" s="72">
        <v>3</v>
      </c>
      <c r="G4" s="932"/>
      <c r="H4" s="144"/>
      <c r="I4" s="366"/>
    </row>
    <row r="5" spans="1:10" ht="14.25" customHeight="1" x14ac:dyDescent="0.25">
      <c r="A5" s="1594" t="s">
        <v>95</v>
      </c>
      <c r="B5" s="1622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594"/>
      <c r="B6" s="1622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2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3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4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4">
        <f t="shared" si="3"/>
        <v>50</v>
      </c>
      <c r="E19" s="994">
        <v>45059</v>
      </c>
      <c r="F19" s="688">
        <f t="shared" si="0"/>
        <v>50</v>
      </c>
      <c r="G19" s="786" t="s">
        <v>124</v>
      </c>
      <c r="H19" s="787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4">
        <f t="shared" si="3"/>
        <v>50</v>
      </c>
      <c r="E20" s="994">
        <v>45061</v>
      </c>
      <c r="F20" s="688">
        <f t="shared" si="0"/>
        <v>50</v>
      </c>
      <c r="G20" s="786" t="s">
        <v>125</v>
      </c>
      <c r="H20" s="787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4">
        <f t="shared" si="3"/>
        <v>50</v>
      </c>
      <c r="E21" s="994">
        <v>45073</v>
      </c>
      <c r="F21" s="688">
        <f t="shared" si="0"/>
        <v>50</v>
      </c>
      <c r="G21" s="786" t="s">
        <v>129</v>
      </c>
      <c r="H21" s="787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4">
        <f t="shared" si="3"/>
        <v>50</v>
      </c>
      <c r="E22" s="994">
        <v>45075</v>
      </c>
      <c r="F22" s="688">
        <f t="shared" si="0"/>
        <v>50</v>
      </c>
      <c r="G22" s="786" t="s">
        <v>128</v>
      </c>
      <c r="H22" s="787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9"/>
      <c r="B23" s="615">
        <f t="shared" si="2"/>
        <v>329</v>
      </c>
      <c r="C23" s="564">
        <v>3</v>
      </c>
      <c r="D23" s="784">
        <f t="shared" si="3"/>
        <v>30</v>
      </c>
      <c r="E23" s="991">
        <v>45082</v>
      </c>
      <c r="F23" s="688">
        <f t="shared" si="0"/>
        <v>30</v>
      </c>
      <c r="G23" s="786" t="s">
        <v>131</v>
      </c>
      <c r="H23" s="787">
        <v>52</v>
      </c>
      <c r="I23" s="904">
        <f t="shared" si="4"/>
        <v>3290</v>
      </c>
      <c r="J23" s="583">
        <f t="shared" si="1"/>
        <v>1560</v>
      </c>
    </row>
    <row r="24" spans="1:10" s="582" customFormat="1" x14ac:dyDescent="0.25">
      <c r="A24" s="939"/>
      <c r="B24" s="657">
        <f t="shared" si="2"/>
        <v>329</v>
      </c>
      <c r="C24" s="564"/>
      <c r="D24" s="784">
        <f t="shared" si="3"/>
        <v>0</v>
      </c>
      <c r="E24" s="991"/>
      <c r="F24" s="688">
        <f t="shared" si="0"/>
        <v>0</v>
      </c>
      <c r="G24" s="786"/>
      <c r="H24" s="787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9"/>
      <c r="B25" s="657">
        <f t="shared" si="2"/>
        <v>321</v>
      </c>
      <c r="C25" s="564">
        <v>8</v>
      </c>
      <c r="D25" s="478">
        <f t="shared" si="3"/>
        <v>80</v>
      </c>
      <c r="E25" s="935">
        <v>45087</v>
      </c>
      <c r="F25" s="690">
        <f t="shared" si="0"/>
        <v>80</v>
      </c>
      <c r="G25" s="692" t="s">
        <v>134</v>
      </c>
      <c r="H25" s="693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9"/>
      <c r="B26" s="657">
        <f t="shared" si="2"/>
        <v>319</v>
      </c>
      <c r="C26" s="564">
        <v>2</v>
      </c>
      <c r="D26" s="478">
        <f t="shared" si="3"/>
        <v>20</v>
      </c>
      <c r="E26" s="935">
        <v>45094</v>
      </c>
      <c r="F26" s="690">
        <f t="shared" si="0"/>
        <v>20</v>
      </c>
      <c r="G26" s="692" t="s">
        <v>137</v>
      </c>
      <c r="H26" s="693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9"/>
      <c r="B27" s="657">
        <f t="shared" si="2"/>
        <v>317</v>
      </c>
      <c r="C27" s="564">
        <v>2</v>
      </c>
      <c r="D27" s="478">
        <f t="shared" si="3"/>
        <v>20</v>
      </c>
      <c r="E27" s="935">
        <v>45099</v>
      </c>
      <c r="F27" s="690">
        <f t="shared" si="0"/>
        <v>20</v>
      </c>
      <c r="G27" s="692" t="s">
        <v>140</v>
      </c>
      <c r="H27" s="693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9"/>
      <c r="B28" s="615">
        <f t="shared" si="2"/>
        <v>312</v>
      </c>
      <c r="C28" s="564">
        <v>5</v>
      </c>
      <c r="D28" s="478">
        <f t="shared" si="3"/>
        <v>50</v>
      </c>
      <c r="E28" s="935">
        <v>45108</v>
      </c>
      <c r="F28" s="690">
        <f t="shared" si="0"/>
        <v>50</v>
      </c>
      <c r="G28" s="692" t="s">
        <v>145</v>
      </c>
      <c r="H28" s="693">
        <v>52</v>
      </c>
      <c r="I28" s="904">
        <f t="shared" si="4"/>
        <v>3120</v>
      </c>
      <c r="J28" s="583">
        <f t="shared" si="1"/>
        <v>2600</v>
      </c>
    </row>
    <row r="29" spans="1:10" s="582" customFormat="1" x14ac:dyDescent="0.25">
      <c r="A29" s="939"/>
      <c r="B29" s="657">
        <f t="shared" si="2"/>
        <v>312</v>
      </c>
      <c r="C29" s="564"/>
      <c r="D29" s="478">
        <f t="shared" si="3"/>
        <v>0</v>
      </c>
      <c r="E29" s="935"/>
      <c r="F29" s="690">
        <f t="shared" si="0"/>
        <v>0</v>
      </c>
      <c r="G29" s="692"/>
      <c r="H29" s="693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9"/>
      <c r="B30" s="657">
        <f t="shared" si="2"/>
        <v>309</v>
      </c>
      <c r="C30" s="564">
        <v>3</v>
      </c>
      <c r="D30" s="1095">
        <f t="shared" si="3"/>
        <v>30</v>
      </c>
      <c r="E30" s="1096">
        <v>45110</v>
      </c>
      <c r="F30" s="689">
        <f t="shared" si="0"/>
        <v>30</v>
      </c>
      <c r="G30" s="734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9"/>
      <c r="B31" s="657">
        <f t="shared" si="2"/>
        <v>307</v>
      </c>
      <c r="C31" s="564">
        <v>2</v>
      </c>
      <c r="D31" s="1095">
        <f t="shared" si="3"/>
        <v>20</v>
      </c>
      <c r="E31" s="1096">
        <v>45115</v>
      </c>
      <c r="F31" s="689">
        <f t="shared" si="0"/>
        <v>20</v>
      </c>
      <c r="G31" s="734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9"/>
      <c r="B32" s="657">
        <f t="shared" si="2"/>
        <v>305</v>
      </c>
      <c r="C32" s="564">
        <v>2</v>
      </c>
      <c r="D32" s="1095">
        <f t="shared" si="3"/>
        <v>20</v>
      </c>
      <c r="E32" s="1096">
        <v>45118</v>
      </c>
      <c r="F32" s="689">
        <f t="shared" si="0"/>
        <v>20</v>
      </c>
      <c r="G32" s="734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9"/>
      <c r="B33" s="657">
        <f t="shared" si="2"/>
        <v>305</v>
      </c>
      <c r="C33" s="564"/>
      <c r="D33" s="1095">
        <f t="shared" si="3"/>
        <v>0</v>
      </c>
      <c r="E33" s="1096"/>
      <c r="F33" s="689">
        <f t="shared" si="0"/>
        <v>0</v>
      </c>
      <c r="G33" s="734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9"/>
      <c r="B34" s="657">
        <f t="shared" si="2"/>
        <v>303</v>
      </c>
      <c r="C34" s="564">
        <v>2</v>
      </c>
      <c r="D34" s="1095">
        <f t="shared" si="3"/>
        <v>20</v>
      </c>
      <c r="E34" s="1096">
        <v>45129</v>
      </c>
      <c r="F34" s="689">
        <f t="shared" si="0"/>
        <v>20</v>
      </c>
      <c r="G34" s="734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9"/>
      <c r="B35" s="657">
        <f t="shared" si="2"/>
        <v>300</v>
      </c>
      <c r="C35" s="564">
        <v>3</v>
      </c>
      <c r="D35" s="1095">
        <f t="shared" si="3"/>
        <v>30</v>
      </c>
      <c r="E35" s="1096">
        <v>45132</v>
      </c>
      <c r="F35" s="689">
        <f t="shared" si="0"/>
        <v>30</v>
      </c>
      <c r="G35" s="734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9"/>
      <c r="B36" s="657">
        <f t="shared" si="2"/>
        <v>290</v>
      </c>
      <c r="C36" s="564">
        <v>10</v>
      </c>
      <c r="D36" s="1095">
        <f t="shared" si="3"/>
        <v>100</v>
      </c>
      <c r="E36" s="1096">
        <v>45134</v>
      </c>
      <c r="F36" s="689">
        <f t="shared" si="0"/>
        <v>100</v>
      </c>
      <c r="G36" s="734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9"/>
      <c r="B37" s="615">
        <f t="shared" si="2"/>
        <v>280</v>
      </c>
      <c r="C37" s="564">
        <v>10</v>
      </c>
      <c r="D37" s="1095">
        <f t="shared" si="3"/>
        <v>100</v>
      </c>
      <c r="E37" s="1096">
        <v>45135</v>
      </c>
      <c r="F37" s="689">
        <f t="shared" si="0"/>
        <v>100</v>
      </c>
      <c r="G37" s="734" t="s">
        <v>176</v>
      </c>
      <c r="H37" s="581">
        <v>52</v>
      </c>
      <c r="I37" s="904">
        <f t="shared" si="4"/>
        <v>2800</v>
      </c>
      <c r="J37" s="583">
        <f t="shared" si="1"/>
        <v>5200</v>
      </c>
    </row>
    <row r="38" spans="1:10" s="582" customFormat="1" x14ac:dyDescent="0.25">
      <c r="A38" s="939"/>
      <c r="B38" s="657">
        <f t="shared" si="2"/>
        <v>280</v>
      </c>
      <c r="C38" s="564"/>
      <c r="D38" s="1095">
        <f t="shared" si="3"/>
        <v>0</v>
      </c>
      <c r="E38" s="1096"/>
      <c r="F38" s="689">
        <f t="shared" si="0"/>
        <v>0</v>
      </c>
      <c r="G38" s="734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9"/>
      <c r="B39" s="657">
        <f t="shared" si="2"/>
        <v>270</v>
      </c>
      <c r="C39" s="564">
        <v>10</v>
      </c>
      <c r="D39" s="997">
        <f t="shared" si="3"/>
        <v>100</v>
      </c>
      <c r="E39" s="1182">
        <v>45145</v>
      </c>
      <c r="F39" s="1183">
        <f t="shared" si="0"/>
        <v>100</v>
      </c>
      <c r="G39" s="995" t="s">
        <v>226</v>
      </c>
      <c r="H39" s="996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9"/>
      <c r="B40" s="657">
        <f t="shared" si="2"/>
        <v>267</v>
      </c>
      <c r="C40" s="564">
        <v>3</v>
      </c>
      <c r="D40" s="997">
        <f t="shared" si="3"/>
        <v>30</v>
      </c>
      <c r="E40" s="1182">
        <v>45151</v>
      </c>
      <c r="F40" s="1183">
        <f t="shared" si="0"/>
        <v>30</v>
      </c>
      <c r="G40" s="995" t="s">
        <v>225</v>
      </c>
      <c r="H40" s="996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9"/>
      <c r="B41" s="657">
        <f t="shared" si="2"/>
        <v>265</v>
      </c>
      <c r="C41" s="564">
        <v>2</v>
      </c>
      <c r="D41" s="997">
        <f t="shared" si="3"/>
        <v>20</v>
      </c>
      <c r="E41" s="1182">
        <v>45157</v>
      </c>
      <c r="F41" s="1183">
        <f t="shared" si="0"/>
        <v>20</v>
      </c>
      <c r="G41" s="995" t="s">
        <v>246</v>
      </c>
      <c r="H41" s="996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9"/>
      <c r="B42" s="657">
        <f t="shared" si="2"/>
        <v>263</v>
      </c>
      <c r="C42" s="564">
        <v>2</v>
      </c>
      <c r="D42" s="997">
        <f t="shared" si="3"/>
        <v>20</v>
      </c>
      <c r="E42" s="1182">
        <v>45159</v>
      </c>
      <c r="F42" s="1183">
        <f t="shared" si="0"/>
        <v>20</v>
      </c>
      <c r="G42" s="995" t="s">
        <v>251</v>
      </c>
      <c r="H42" s="996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9"/>
      <c r="B43" s="657">
        <f t="shared" si="2"/>
        <v>260</v>
      </c>
      <c r="C43" s="564">
        <v>3</v>
      </c>
      <c r="D43" s="997">
        <f t="shared" si="3"/>
        <v>30</v>
      </c>
      <c r="E43" s="1182">
        <v>45160</v>
      </c>
      <c r="F43" s="1183">
        <f t="shared" si="0"/>
        <v>30</v>
      </c>
      <c r="G43" s="995" t="s">
        <v>257</v>
      </c>
      <c r="H43" s="996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9"/>
      <c r="B44" s="657">
        <f t="shared" si="2"/>
        <v>257</v>
      </c>
      <c r="C44" s="564">
        <v>3</v>
      </c>
      <c r="D44" s="997">
        <f t="shared" si="3"/>
        <v>30</v>
      </c>
      <c r="E44" s="1182">
        <v>45171</v>
      </c>
      <c r="F44" s="1183">
        <f t="shared" si="0"/>
        <v>30</v>
      </c>
      <c r="G44" s="995" t="s">
        <v>305</v>
      </c>
      <c r="H44" s="996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9"/>
      <c r="B45" s="615">
        <f t="shared" si="2"/>
        <v>257</v>
      </c>
      <c r="C45" s="564"/>
      <c r="D45" s="997">
        <f t="shared" si="3"/>
        <v>0</v>
      </c>
      <c r="E45" s="1182"/>
      <c r="F45" s="1183">
        <f t="shared" si="0"/>
        <v>0</v>
      </c>
      <c r="G45" s="995"/>
      <c r="H45" s="996"/>
      <c r="I45" s="904">
        <f t="shared" si="4"/>
        <v>2570</v>
      </c>
      <c r="J45" s="583">
        <f t="shared" si="1"/>
        <v>0</v>
      </c>
    </row>
    <row r="46" spans="1:10" x14ac:dyDescent="0.25">
      <c r="A46" s="939"/>
      <c r="B46" s="657">
        <f t="shared" si="2"/>
        <v>257</v>
      </c>
      <c r="C46" s="611"/>
      <c r="D46" s="1384">
        <f t="shared" si="3"/>
        <v>0</v>
      </c>
      <c r="E46" s="1385"/>
      <c r="F46" s="1386">
        <f t="shared" si="0"/>
        <v>0</v>
      </c>
      <c r="G46" s="1387"/>
      <c r="H46" s="1388"/>
      <c r="I46" s="1389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84">
        <f t="shared" si="3"/>
        <v>0</v>
      </c>
      <c r="E47" s="1390"/>
      <c r="F47" s="1391">
        <f t="shared" si="0"/>
        <v>0</v>
      </c>
      <c r="G47" s="1392"/>
      <c r="H47" s="1393"/>
      <c r="I47" s="1389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84">
        <f t="shared" si="3"/>
        <v>0</v>
      </c>
      <c r="E48" s="1390"/>
      <c r="F48" s="1391">
        <f t="shared" si="0"/>
        <v>0</v>
      </c>
      <c r="G48" s="1392"/>
      <c r="H48" s="1393"/>
      <c r="I48" s="1389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84">
        <f t="shared" si="3"/>
        <v>0</v>
      </c>
      <c r="E49" s="1390"/>
      <c r="F49" s="1391">
        <f t="shared" si="0"/>
        <v>0</v>
      </c>
      <c r="G49" s="1392"/>
      <c r="H49" s="1393"/>
      <c r="I49" s="1389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84">
        <f t="shared" si="3"/>
        <v>0</v>
      </c>
      <c r="E50" s="1390"/>
      <c r="F50" s="1391">
        <f t="shared" si="0"/>
        <v>0</v>
      </c>
      <c r="G50" s="1392"/>
      <c r="H50" s="1393"/>
      <c r="I50" s="1389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84">
        <f t="shared" si="3"/>
        <v>0</v>
      </c>
      <c r="E51" s="1390"/>
      <c r="F51" s="1391">
        <f t="shared" si="0"/>
        <v>0</v>
      </c>
      <c r="G51" s="1392"/>
      <c r="H51" s="1393"/>
      <c r="I51" s="1389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84">
        <f t="shared" si="3"/>
        <v>0</v>
      </c>
      <c r="E52" s="1390"/>
      <c r="F52" s="1391">
        <f t="shared" si="0"/>
        <v>0</v>
      </c>
      <c r="G52" s="1392"/>
      <c r="H52" s="1393"/>
      <c r="I52" s="1389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84">
        <f t="shared" si="3"/>
        <v>0</v>
      </c>
      <c r="E53" s="1390"/>
      <c r="F53" s="1391">
        <f t="shared" si="0"/>
        <v>0</v>
      </c>
      <c r="G53" s="1392"/>
      <c r="H53" s="1393"/>
      <c r="I53" s="1389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84">
        <f t="shared" si="3"/>
        <v>0</v>
      </c>
      <c r="E54" s="1390"/>
      <c r="F54" s="1391">
        <f t="shared" si="0"/>
        <v>0</v>
      </c>
      <c r="G54" s="1392"/>
      <c r="H54" s="1393"/>
      <c r="I54" s="1389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84">
        <f t="shared" si="3"/>
        <v>0</v>
      </c>
      <c r="E55" s="1390"/>
      <c r="F55" s="1391">
        <f t="shared" si="0"/>
        <v>0</v>
      </c>
      <c r="G55" s="1392"/>
      <c r="H55" s="1393"/>
      <c r="I55" s="1389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84">
        <f t="shared" si="3"/>
        <v>0</v>
      </c>
      <c r="E56" s="1390"/>
      <c r="F56" s="1391">
        <f t="shared" si="0"/>
        <v>0</v>
      </c>
      <c r="G56" s="1392"/>
      <c r="H56" s="1393"/>
      <c r="I56" s="1389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84">
        <f t="shared" si="3"/>
        <v>0</v>
      </c>
      <c r="E57" s="1390"/>
      <c r="F57" s="1391">
        <f t="shared" si="0"/>
        <v>0</v>
      </c>
      <c r="G57" s="1392"/>
      <c r="H57" s="1393"/>
      <c r="I57" s="1389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84">
        <f t="shared" si="3"/>
        <v>0</v>
      </c>
      <c r="E58" s="1390"/>
      <c r="F58" s="1391">
        <f t="shared" si="0"/>
        <v>0</v>
      </c>
      <c r="G58" s="1392"/>
      <c r="H58" s="1393"/>
      <c r="I58" s="1389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84">
        <f t="shared" si="3"/>
        <v>0</v>
      </c>
      <c r="E59" s="1390"/>
      <c r="F59" s="1391">
        <f t="shared" si="0"/>
        <v>0</v>
      </c>
      <c r="G59" s="1392"/>
      <c r="H59" s="1393"/>
      <c r="I59" s="1389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84">
        <f t="shared" si="3"/>
        <v>0</v>
      </c>
      <c r="E60" s="1390"/>
      <c r="F60" s="1391">
        <f t="shared" si="0"/>
        <v>0</v>
      </c>
      <c r="G60" s="1392"/>
      <c r="H60" s="1393"/>
      <c r="I60" s="1389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84">
        <f t="shared" si="3"/>
        <v>0</v>
      </c>
      <c r="E61" s="1390"/>
      <c r="F61" s="1391">
        <f t="shared" si="0"/>
        <v>0</v>
      </c>
      <c r="G61" s="1392"/>
      <c r="H61" s="1393"/>
      <c r="I61" s="1389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84">
        <f t="shared" si="3"/>
        <v>0</v>
      </c>
      <c r="E62" s="1390"/>
      <c r="F62" s="1391">
        <f t="shared" si="0"/>
        <v>0</v>
      </c>
      <c r="G62" s="1392"/>
      <c r="H62" s="1393"/>
      <c r="I62" s="1389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84">
        <f t="shared" si="3"/>
        <v>0</v>
      </c>
      <c r="E63" s="1390"/>
      <c r="F63" s="1391">
        <f t="shared" si="0"/>
        <v>0</v>
      </c>
      <c r="G63" s="1392"/>
      <c r="H63" s="1393"/>
      <c r="I63" s="1389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84">
        <f t="shared" si="3"/>
        <v>0</v>
      </c>
      <c r="E64" s="1390"/>
      <c r="F64" s="1391">
        <f t="shared" si="0"/>
        <v>0</v>
      </c>
      <c r="G64" s="1392"/>
      <c r="H64" s="1393"/>
      <c r="I64" s="1389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84">
        <f t="shared" si="3"/>
        <v>0</v>
      </c>
      <c r="E65" s="1390"/>
      <c r="F65" s="1391">
        <f t="shared" si="0"/>
        <v>0</v>
      </c>
      <c r="G65" s="1392"/>
      <c r="H65" s="1393"/>
      <c r="I65" s="1389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84">
        <f t="shared" si="3"/>
        <v>0</v>
      </c>
      <c r="E66" s="1390"/>
      <c r="F66" s="1391">
        <f t="shared" si="0"/>
        <v>0</v>
      </c>
      <c r="G66" s="1392"/>
      <c r="H66" s="1393"/>
      <c r="I66" s="1389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84">
        <f t="shared" si="3"/>
        <v>0</v>
      </c>
      <c r="E67" s="1390"/>
      <c r="F67" s="1391">
        <f t="shared" si="0"/>
        <v>0</v>
      </c>
      <c r="G67" s="1392"/>
      <c r="H67" s="1393"/>
      <c r="I67" s="1389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7"/>
      <c r="E68" s="1184"/>
      <c r="F68" s="1185">
        <f t="shared" si="0"/>
        <v>0</v>
      </c>
      <c r="G68" s="998"/>
      <c r="H68" s="999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7"/>
      <c r="E69" s="1184"/>
      <c r="F69" s="1185">
        <f t="shared" si="0"/>
        <v>0</v>
      </c>
      <c r="G69" s="998"/>
      <c r="H69" s="999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7"/>
      <c r="E70" s="1184"/>
      <c r="F70" s="1185">
        <f t="shared" si="0"/>
        <v>0</v>
      </c>
      <c r="G70" s="998"/>
      <c r="H70" s="999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7"/>
      <c r="E71" s="1184"/>
      <c r="F71" s="1185">
        <f t="shared" si="0"/>
        <v>0</v>
      </c>
      <c r="G71" s="998"/>
      <c r="H71" s="999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7"/>
      <c r="E72" s="1184"/>
      <c r="F72" s="1185">
        <f t="shared" si="0"/>
        <v>0</v>
      </c>
      <c r="G72" s="998"/>
      <c r="H72" s="999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7"/>
      <c r="E73" s="1184"/>
      <c r="F73" s="1185">
        <f t="shared" si="0"/>
        <v>0</v>
      </c>
      <c r="G73" s="998"/>
      <c r="H73" s="999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86">
        <f t="shared" si="3"/>
        <v>0</v>
      </c>
      <c r="E74" s="1187"/>
      <c r="F74" s="1188">
        <f t="shared" si="0"/>
        <v>0</v>
      </c>
      <c r="G74" s="1189"/>
      <c r="H74" s="1190"/>
      <c r="I74" s="813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82" t="s">
        <v>21</v>
      </c>
      <c r="E77" s="1583"/>
      <c r="F77" s="137">
        <f>G5-F75</f>
        <v>0</v>
      </c>
    </row>
    <row r="78" spans="1:10" ht="15.75" thickBot="1" x14ac:dyDescent="0.3">
      <c r="A78" s="121"/>
      <c r="D78" s="930" t="s">
        <v>4</v>
      </c>
      <c r="E78" s="931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90" t="s">
        <v>335</v>
      </c>
      <c r="B1" s="1590"/>
      <c r="C1" s="1590"/>
      <c r="D1" s="1590"/>
      <c r="E1" s="1590"/>
      <c r="F1" s="1590"/>
      <c r="G1" s="159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204">
        <v>2728.35</v>
      </c>
      <c r="F4" s="72">
        <v>3</v>
      </c>
      <c r="G4" s="38"/>
    </row>
    <row r="5" spans="1:11" ht="15.75" customHeight="1" x14ac:dyDescent="0.25">
      <c r="A5" s="1599" t="s">
        <v>182</v>
      </c>
      <c r="B5" s="1623" t="s">
        <v>109</v>
      </c>
      <c r="C5" s="152">
        <v>25</v>
      </c>
      <c r="D5" s="145">
        <v>45182</v>
      </c>
      <c r="E5" s="1204">
        <v>3706.29</v>
      </c>
      <c r="F5" s="72">
        <v>4</v>
      </c>
      <c r="G5" s="87">
        <f>F30</f>
        <v>0</v>
      </c>
      <c r="H5" s="150">
        <f>E5-G5+E6</f>
        <v>3706.29</v>
      </c>
    </row>
    <row r="6" spans="1:11" ht="15.75" x14ac:dyDescent="0.25">
      <c r="A6" s="1599"/>
      <c r="B6" s="1623"/>
      <c r="C6" s="152"/>
      <c r="D6" s="145"/>
      <c r="E6" s="1204"/>
      <c r="F6" s="72"/>
      <c r="G6" s="322"/>
    </row>
    <row r="7" spans="1:11" ht="15.75" thickBot="1" x14ac:dyDescent="0.3">
      <c r="B7" s="1624"/>
      <c r="C7" s="152"/>
      <c r="D7" s="145"/>
      <c r="E7" s="1204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6"/>
      <c r="D9" s="387"/>
      <c r="E9" s="388"/>
      <c r="F9" s="389">
        <f>D9</f>
        <v>0</v>
      </c>
      <c r="G9" s="1270"/>
      <c r="H9" s="552"/>
      <c r="I9" s="1275">
        <f>E4+E5+E6+E7-F9</f>
        <v>6434.6399999999994</v>
      </c>
      <c r="J9" s="1276">
        <f>H9*F9</f>
        <v>0</v>
      </c>
    </row>
    <row r="10" spans="1:11" x14ac:dyDescent="0.25">
      <c r="B10" s="1262">
        <f>B9-C10</f>
        <v>7</v>
      </c>
      <c r="C10" s="319"/>
      <c r="D10" s="1263"/>
      <c r="E10" s="1273"/>
      <c r="F10" s="1267">
        <f>D10</f>
        <v>0</v>
      </c>
      <c r="G10" s="1271"/>
      <c r="H10" s="1264"/>
      <c r="I10" s="1275">
        <f>I9-F10</f>
        <v>6434.6399999999994</v>
      </c>
      <c r="J10" s="1276">
        <f t="shared" ref="J10:J28" si="0">H10*F10</f>
        <v>0</v>
      </c>
    </row>
    <row r="11" spans="1:11" x14ac:dyDescent="0.25">
      <c r="B11" s="1262">
        <f t="shared" ref="B11:B19" si="1">B10-C11</f>
        <v>7</v>
      </c>
      <c r="C11" s="319"/>
      <c r="D11" s="1263"/>
      <c r="E11" s="1273"/>
      <c r="F11" s="1267">
        <f t="shared" ref="F11:F29" si="2">D11</f>
        <v>0</v>
      </c>
      <c r="G11" s="1271"/>
      <c r="H11" s="1264"/>
      <c r="I11" s="1275">
        <f t="shared" ref="I11:I19" si="3">I10-F11</f>
        <v>6434.6399999999994</v>
      </c>
      <c r="J11" s="1276">
        <f t="shared" si="0"/>
        <v>0</v>
      </c>
    </row>
    <row r="12" spans="1:11" x14ac:dyDescent="0.25">
      <c r="A12" s="54" t="s">
        <v>33</v>
      </c>
      <c r="B12" s="1262">
        <f t="shared" si="1"/>
        <v>7</v>
      </c>
      <c r="C12" s="319"/>
      <c r="D12" s="1265"/>
      <c r="E12" s="1274"/>
      <c r="F12" s="1267">
        <f t="shared" si="2"/>
        <v>0</v>
      </c>
      <c r="G12" s="1271"/>
      <c r="H12" s="1264"/>
      <c r="I12" s="1275">
        <f t="shared" si="3"/>
        <v>6434.6399999999994</v>
      </c>
      <c r="J12" s="1276">
        <f t="shared" si="0"/>
        <v>0</v>
      </c>
    </row>
    <row r="13" spans="1:11" x14ac:dyDescent="0.25">
      <c r="B13" s="1262">
        <f t="shared" si="1"/>
        <v>7</v>
      </c>
      <c r="C13" s="319"/>
      <c r="D13" s="1265"/>
      <c r="E13" s="1274"/>
      <c r="F13" s="1267">
        <f t="shared" si="2"/>
        <v>0</v>
      </c>
      <c r="G13" s="1271"/>
      <c r="H13" s="1264"/>
      <c r="I13" s="1275">
        <f t="shared" si="3"/>
        <v>6434.6399999999994</v>
      </c>
      <c r="J13" s="1276">
        <f t="shared" si="0"/>
        <v>0</v>
      </c>
      <c r="K13" s="582"/>
    </row>
    <row r="14" spans="1:11" x14ac:dyDescent="0.25">
      <c r="A14" s="19"/>
      <c r="B14" s="1262">
        <f t="shared" si="1"/>
        <v>7</v>
      </c>
      <c r="C14" s="319"/>
      <c r="D14" s="1265"/>
      <c r="E14" s="1274"/>
      <c r="F14" s="1267">
        <f t="shared" si="2"/>
        <v>0</v>
      </c>
      <c r="G14" s="1271"/>
      <c r="H14" s="1264"/>
      <c r="I14" s="1275">
        <f t="shared" si="3"/>
        <v>6434.6399999999994</v>
      </c>
      <c r="J14" s="1276">
        <f t="shared" si="0"/>
        <v>0</v>
      </c>
      <c r="K14" s="582"/>
    </row>
    <row r="15" spans="1:11" x14ac:dyDescent="0.25">
      <c r="B15" s="1262">
        <f t="shared" si="1"/>
        <v>7</v>
      </c>
      <c r="C15" s="319"/>
      <c r="D15" s="1265"/>
      <c r="E15" s="1274"/>
      <c r="F15" s="1267">
        <f t="shared" si="2"/>
        <v>0</v>
      </c>
      <c r="G15" s="1271"/>
      <c r="H15" s="1264"/>
      <c r="I15" s="1275">
        <f t="shared" si="3"/>
        <v>6434.6399999999994</v>
      </c>
      <c r="J15" s="589">
        <f t="shared" si="0"/>
        <v>0</v>
      </c>
      <c r="K15" s="582"/>
    </row>
    <row r="16" spans="1:11" x14ac:dyDescent="0.25">
      <c r="B16" s="1262">
        <f t="shared" si="1"/>
        <v>7</v>
      </c>
      <c r="C16" s="319"/>
      <c r="D16" s="1265"/>
      <c r="E16" s="1274"/>
      <c r="F16" s="1267">
        <f t="shared" si="2"/>
        <v>0</v>
      </c>
      <c r="G16" s="1271"/>
      <c r="H16" s="1264"/>
      <c r="I16" s="1275">
        <f t="shared" si="3"/>
        <v>6434.6399999999994</v>
      </c>
      <c r="J16" s="589">
        <f t="shared" si="0"/>
        <v>0</v>
      </c>
      <c r="K16" s="582"/>
    </row>
    <row r="17" spans="1:11" x14ac:dyDescent="0.25">
      <c r="B17" s="1262">
        <f t="shared" si="1"/>
        <v>7</v>
      </c>
      <c r="C17" s="319"/>
      <c r="D17" s="1265"/>
      <c r="E17" s="1274"/>
      <c r="F17" s="1267">
        <f t="shared" si="2"/>
        <v>0</v>
      </c>
      <c r="G17" s="1271"/>
      <c r="H17" s="1264"/>
      <c r="I17" s="1275">
        <f t="shared" si="3"/>
        <v>6434.6399999999994</v>
      </c>
      <c r="J17" s="589">
        <f t="shared" si="0"/>
        <v>0</v>
      </c>
      <c r="K17" s="582"/>
    </row>
    <row r="18" spans="1:11" x14ac:dyDescent="0.25">
      <c r="B18" s="1262">
        <f t="shared" si="1"/>
        <v>7</v>
      </c>
      <c r="C18" s="319"/>
      <c r="D18" s="1265"/>
      <c r="E18" s="1274"/>
      <c r="F18" s="1267">
        <f t="shared" si="2"/>
        <v>0</v>
      </c>
      <c r="G18" s="1271"/>
      <c r="H18" s="1264"/>
      <c r="I18" s="1275">
        <f t="shared" si="3"/>
        <v>6434.6399999999994</v>
      </c>
      <c r="J18" s="589">
        <f t="shared" si="0"/>
        <v>0</v>
      </c>
      <c r="K18" s="582"/>
    </row>
    <row r="19" spans="1:11" x14ac:dyDescent="0.25">
      <c r="B19" s="1262">
        <f t="shared" si="1"/>
        <v>7</v>
      </c>
      <c r="C19" s="319"/>
      <c r="D19" s="1265"/>
      <c r="E19" s="1274"/>
      <c r="F19" s="1267">
        <f t="shared" si="2"/>
        <v>0</v>
      </c>
      <c r="G19" s="1271"/>
      <c r="H19" s="1264"/>
      <c r="I19" s="1275">
        <f t="shared" si="3"/>
        <v>6434.6399999999994</v>
      </c>
      <c r="J19" s="1276">
        <f t="shared" si="0"/>
        <v>0</v>
      </c>
      <c r="K19" s="582"/>
    </row>
    <row r="20" spans="1:11" x14ac:dyDescent="0.25">
      <c r="B20" s="88"/>
      <c r="C20" s="319"/>
      <c r="D20" s="1265"/>
      <c r="E20" s="1274"/>
      <c r="F20" s="1267">
        <f t="shared" si="2"/>
        <v>0</v>
      </c>
      <c r="G20" s="1271"/>
      <c r="H20" s="1264"/>
      <c r="I20" s="1275">
        <f>I19-F20</f>
        <v>6434.6399999999994</v>
      </c>
      <c r="J20" s="1276">
        <f t="shared" si="0"/>
        <v>0</v>
      </c>
      <c r="K20" s="582"/>
    </row>
    <row r="21" spans="1:11" x14ac:dyDescent="0.25">
      <c r="B21" s="88"/>
      <c r="C21" s="319"/>
      <c r="D21" s="1265"/>
      <c r="E21" s="1274"/>
      <c r="F21" s="1267">
        <f t="shared" si="2"/>
        <v>0</v>
      </c>
      <c r="G21" s="1271"/>
      <c r="H21" s="1264"/>
      <c r="I21" s="1275">
        <f t="shared" ref="I21:I28" si="4">I20-F21</f>
        <v>6434.6399999999994</v>
      </c>
      <c r="J21" s="1276">
        <f t="shared" si="0"/>
        <v>0</v>
      </c>
      <c r="K21" s="582"/>
    </row>
    <row r="22" spans="1:11" x14ac:dyDescent="0.25">
      <c r="B22" s="88"/>
      <c r="C22" s="319"/>
      <c r="D22" s="1265"/>
      <c r="E22" s="1274"/>
      <c r="F22" s="1267">
        <f t="shared" si="2"/>
        <v>0</v>
      </c>
      <c r="G22" s="1271"/>
      <c r="H22" s="1264"/>
      <c r="I22" s="1275">
        <f t="shared" si="4"/>
        <v>6434.6399999999994</v>
      </c>
      <c r="J22" s="1276">
        <f t="shared" si="0"/>
        <v>0</v>
      </c>
      <c r="K22" s="582"/>
    </row>
    <row r="23" spans="1:11" x14ac:dyDescent="0.25">
      <c r="B23" s="88"/>
      <c r="C23" s="319"/>
      <c r="D23" s="1265"/>
      <c r="E23" s="1274"/>
      <c r="F23" s="1267">
        <f t="shared" si="2"/>
        <v>0</v>
      </c>
      <c r="G23" s="1271"/>
      <c r="H23" s="1264"/>
      <c r="I23" s="1275">
        <f t="shared" si="4"/>
        <v>6434.6399999999994</v>
      </c>
      <c r="J23" s="1276">
        <f t="shared" si="0"/>
        <v>0</v>
      </c>
      <c r="K23" s="582"/>
    </row>
    <row r="24" spans="1:11" x14ac:dyDescent="0.25">
      <c r="B24" s="88"/>
      <c r="C24" s="319"/>
      <c r="D24" s="1263"/>
      <c r="E24" s="1274"/>
      <c r="F24" s="1267">
        <f t="shared" si="2"/>
        <v>0</v>
      </c>
      <c r="G24" s="1271"/>
      <c r="H24" s="1264"/>
      <c r="I24" s="1275">
        <f t="shared" si="4"/>
        <v>6434.6399999999994</v>
      </c>
      <c r="J24" s="1276">
        <f t="shared" si="0"/>
        <v>0</v>
      </c>
    </row>
    <row r="25" spans="1:11" x14ac:dyDescent="0.25">
      <c r="B25" s="88"/>
      <c r="C25" s="319"/>
      <c r="D25" s="1263"/>
      <c r="E25" s="1274"/>
      <c r="F25" s="1267">
        <f t="shared" si="2"/>
        <v>0</v>
      </c>
      <c r="G25" s="1271"/>
      <c r="H25" s="1264"/>
      <c r="I25" s="1275">
        <f t="shared" si="4"/>
        <v>6434.6399999999994</v>
      </c>
      <c r="J25" s="1276">
        <f t="shared" si="0"/>
        <v>0</v>
      </c>
    </row>
    <row r="26" spans="1:11" x14ac:dyDescent="0.25">
      <c r="B26" s="88"/>
      <c r="C26" s="319"/>
      <c r="D26" s="1263"/>
      <c r="E26" s="1273"/>
      <c r="F26" s="1268">
        <f t="shared" si="2"/>
        <v>0</v>
      </c>
      <c r="G26" s="1272"/>
      <c r="H26" s="1266"/>
      <c r="I26" s="1277">
        <f t="shared" si="4"/>
        <v>6434.6399999999994</v>
      </c>
      <c r="J26" s="1278">
        <f t="shared" si="0"/>
        <v>0</v>
      </c>
    </row>
    <row r="27" spans="1:11" x14ac:dyDescent="0.25">
      <c r="B27" s="88"/>
      <c r="C27" s="319"/>
      <c r="D27" s="1263"/>
      <c r="E27" s="1273"/>
      <c r="F27" s="1268">
        <f t="shared" si="2"/>
        <v>0</v>
      </c>
      <c r="G27" s="1272"/>
      <c r="H27" s="1266"/>
      <c r="I27" s="1277">
        <f t="shared" si="4"/>
        <v>6434.6399999999994</v>
      </c>
      <c r="J27" s="1278">
        <f t="shared" si="0"/>
        <v>0</v>
      </c>
    </row>
    <row r="28" spans="1:11" x14ac:dyDescent="0.25">
      <c r="B28" s="88"/>
      <c r="C28" s="319"/>
      <c r="D28" s="1263"/>
      <c r="E28" s="1273"/>
      <c r="F28" s="1268">
        <f t="shared" si="2"/>
        <v>0</v>
      </c>
      <c r="G28" s="1272"/>
      <c r="H28" s="1266"/>
      <c r="I28" s="1277">
        <f t="shared" si="4"/>
        <v>6434.6399999999994</v>
      </c>
      <c r="J28" s="1278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69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82" t="s">
        <v>21</v>
      </c>
      <c r="E32" s="1583"/>
      <c r="F32" s="137">
        <f>E5-F30+E6+E7+E4</f>
        <v>6434.6399999999994</v>
      </c>
    </row>
    <row r="33" spans="1:6" ht="15.75" thickBot="1" x14ac:dyDescent="0.3">
      <c r="A33" s="121"/>
      <c r="D33" s="943" t="s">
        <v>4</v>
      </c>
      <c r="E33" s="944"/>
      <c r="F33" s="49">
        <f>F4+F5+F6+F7-C30</f>
        <v>7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604" t="s">
        <v>314</v>
      </c>
      <c r="B1" s="1604"/>
      <c r="C1" s="1604"/>
      <c r="D1" s="1604"/>
      <c r="E1" s="1604"/>
      <c r="F1" s="1604"/>
      <c r="G1" s="16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92">
        <v>63</v>
      </c>
      <c r="D4" s="130">
        <v>45141</v>
      </c>
      <c r="E4" s="432">
        <v>562.75</v>
      </c>
      <c r="F4" s="1204">
        <v>17</v>
      </c>
      <c r="G4" s="151"/>
      <c r="H4" s="151"/>
    </row>
    <row r="5" spans="1:9" ht="15" customHeight="1" x14ac:dyDescent="0.25">
      <c r="A5" s="1625" t="s">
        <v>96</v>
      </c>
      <c r="B5" s="1626" t="s">
        <v>97</v>
      </c>
      <c r="C5" s="1292">
        <v>66</v>
      </c>
      <c r="D5" s="130">
        <v>45154</v>
      </c>
      <c r="E5" s="855">
        <v>632.07000000000005</v>
      </c>
      <c r="F5" s="1204">
        <v>20</v>
      </c>
      <c r="G5" s="1206"/>
    </row>
    <row r="6" spans="1:9" ht="15.75" customHeight="1" x14ac:dyDescent="0.25">
      <c r="A6" s="1625"/>
      <c r="B6" s="1626"/>
      <c r="C6" s="1293">
        <v>65</v>
      </c>
      <c r="D6" s="130">
        <v>45164</v>
      </c>
      <c r="E6" s="1291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303"/>
      <c r="C7" s="1304"/>
      <c r="D7" s="1305"/>
      <c r="E7" s="1306"/>
      <c r="F7" s="1307"/>
      <c r="G7" s="1308"/>
    </row>
    <row r="8" spans="1:9" ht="30" customHeight="1" thickTop="1" thickBot="1" x14ac:dyDescent="0.3">
      <c r="B8" s="1309" t="s">
        <v>7</v>
      </c>
      <c r="C8" s="1310" t="s">
        <v>8</v>
      </c>
      <c r="D8" s="1311" t="s">
        <v>17</v>
      </c>
      <c r="E8" s="1312" t="s">
        <v>2</v>
      </c>
      <c r="F8" s="1313" t="s">
        <v>18</v>
      </c>
      <c r="G8" s="1312" t="s">
        <v>15</v>
      </c>
      <c r="H8" s="1314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7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7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7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7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7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7">
        <f>B14-C15</f>
        <v>57</v>
      </c>
      <c r="C15" s="564">
        <v>3</v>
      </c>
      <c r="D15" s="1297">
        <v>63.72</v>
      </c>
      <c r="E15" s="1299">
        <v>45150</v>
      </c>
      <c r="F15" s="309">
        <f t="shared" si="0"/>
        <v>63.72</v>
      </c>
      <c r="G15" s="1298" t="s">
        <v>205</v>
      </c>
      <c r="H15" s="552">
        <v>65</v>
      </c>
      <c r="I15" s="548">
        <f t="shared" si="1"/>
        <v>1925.87</v>
      </c>
    </row>
    <row r="16" spans="1:9" x14ac:dyDescent="0.25">
      <c r="B16" s="707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7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7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7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7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7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7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7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7">
        <f t="shared" si="3"/>
        <v>0</v>
      </c>
      <c r="C24" s="564">
        <v>1</v>
      </c>
      <c r="D24" s="553">
        <v>30.94</v>
      </c>
      <c r="E24" s="1191">
        <v>45171</v>
      </c>
      <c r="F24" s="584">
        <f t="shared" si="0"/>
        <v>30.94</v>
      </c>
      <c r="G24" s="1176" t="s">
        <v>298</v>
      </c>
      <c r="H24" s="1177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91"/>
      <c r="F25" s="584">
        <f t="shared" si="0"/>
        <v>0</v>
      </c>
      <c r="G25" s="1176"/>
      <c r="H25" s="1177"/>
      <c r="I25" s="617">
        <f t="shared" si="1"/>
        <v>33.089999999999719</v>
      </c>
    </row>
    <row r="26" spans="2:9" x14ac:dyDescent="0.25">
      <c r="B26" s="707">
        <f t="shared" si="3"/>
        <v>0</v>
      </c>
      <c r="C26" s="564"/>
      <c r="D26" s="553">
        <v>0</v>
      </c>
      <c r="E26" s="1191"/>
      <c r="F26" s="584">
        <f t="shared" si="0"/>
        <v>0</v>
      </c>
      <c r="G26" s="1176"/>
      <c r="H26" s="1177"/>
      <c r="I26" s="548">
        <f t="shared" si="1"/>
        <v>33.089999999999719</v>
      </c>
    </row>
    <row r="27" spans="2:9" x14ac:dyDescent="0.25">
      <c r="B27" s="707">
        <f t="shared" si="3"/>
        <v>0</v>
      </c>
      <c r="C27" s="564"/>
      <c r="D27" s="553">
        <v>0</v>
      </c>
      <c r="E27" s="1191"/>
      <c r="F27" s="584">
        <f t="shared" si="0"/>
        <v>0</v>
      </c>
      <c r="G27" s="1176"/>
      <c r="H27" s="1177"/>
      <c r="I27" s="548">
        <f t="shared" si="1"/>
        <v>33.089999999999719</v>
      </c>
    </row>
    <row r="28" spans="2:9" x14ac:dyDescent="0.25">
      <c r="B28" s="707">
        <f t="shared" si="3"/>
        <v>0</v>
      </c>
      <c r="C28" s="564"/>
      <c r="D28" s="553">
        <v>0</v>
      </c>
      <c r="E28" s="1191"/>
      <c r="F28" s="584">
        <f t="shared" si="0"/>
        <v>0</v>
      </c>
      <c r="G28" s="1176"/>
      <c r="H28" s="1177"/>
      <c r="I28" s="548">
        <f t="shared" si="1"/>
        <v>33.089999999999719</v>
      </c>
    </row>
    <row r="29" spans="2:9" x14ac:dyDescent="0.25">
      <c r="B29" s="707">
        <f t="shared" si="3"/>
        <v>0</v>
      </c>
      <c r="C29" s="564"/>
      <c r="D29" s="553">
        <v>0</v>
      </c>
      <c r="E29" s="1191"/>
      <c r="F29" s="584">
        <f t="shared" si="0"/>
        <v>0</v>
      </c>
      <c r="G29" s="1176"/>
      <c r="H29" s="1177"/>
      <c r="I29" s="548">
        <f t="shared" si="1"/>
        <v>33.089999999999719</v>
      </c>
    </row>
    <row r="30" spans="2:9" x14ac:dyDescent="0.25">
      <c r="B30" s="707">
        <f t="shared" si="3"/>
        <v>0</v>
      </c>
      <c r="C30" s="564"/>
      <c r="D30" s="553">
        <v>0</v>
      </c>
      <c r="E30" s="1191"/>
      <c r="F30" s="584">
        <f t="shared" si="0"/>
        <v>0</v>
      </c>
      <c r="G30" s="1176"/>
      <c r="H30" s="1177"/>
      <c r="I30" s="548">
        <f t="shared" si="1"/>
        <v>33.089999999999719</v>
      </c>
    </row>
    <row r="31" spans="2:9" x14ac:dyDescent="0.25">
      <c r="B31" s="707">
        <f t="shared" si="3"/>
        <v>0</v>
      </c>
      <c r="C31" s="564"/>
      <c r="D31" s="553">
        <v>0</v>
      </c>
      <c r="E31" s="1191"/>
      <c r="F31" s="584">
        <f t="shared" si="0"/>
        <v>0</v>
      </c>
      <c r="G31" s="1176"/>
      <c r="H31" s="1177"/>
      <c r="I31" s="548">
        <f t="shared" si="1"/>
        <v>33.089999999999719</v>
      </c>
    </row>
    <row r="32" spans="2:9" x14ac:dyDescent="0.25">
      <c r="B32" s="707">
        <f t="shared" si="3"/>
        <v>0</v>
      </c>
      <c r="C32" s="564"/>
      <c r="D32" s="553">
        <v>0</v>
      </c>
      <c r="E32" s="1191"/>
      <c r="F32" s="584">
        <f t="shared" si="0"/>
        <v>0</v>
      </c>
      <c r="G32" s="1176"/>
      <c r="H32" s="1177"/>
      <c r="I32" s="548">
        <f t="shared" si="1"/>
        <v>33.089999999999719</v>
      </c>
    </row>
    <row r="33" spans="1:9" x14ac:dyDescent="0.25">
      <c r="B33" s="707">
        <f t="shared" si="3"/>
        <v>0</v>
      </c>
      <c r="C33" s="564"/>
      <c r="D33" s="553">
        <v>0</v>
      </c>
      <c r="E33" s="1191"/>
      <c r="F33" s="584">
        <f t="shared" si="0"/>
        <v>0</v>
      </c>
      <c r="G33" s="1176"/>
      <c r="H33" s="1177"/>
      <c r="I33" s="548">
        <f t="shared" si="1"/>
        <v>33.089999999999719</v>
      </c>
    </row>
    <row r="34" spans="1:9" x14ac:dyDescent="0.25">
      <c r="B34" s="707">
        <f t="shared" si="3"/>
        <v>0</v>
      </c>
      <c r="C34" s="564"/>
      <c r="D34" s="553">
        <v>0</v>
      </c>
      <c r="E34" s="1191"/>
      <c r="F34" s="584">
        <f t="shared" si="0"/>
        <v>0</v>
      </c>
      <c r="G34" s="1176"/>
      <c r="H34" s="1177"/>
      <c r="I34" s="548">
        <f t="shared" si="1"/>
        <v>33.089999999999719</v>
      </c>
    </row>
    <row r="35" spans="1:9" x14ac:dyDescent="0.25">
      <c r="B35" s="707">
        <f t="shared" si="3"/>
        <v>0</v>
      </c>
      <c r="C35" s="611"/>
      <c r="D35" s="553">
        <v>0</v>
      </c>
      <c r="E35" s="1191"/>
      <c r="F35" s="584">
        <f t="shared" si="0"/>
        <v>0</v>
      </c>
      <c r="G35" s="1176"/>
      <c r="H35" s="1177"/>
      <c r="I35" s="548">
        <f t="shared" si="1"/>
        <v>33.089999999999719</v>
      </c>
    </row>
    <row r="36" spans="1:9" x14ac:dyDescent="0.25">
      <c r="B36" s="707">
        <f t="shared" si="3"/>
        <v>0</v>
      </c>
      <c r="C36" s="611"/>
      <c r="D36" s="553">
        <v>0</v>
      </c>
      <c r="E36" s="1191"/>
      <c r="F36" s="584">
        <f t="shared" si="0"/>
        <v>0</v>
      </c>
      <c r="G36" s="1176"/>
      <c r="H36" s="1177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91"/>
      <c r="F37" s="584">
        <f t="shared" si="0"/>
        <v>0</v>
      </c>
      <c r="G37" s="1176"/>
      <c r="H37" s="1177"/>
      <c r="I37" s="548">
        <f t="shared" si="1"/>
        <v>33.089999999999719</v>
      </c>
    </row>
    <row r="38" spans="1:9" ht="15.75" thickBot="1" x14ac:dyDescent="0.3">
      <c r="A38" s="117"/>
      <c r="B38" s="814">
        <f t="shared" si="3"/>
        <v>0</v>
      </c>
      <c r="C38" s="37"/>
      <c r="D38" s="553">
        <v>0</v>
      </c>
      <c r="E38" s="1192"/>
      <c r="F38" s="584">
        <f t="shared" si="0"/>
        <v>0</v>
      </c>
      <c r="G38" s="1193"/>
      <c r="H38" s="1194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204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82" t="s">
        <v>21</v>
      </c>
      <c r="E41" s="1583"/>
      <c r="F41" s="137">
        <f>E5+E6-F39+E7+E4</f>
        <v>33.090000000000146</v>
      </c>
    </row>
    <row r="42" spans="1:9" ht="15.75" thickBot="1" x14ac:dyDescent="0.3">
      <c r="A42" s="121"/>
      <c r="D42" s="1201" t="s">
        <v>4</v>
      </c>
      <c r="E42" s="1202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00"/>
      <c r="C4" s="359"/>
      <c r="D4" s="130"/>
      <c r="E4" s="197"/>
      <c r="F4" s="61"/>
      <c r="G4" s="151"/>
      <c r="H4" s="151"/>
    </row>
    <row r="5" spans="1:13" ht="15" customHeight="1" x14ac:dyDescent="0.25">
      <c r="A5" s="1594"/>
      <c r="B5" s="1591"/>
      <c r="C5" s="359"/>
      <c r="D5" s="130"/>
      <c r="E5" s="961"/>
      <c r="F5" s="651"/>
      <c r="G5" s="781"/>
      <c r="H5" s="582"/>
      <c r="I5" s="736"/>
      <c r="J5" s="582"/>
      <c r="K5" s="582"/>
      <c r="L5" s="582"/>
      <c r="M5" s="582"/>
    </row>
    <row r="6" spans="1:13" x14ac:dyDescent="0.25">
      <c r="A6" s="1594"/>
      <c r="B6" s="159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0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0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0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0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0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0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0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0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0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0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0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0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0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0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0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0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0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0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0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0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0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2" t="s">
        <v>11</v>
      </c>
      <c r="D83" s="159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599"/>
      <c r="B6" s="1627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599"/>
      <c r="B7" s="1628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82" t="s">
        <v>21</v>
      </c>
      <c r="E30" s="1583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" sqref="K1:T104857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604" t="s">
        <v>308</v>
      </c>
      <c r="B1" s="1604"/>
      <c r="C1" s="1604"/>
      <c r="D1" s="1604"/>
      <c r="E1" s="1604"/>
      <c r="F1" s="1604"/>
      <c r="G1" s="1604"/>
      <c r="H1" s="11">
        <v>1</v>
      </c>
      <c r="K1" s="1590" t="s">
        <v>320</v>
      </c>
      <c r="L1" s="1590"/>
      <c r="M1" s="1590"/>
      <c r="N1" s="1590"/>
      <c r="O1" s="1590"/>
      <c r="P1" s="1590"/>
      <c r="Q1" s="159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594" t="s">
        <v>96</v>
      </c>
      <c r="B5" s="1629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6"/>
      <c r="K5" s="1594" t="s">
        <v>96</v>
      </c>
      <c r="L5" s="1629" t="s">
        <v>106</v>
      </c>
      <c r="M5" s="65">
        <v>69</v>
      </c>
      <c r="N5" s="130">
        <v>45183</v>
      </c>
      <c r="O5" s="432">
        <v>1079.05</v>
      </c>
      <c r="P5" s="1204">
        <v>37</v>
      </c>
      <c r="Q5" s="1482"/>
    </row>
    <row r="6" spans="1:19" x14ac:dyDescent="0.25">
      <c r="A6" s="1594"/>
      <c r="B6" s="1629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594"/>
      <c r="L6" s="1629"/>
      <c r="M6" s="65"/>
      <c r="N6" s="130"/>
      <c r="O6" s="102"/>
      <c r="P6" s="1204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04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7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108" t="s">
        <v>32</v>
      </c>
      <c r="L9" s="707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7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7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7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108" t="s">
        <v>33</v>
      </c>
      <c r="L11" s="707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94" t="s">
        <v>313</v>
      </c>
      <c r="B12" s="707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7">
        <f t="shared" ref="L12:L14" si="3">L11-M12</f>
        <v>37</v>
      </c>
      <c r="M12" s="1332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7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7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9"/>
      <c r="L14" s="707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7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7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7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7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7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7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7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7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7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7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7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6"/>
      <c r="I20" s="548">
        <f t="shared" si="0"/>
        <v>63.720000000000027</v>
      </c>
      <c r="K20" s="582"/>
      <c r="L20" s="707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6"/>
      <c r="S20" s="548">
        <f t="shared" si="1"/>
        <v>1079.05</v>
      </c>
    </row>
    <row r="21" spans="1:19" x14ac:dyDescent="0.25">
      <c r="B21" s="707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6"/>
      <c r="I21" s="548">
        <f t="shared" si="0"/>
        <v>63.720000000000027</v>
      </c>
      <c r="L21" s="707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6"/>
      <c r="S21" s="548">
        <f t="shared" si="1"/>
        <v>1079.05</v>
      </c>
    </row>
    <row r="22" spans="1:19" x14ac:dyDescent="0.25">
      <c r="B22" s="707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6"/>
      <c r="I22" s="548">
        <f t="shared" si="0"/>
        <v>63.720000000000027</v>
      </c>
      <c r="L22" s="707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6"/>
      <c r="S22" s="548">
        <f t="shared" si="1"/>
        <v>1079.05</v>
      </c>
    </row>
    <row r="23" spans="1:19" x14ac:dyDescent="0.25">
      <c r="B23" s="707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6"/>
      <c r="I23" s="548">
        <f t="shared" si="0"/>
        <v>63.720000000000027</v>
      </c>
      <c r="L23" s="707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6"/>
      <c r="S23" s="548">
        <f t="shared" si="1"/>
        <v>1079.05</v>
      </c>
    </row>
    <row r="24" spans="1:19" x14ac:dyDescent="0.25">
      <c r="B24" s="707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6"/>
      <c r="I24" s="548">
        <f t="shared" si="0"/>
        <v>63.720000000000027</v>
      </c>
      <c r="L24" s="707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6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9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9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4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4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204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582" t="s">
        <v>21</v>
      </c>
      <c r="E29" s="1583"/>
      <c r="F29" s="137">
        <f>E5+E6-F27+E7+E4</f>
        <v>63.720000000000027</v>
      </c>
      <c r="L29" s="5"/>
      <c r="N29" s="1582" t="s">
        <v>21</v>
      </c>
      <c r="O29" s="1583"/>
      <c r="P29" s="137">
        <f>O5+O6-P27+O7+O4</f>
        <v>1079.05</v>
      </c>
    </row>
    <row r="30" spans="1:19" ht="15.75" thickBot="1" x14ac:dyDescent="0.3">
      <c r="A30" s="121"/>
      <c r="D30" s="834" t="s">
        <v>4</v>
      </c>
      <c r="E30" s="835"/>
      <c r="F30" s="49">
        <f>F5+F6-C27+F7+F4</f>
        <v>2</v>
      </c>
      <c r="K30" s="121"/>
      <c r="N30" s="1480" t="s">
        <v>4</v>
      </c>
      <c r="O30" s="1481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90" t="s">
        <v>320</v>
      </c>
      <c r="B1" s="1590"/>
      <c r="C1" s="1590"/>
      <c r="D1" s="1590"/>
      <c r="E1" s="1590"/>
      <c r="F1" s="1590"/>
      <c r="G1" s="1590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594" t="s">
        <v>96</v>
      </c>
      <c r="B5" s="1608" t="s">
        <v>379</v>
      </c>
      <c r="C5" s="65">
        <v>70</v>
      </c>
      <c r="D5" s="130">
        <v>45183</v>
      </c>
      <c r="E5" s="432">
        <v>485.57</v>
      </c>
      <c r="F5" s="1204">
        <v>14</v>
      </c>
      <c r="G5" s="1482"/>
    </row>
    <row r="6" spans="1:9" x14ac:dyDescent="0.25">
      <c r="A6" s="1594"/>
      <c r="B6" s="1608"/>
      <c r="C6" s="65"/>
      <c r="D6" s="130"/>
      <c r="E6" s="102"/>
      <c r="F6" s="1204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204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108" t="s">
        <v>32</v>
      </c>
      <c r="B9" s="707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7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108" t="s">
        <v>33</v>
      </c>
      <c r="B11" s="707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7">
        <f t="shared" ref="B12:B14" si="1">B11-C12</f>
        <v>14</v>
      </c>
      <c r="C12" s="1332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7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9"/>
      <c r="B14" s="707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7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7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7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7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7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7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6"/>
      <c r="I20" s="548">
        <f t="shared" si="0"/>
        <v>485.57</v>
      </c>
    </row>
    <row r="21" spans="1:9" x14ac:dyDescent="0.25">
      <c r="B21" s="707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6"/>
      <c r="I21" s="548">
        <f t="shared" si="0"/>
        <v>485.57</v>
      </c>
    </row>
    <row r="22" spans="1:9" x14ac:dyDescent="0.25">
      <c r="B22" s="707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6"/>
      <c r="I22" s="548">
        <f t="shared" si="0"/>
        <v>485.57</v>
      </c>
    </row>
    <row r="23" spans="1:9" x14ac:dyDescent="0.25">
      <c r="B23" s="707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6"/>
      <c r="I23" s="548">
        <f t="shared" si="0"/>
        <v>485.57</v>
      </c>
    </row>
    <row r="24" spans="1:9" x14ac:dyDescent="0.25">
      <c r="B24" s="707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6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9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4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204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82" t="s">
        <v>21</v>
      </c>
      <c r="E29" s="1583"/>
      <c r="F29" s="137">
        <f>E5+E6-F27+E7+E4</f>
        <v>485.57</v>
      </c>
    </row>
    <row r="30" spans="1:9" ht="15.75" thickBot="1" x14ac:dyDescent="0.3">
      <c r="A30" s="121"/>
      <c r="D30" s="1480" t="s">
        <v>4</v>
      </c>
      <c r="E30" s="1481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30" t="s">
        <v>315</v>
      </c>
      <c r="B1" s="1630"/>
      <c r="C1" s="1630"/>
      <c r="D1" s="1630"/>
      <c r="E1" s="1630"/>
      <c r="F1" s="1630"/>
      <c r="G1" s="1630"/>
      <c r="H1" s="1630"/>
      <c r="I1" s="1630"/>
      <c r="J1" s="1630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631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625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28" t="s">
        <v>58</v>
      </c>
      <c r="J8" s="1228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27">
        <f>E5-F9+E4+E6+E7</f>
        <v>17867.020000000004</v>
      </c>
      <c r="J9" s="1128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8">
        <f>I9-F10</f>
        <v>17867.020000000004</v>
      </c>
      <c r="J10" s="739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62">
        <f t="shared" si="0"/>
        <v>0</v>
      </c>
      <c r="E11" s="1395"/>
      <c r="F11" s="1367">
        <f t="shared" si="1"/>
        <v>0</v>
      </c>
      <c r="G11" s="1078"/>
      <c r="H11" s="1079"/>
      <c r="I11" s="1396">
        <f t="shared" ref="I11:I74" si="3">I10-F11</f>
        <v>17867.020000000004</v>
      </c>
      <c r="J11" s="742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397">
        <f t="shared" si="0"/>
        <v>0</v>
      </c>
      <c r="E12" s="1375"/>
      <c r="F12" s="1367">
        <f t="shared" si="1"/>
        <v>0</v>
      </c>
      <c r="G12" s="1078"/>
      <c r="H12" s="1079"/>
      <c r="I12" s="1396">
        <f t="shared" si="3"/>
        <v>17867.020000000004</v>
      </c>
      <c r="J12" s="742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397">
        <f t="shared" si="0"/>
        <v>0</v>
      </c>
      <c r="E13" s="1375"/>
      <c r="F13" s="1367">
        <f t="shared" si="1"/>
        <v>0</v>
      </c>
      <c r="G13" s="1078"/>
      <c r="H13" s="1079"/>
      <c r="I13" s="1396">
        <f t="shared" si="3"/>
        <v>17867.020000000004</v>
      </c>
      <c r="J13" s="742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397">
        <f t="shared" si="0"/>
        <v>0</v>
      </c>
      <c r="E14" s="1375"/>
      <c r="F14" s="1367">
        <f t="shared" si="1"/>
        <v>0</v>
      </c>
      <c r="G14" s="1078"/>
      <c r="H14" s="1079"/>
      <c r="I14" s="1396">
        <f t="shared" si="3"/>
        <v>17867.020000000004</v>
      </c>
      <c r="J14" s="742">
        <f t="shared" si="5"/>
        <v>657</v>
      </c>
      <c r="K14" s="830">
        <f t="shared" si="2"/>
        <v>0</v>
      </c>
    </row>
    <row r="15" spans="1:11" x14ac:dyDescent="0.25">
      <c r="A15" s="376"/>
      <c r="B15">
        <v>27.22</v>
      </c>
      <c r="C15" s="15"/>
      <c r="D15" s="1397">
        <f t="shared" si="0"/>
        <v>0</v>
      </c>
      <c r="E15" s="1375"/>
      <c r="F15" s="1367">
        <f t="shared" si="1"/>
        <v>0</v>
      </c>
      <c r="G15" s="1078"/>
      <c r="H15" s="1079"/>
      <c r="I15" s="1396">
        <f t="shared" si="3"/>
        <v>17867.020000000004</v>
      </c>
      <c r="J15" s="742">
        <f t="shared" si="5"/>
        <v>657</v>
      </c>
      <c r="K15" s="830">
        <f t="shared" si="2"/>
        <v>0</v>
      </c>
    </row>
    <row r="16" spans="1:11" x14ac:dyDescent="0.25">
      <c r="A16" s="376"/>
      <c r="B16">
        <v>27.22</v>
      </c>
      <c r="C16" s="15"/>
      <c r="D16" s="1397">
        <f t="shared" si="0"/>
        <v>0</v>
      </c>
      <c r="E16" s="1375"/>
      <c r="F16" s="1367">
        <f t="shared" si="1"/>
        <v>0</v>
      </c>
      <c r="G16" s="1078"/>
      <c r="H16" s="1079"/>
      <c r="I16" s="1396">
        <f t="shared" si="3"/>
        <v>17867.020000000004</v>
      </c>
      <c r="J16" s="742">
        <f t="shared" si="5"/>
        <v>657</v>
      </c>
      <c r="K16" s="830">
        <f t="shared" si="2"/>
        <v>0</v>
      </c>
    </row>
    <row r="17" spans="1:11" x14ac:dyDescent="0.25">
      <c r="A17" s="376"/>
      <c r="B17">
        <v>27.22</v>
      </c>
      <c r="C17" s="15"/>
      <c r="D17" s="1397">
        <f t="shared" si="0"/>
        <v>0</v>
      </c>
      <c r="E17" s="1375"/>
      <c r="F17" s="1367">
        <f t="shared" si="1"/>
        <v>0</v>
      </c>
      <c r="G17" s="1078"/>
      <c r="H17" s="1079"/>
      <c r="I17" s="1396">
        <f t="shared" si="3"/>
        <v>17867.020000000004</v>
      </c>
      <c r="J17" s="742">
        <f t="shared" si="5"/>
        <v>657</v>
      </c>
      <c r="K17" s="830">
        <f t="shared" si="2"/>
        <v>0</v>
      </c>
    </row>
    <row r="18" spans="1:11" x14ac:dyDescent="0.25">
      <c r="B18">
        <v>27.22</v>
      </c>
      <c r="C18" s="15"/>
      <c r="D18" s="1397">
        <f t="shared" si="0"/>
        <v>0</v>
      </c>
      <c r="E18" s="1375"/>
      <c r="F18" s="1367">
        <f t="shared" si="1"/>
        <v>0</v>
      </c>
      <c r="G18" s="1078"/>
      <c r="H18" s="1079"/>
      <c r="I18" s="1396">
        <f t="shared" si="3"/>
        <v>17867.020000000004</v>
      </c>
      <c r="J18" s="742">
        <f t="shared" si="5"/>
        <v>657</v>
      </c>
      <c r="K18" s="830">
        <f t="shared" si="2"/>
        <v>0</v>
      </c>
    </row>
    <row r="19" spans="1:11" x14ac:dyDescent="0.25">
      <c r="B19">
        <v>27.22</v>
      </c>
      <c r="C19" s="15"/>
      <c r="D19" s="1397">
        <f t="shared" si="0"/>
        <v>0</v>
      </c>
      <c r="E19" s="1375"/>
      <c r="F19" s="1367">
        <f t="shared" si="1"/>
        <v>0</v>
      </c>
      <c r="G19" s="1078"/>
      <c r="H19" s="1079"/>
      <c r="I19" s="1396">
        <f t="shared" si="3"/>
        <v>17867.020000000004</v>
      </c>
      <c r="J19" s="742">
        <f t="shared" si="5"/>
        <v>657</v>
      </c>
      <c r="K19" s="830">
        <f t="shared" si="2"/>
        <v>0</v>
      </c>
    </row>
    <row r="20" spans="1:11" x14ac:dyDescent="0.25">
      <c r="B20">
        <v>27.22</v>
      </c>
      <c r="C20" s="15"/>
      <c r="D20" s="1397">
        <f t="shared" si="0"/>
        <v>0</v>
      </c>
      <c r="E20" s="1375"/>
      <c r="F20" s="1367">
        <f t="shared" si="1"/>
        <v>0</v>
      </c>
      <c r="G20" s="1078"/>
      <c r="H20" s="1079"/>
      <c r="I20" s="1396">
        <f t="shared" si="3"/>
        <v>17867.020000000004</v>
      </c>
      <c r="J20" s="742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397">
        <f t="shared" si="0"/>
        <v>0</v>
      </c>
      <c r="E21" s="1375"/>
      <c r="F21" s="1367">
        <f t="shared" si="1"/>
        <v>0</v>
      </c>
      <c r="G21" s="1078"/>
      <c r="H21" s="1079"/>
      <c r="I21" s="1396">
        <f t="shared" si="3"/>
        <v>17867.020000000004</v>
      </c>
      <c r="J21" s="742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397">
        <f t="shared" si="0"/>
        <v>0</v>
      </c>
      <c r="E22" s="1375"/>
      <c r="F22" s="1367">
        <f t="shared" si="1"/>
        <v>0</v>
      </c>
      <c r="G22" s="1078"/>
      <c r="H22" s="1079"/>
      <c r="I22" s="1396">
        <f t="shared" si="3"/>
        <v>17867.020000000004</v>
      </c>
      <c r="J22" s="742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397">
        <f t="shared" si="0"/>
        <v>0</v>
      </c>
      <c r="E23" s="1375"/>
      <c r="F23" s="1367">
        <f t="shared" si="1"/>
        <v>0</v>
      </c>
      <c r="G23" s="1078"/>
      <c r="H23" s="1079"/>
      <c r="I23" s="1396">
        <f t="shared" si="3"/>
        <v>17867.020000000004</v>
      </c>
      <c r="J23" s="742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397">
        <f t="shared" si="0"/>
        <v>0</v>
      </c>
      <c r="E24" s="1375"/>
      <c r="F24" s="1367">
        <f t="shared" si="1"/>
        <v>0</v>
      </c>
      <c r="G24" s="1078"/>
      <c r="H24" s="1079"/>
      <c r="I24" s="1396">
        <f t="shared" si="3"/>
        <v>17867.020000000004</v>
      </c>
      <c r="J24" s="742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397">
        <f t="shared" si="0"/>
        <v>0</v>
      </c>
      <c r="E25" s="1375"/>
      <c r="F25" s="1367">
        <f t="shared" si="1"/>
        <v>0</v>
      </c>
      <c r="G25" s="1078"/>
      <c r="H25" s="1079"/>
      <c r="I25" s="1396">
        <f t="shared" si="3"/>
        <v>17867.020000000004</v>
      </c>
      <c r="J25" s="742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397">
        <f t="shared" si="0"/>
        <v>0</v>
      </c>
      <c r="E26" s="1375"/>
      <c r="F26" s="1367">
        <f t="shared" si="1"/>
        <v>0</v>
      </c>
      <c r="G26" s="1078"/>
      <c r="H26" s="1079"/>
      <c r="I26" s="1396">
        <f t="shared" si="3"/>
        <v>17867.020000000004</v>
      </c>
      <c r="J26" s="742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397">
        <f t="shared" si="0"/>
        <v>0</v>
      </c>
      <c r="E27" s="1375"/>
      <c r="F27" s="1367">
        <f t="shared" si="1"/>
        <v>0</v>
      </c>
      <c r="G27" s="1078"/>
      <c r="H27" s="1079"/>
      <c r="I27" s="1396">
        <f t="shared" si="3"/>
        <v>17867.020000000004</v>
      </c>
      <c r="J27" s="742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397">
        <f t="shared" si="0"/>
        <v>0</v>
      </c>
      <c r="E28" s="1375"/>
      <c r="F28" s="1367">
        <f t="shared" si="1"/>
        <v>0</v>
      </c>
      <c r="G28" s="1078"/>
      <c r="H28" s="1079"/>
      <c r="I28" s="1396">
        <f t="shared" si="3"/>
        <v>17867.020000000004</v>
      </c>
      <c r="J28" s="742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397">
        <f t="shared" si="0"/>
        <v>0</v>
      </c>
      <c r="E29" s="1375"/>
      <c r="F29" s="1367">
        <f t="shared" si="1"/>
        <v>0</v>
      </c>
      <c r="G29" s="1078"/>
      <c r="H29" s="1079"/>
      <c r="I29" s="1396">
        <f t="shared" si="3"/>
        <v>17867.020000000004</v>
      </c>
      <c r="J29" s="742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397">
        <f t="shared" si="0"/>
        <v>0</v>
      </c>
      <c r="E30" s="1375"/>
      <c r="F30" s="1367">
        <f t="shared" si="1"/>
        <v>0</v>
      </c>
      <c r="G30" s="1078"/>
      <c r="H30" s="1079"/>
      <c r="I30" s="1396">
        <f t="shared" si="3"/>
        <v>17867.020000000004</v>
      </c>
      <c r="J30" s="742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397">
        <f t="shared" si="0"/>
        <v>0</v>
      </c>
      <c r="E31" s="1375"/>
      <c r="F31" s="1367">
        <f t="shared" si="1"/>
        <v>0</v>
      </c>
      <c r="G31" s="1078"/>
      <c r="H31" s="1079"/>
      <c r="I31" s="1396">
        <f t="shared" si="3"/>
        <v>17867.020000000004</v>
      </c>
      <c r="J31" s="742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397">
        <f t="shared" si="0"/>
        <v>0</v>
      </c>
      <c r="E32" s="1375"/>
      <c r="F32" s="1367">
        <f t="shared" si="1"/>
        <v>0</v>
      </c>
      <c r="G32" s="1078"/>
      <c r="H32" s="1079"/>
      <c r="I32" s="1396">
        <f t="shared" si="3"/>
        <v>17867.020000000004</v>
      </c>
      <c r="J32" s="742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397">
        <f t="shared" si="0"/>
        <v>0</v>
      </c>
      <c r="E33" s="1375"/>
      <c r="F33" s="1367">
        <f t="shared" si="1"/>
        <v>0</v>
      </c>
      <c r="G33" s="1078"/>
      <c r="H33" s="1079"/>
      <c r="I33" s="1396">
        <f t="shared" si="3"/>
        <v>17867.020000000004</v>
      </c>
      <c r="J33" s="742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397">
        <f t="shared" si="0"/>
        <v>0</v>
      </c>
      <c r="E34" s="1375"/>
      <c r="F34" s="1367">
        <f t="shared" si="1"/>
        <v>0</v>
      </c>
      <c r="G34" s="1078"/>
      <c r="H34" s="1079"/>
      <c r="I34" s="1396">
        <f t="shared" si="3"/>
        <v>17867.020000000004</v>
      </c>
      <c r="J34" s="742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397">
        <f t="shared" si="0"/>
        <v>0</v>
      </c>
      <c r="E35" s="1375"/>
      <c r="F35" s="1367">
        <f t="shared" si="1"/>
        <v>0</v>
      </c>
      <c r="G35" s="1078"/>
      <c r="H35" s="1079"/>
      <c r="I35" s="1396">
        <f t="shared" si="3"/>
        <v>17867.020000000004</v>
      </c>
      <c r="J35" s="742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397">
        <f t="shared" si="0"/>
        <v>0</v>
      </c>
      <c r="E36" s="1376"/>
      <c r="F36" s="1362">
        <f t="shared" si="1"/>
        <v>0</v>
      </c>
      <c r="G36" s="1364"/>
      <c r="H36" s="1365"/>
      <c r="I36" s="1398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62">
        <f t="shared" si="0"/>
        <v>0</v>
      </c>
      <c r="E37" s="1399"/>
      <c r="F37" s="1362">
        <f t="shared" si="1"/>
        <v>0</v>
      </c>
      <c r="G37" s="1364"/>
      <c r="H37" s="1365"/>
      <c r="I37" s="1398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62">
        <f t="shared" si="0"/>
        <v>0</v>
      </c>
      <c r="E38" s="1399"/>
      <c r="F38" s="1362">
        <f t="shared" si="1"/>
        <v>0</v>
      </c>
      <c r="G38" s="1364"/>
      <c r="H38" s="1365"/>
      <c r="I38" s="1398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62">
        <f t="shared" si="0"/>
        <v>0</v>
      </c>
      <c r="E39" s="1399"/>
      <c r="F39" s="1362">
        <f t="shared" si="1"/>
        <v>0</v>
      </c>
      <c r="G39" s="1364"/>
      <c r="H39" s="1365"/>
      <c r="I39" s="1398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62">
        <f t="shared" si="0"/>
        <v>0</v>
      </c>
      <c r="E40" s="1399"/>
      <c r="F40" s="1362">
        <f t="shared" si="1"/>
        <v>0</v>
      </c>
      <c r="G40" s="1364"/>
      <c r="H40" s="1365"/>
      <c r="I40" s="1398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62">
        <f t="shared" si="0"/>
        <v>0</v>
      </c>
      <c r="E41" s="1399"/>
      <c r="F41" s="1362">
        <f t="shared" si="1"/>
        <v>0</v>
      </c>
      <c r="G41" s="1364"/>
      <c r="H41" s="1365"/>
      <c r="I41" s="1398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62">
        <f t="shared" si="0"/>
        <v>0</v>
      </c>
      <c r="E42" s="1399"/>
      <c r="F42" s="1362">
        <f t="shared" si="1"/>
        <v>0</v>
      </c>
      <c r="G42" s="1364"/>
      <c r="H42" s="1365"/>
      <c r="I42" s="1398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62">
        <f t="shared" si="0"/>
        <v>0</v>
      </c>
      <c r="E43" s="1399"/>
      <c r="F43" s="1362">
        <f t="shared" si="1"/>
        <v>0</v>
      </c>
      <c r="G43" s="1364"/>
      <c r="H43" s="1365"/>
      <c r="I43" s="1398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62">
        <f t="shared" si="0"/>
        <v>0</v>
      </c>
      <c r="E44" s="1399"/>
      <c r="F44" s="1362">
        <f t="shared" si="1"/>
        <v>0</v>
      </c>
      <c r="G44" s="1364"/>
      <c r="H44" s="1365"/>
      <c r="I44" s="1398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62">
        <f t="shared" si="0"/>
        <v>0</v>
      </c>
      <c r="E45" s="1399"/>
      <c r="F45" s="1362">
        <f t="shared" si="1"/>
        <v>0</v>
      </c>
      <c r="G45" s="1364"/>
      <c r="H45" s="1365"/>
      <c r="I45" s="1398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62">
        <f t="shared" si="0"/>
        <v>0</v>
      </c>
      <c r="E46" s="1399"/>
      <c r="F46" s="1362">
        <f t="shared" si="1"/>
        <v>0</v>
      </c>
      <c r="G46" s="1364"/>
      <c r="H46" s="1365"/>
      <c r="I46" s="1398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62">
        <f t="shared" si="0"/>
        <v>0</v>
      </c>
      <c r="E47" s="1399"/>
      <c r="F47" s="1362">
        <f t="shared" si="1"/>
        <v>0</v>
      </c>
      <c r="G47" s="1364"/>
      <c r="H47" s="1365"/>
      <c r="I47" s="1398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62">
        <f t="shared" si="0"/>
        <v>0</v>
      </c>
      <c r="E48" s="1399"/>
      <c r="F48" s="1362">
        <f t="shared" si="1"/>
        <v>0</v>
      </c>
      <c r="G48" s="1364"/>
      <c r="H48" s="1365"/>
      <c r="I48" s="1398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62">
        <f t="shared" si="0"/>
        <v>0</v>
      </c>
      <c r="E49" s="1399"/>
      <c r="F49" s="1362">
        <f t="shared" si="1"/>
        <v>0</v>
      </c>
      <c r="G49" s="1364"/>
      <c r="H49" s="1365"/>
      <c r="I49" s="1398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62">
        <f t="shared" si="0"/>
        <v>0</v>
      </c>
      <c r="E50" s="1399"/>
      <c r="F50" s="1362">
        <f t="shared" si="1"/>
        <v>0</v>
      </c>
      <c r="G50" s="1364"/>
      <c r="H50" s="1365"/>
      <c r="I50" s="1398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62">
        <f t="shared" si="0"/>
        <v>0</v>
      </c>
      <c r="E51" s="1399"/>
      <c r="F51" s="1362">
        <f t="shared" si="1"/>
        <v>0</v>
      </c>
      <c r="G51" s="1364"/>
      <c r="H51" s="1365"/>
      <c r="I51" s="1398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62">
        <f t="shared" si="0"/>
        <v>0</v>
      </c>
      <c r="E52" s="1399"/>
      <c r="F52" s="1362">
        <f t="shared" si="1"/>
        <v>0</v>
      </c>
      <c r="G52" s="1364"/>
      <c r="H52" s="1365"/>
      <c r="I52" s="1398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62">
        <f t="shared" si="0"/>
        <v>0</v>
      </c>
      <c r="E53" s="1399"/>
      <c r="F53" s="1362">
        <f t="shared" si="1"/>
        <v>0</v>
      </c>
      <c r="G53" s="1364"/>
      <c r="H53" s="1365"/>
      <c r="I53" s="1398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62">
        <f t="shared" si="0"/>
        <v>0</v>
      </c>
      <c r="E54" s="1399"/>
      <c r="F54" s="1362">
        <f t="shared" si="1"/>
        <v>0</v>
      </c>
      <c r="G54" s="1364"/>
      <c r="H54" s="1365"/>
      <c r="I54" s="1398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62">
        <f t="shared" si="0"/>
        <v>0</v>
      </c>
      <c r="E55" s="1399"/>
      <c r="F55" s="1362">
        <f t="shared" si="1"/>
        <v>0</v>
      </c>
      <c r="G55" s="1364"/>
      <c r="H55" s="1365"/>
      <c r="I55" s="1398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62">
        <f t="shared" si="0"/>
        <v>0</v>
      </c>
      <c r="E56" s="1399"/>
      <c r="F56" s="1362">
        <f t="shared" si="1"/>
        <v>0</v>
      </c>
      <c r="G56" s="1364"/>
      <c r="H56" s="1365"/>
      <c r="I56" s="1398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62">
        <f t="shared" si="0"/>
        <v>0</v>
      </c>
      <c r="E57" s="1399"/>
      <c r="F57" s="1362">
        <f t="shared" si="1"/>
        <v>0</v>
      </c>
      <c r="G57" s="1364"/>
      <c r="H57" s="1365"/>
      <c r="I57" s="1398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62">
        <f t="shared" si="0"/>
        <v>0</v>
      </c>
      <c r="E58" s="1399"/>
      <c r="F58" s="1362">
        <f t="shared" si="1"/>
        <v>0</v>
      </c>
      <c r="G58" s="1364"/>
      <c r="H58" s="1365"/>
      <c r="I58" s="1398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62">
        <f t="shared" si="0"/>
        <v>0</v>
      </c>
      <c r="E59" s="1399"/>
      <c r="F59" s="1362">
        <f t="shared" si="1"/>
        <v>0</v>
      </c>
      <c r="G59" s="1364"/>
      <c r="H59" s="1365"/>
      <c r="I59" s="1398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62">
        <f t="shared" si="0"/>
        <v>0</v>
      </c>
      <c r="E60" s="1399"/>
      <c r="F60" s="1362">
        <f t="shared" si="1"/>
        <v>0</v>
      </c>
      <c r="G60" s="1364"/>
      <c r="H60" s="1365"/>
      <c r="I60" s="1398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62">
        <f t="shared" si="0"/>
        <v>0</v>
      </c>
      <c r="E61" s="1399"/>
      <c r="F61" s="1362">
        <f t="shared" si="1"/>
        <v>0</v>
      </c>
      <c r="G61" s="1364"/>
      <c r="H61" s="1365"/>
      <c r="I61" s="1398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592" t="s">
        <v>11</v>
      </c>
      <c r="D120" s="1593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A39" sqref="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604" t="s">
        <v>316</v>
      </c>
      <c r="B1" s="1604"/>
      <c r="C1" s="1604"/>
      <c r="D1" s="1604"/>
      <c r="E1" s="1604"/>
      <c r="F1" s="1604"/>
      <c r="G1" s="1604"/>
      <c r="H1" s="11">
        <v>1</v>
      </c>
      <c r="L1" s="1604" t="str">
        <f>A1</f>
        <v>INVENTARIO     DEL MES DE      AGOSTO     2023</v>
      </c>
      <c r="M1" s="1604"/>
      <c r="N1" s="1604"/>
      <c r="O1" s="1604"/>
      <c r="P1" s="1604"/>
      <c r="Q1" s="1604"/>
      <c r="R1" s="1604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31"/>
      <c r="M4" s="82"/>
      <c r="N4" s="658"/>
      <c r="O4" s="659"/>
      <c r="P4" s="679"/>
      <c r="Q4" s="651"/>
      <c r="R4" s="1204"/>
    </row>
    <row r="5" spans="1:20" ht="15.75" customHeight="1" x14ac:dyDescent="0.25">
      <c r="A5" s="1594" t="s">
        <v>80</v>
      </c>
      <c r="B5" s="1032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594" t="s">
        <v>80</v>
      </c>
      <c r="M5" s="1032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594"/>
      <c r="B6" s="1632" t="s">
        <v>132</v>
      </c>
      <c r="C6" s="661"/>
      <c r="D6" s="661"/>
      <c r="E6" s="661"/>
      <c r="F6" s="660"/>
      <c r="L6" s="1594"/>
      <c r="M6" s="1632" t="s">
        <v>132</v>
      </c>
      <c r="N6" s="661"/>
      <c r="O6" s="661"/>
      <c r="P6" s="661"/>
      <c r="Q6" s="660"/>
    </row>
    <row r="7" spans="1:20" ht="15.75" thickBot="1" x14ac:dyDescent="0.3">
      <c r="B7" s="1633"/>
      <c r="C7" s="662"/>
      <c r="D7" s="662"/>
      <c r="E7" s="662"/>
      <c r="F7" s="660"/>
      <c r="M7" s="1633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6"/>
      <c r="D11" s="691"/>
      <c r="E11" s="902"/>
      <c r="F11" s="691">
        <f t="shared" si="0"/>
        <v>0</v>
      </c>
      <c r="G11" s="692"/>
      <c r="H11" s="693"/>
      <c r="I11" s="618">
        <f t="shared" si="4"/>
        <v>2001.97</v>
      </c>
      <c r="K11" s="626"/>
      <c r="L11" s="12"/>
      <c r="M11" s="657">
        <f t="shared" si="5"/>
        <v>111</v>
      </c>
      <c r="N11" s="706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7">
        <f>B11-C12</f>
        <v>107</v>
      </c>
      <c r="C12" s="706">
        <v>4</v>
      </c>
      <c r="D12" s="626">
        <v>78.319999999999993</v>
      </c>
      <c r="E12" s="1097">
        <v>45114</v>
      </c>
      <c r="F12" s="626">
        <f t="shared" si="0"/>
        <v>78.319999999999993</v>
      </c>
      <c r="G12" s="995" t="s">
        <v>152</v>
      </c>
      <c r="H12" s="996">
        <v>91</v>
      </c>
      <c r="I12" s="631">
        <f>I11-F12</f>
        <v>1923.65</v>
      </c>
      <c r="K12" s="626"/>
      <c r="L12" s="54" t="s">
        <v>33</v>
      </c>
      <c r="M12" s="707">
        <f>M11-N12</f>
        <v>111</v>
      </c>
      <c r="N12" s="706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7">
        <f t="shared" ref="B13:B66" si="7">B12-C13</f>
        <v>102</v>
      </c>
      <c r="C13" s="706">
        <v>5</v>
      </c>
      <c r="D13" s="626">
        <v>86.97</v>
      </c>
      <c r="E13" s="1097">
        <v>45115</v>
      </c>
      <c r="F13" s="626">
        <f t="shared" si="0"/>
        <v>86.97</v>
      </c>
      <c r="G13" s="995" t="s">
        <v>153</v>
      </c>
      <c r="H13" s="996">
        <v>91</v>
      </c>
      <c r="I13" s="631">
        <f t="shared" ref="I13:I67" si="8">I12-F13</f>
        <v>1836.68</v>
      </c>
      <c r="K13" s="626"/>
      <c r="L13" s="76"/>
      <c r="M13" s="707">
        <f t="shared" ref="M13:M66" si="9">M12-N13</f>
        <v>111</v>
      </c>
      <c r="N13" s="706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7">
        <f t="shared" si="7"/>
        <v>101</v>
      </c>
      <c r="C14" s="706">
        <v>1</v>
      </c>
      <c r="D14" s="626">
        <v>17.989999999999998</v>
      </c>
      <c r="E14" s="1097">
        <v>45119</v>
      </c>
      <c r="F14" s="626">
        <f t="shared" si="0"/>
        <v>17.989999999999998</v>
      </c>
      <c r="G14" s="995" t="s">
        <v>156</v>
      </c>
      <c r="H14" s="996">
        <v>91</v>
      </c>
      <c r="I14" s="631">
        <f t="shared" si="8"/>
        <v>1818.69</v>
      </c>
      <c r="K14" s="626"/>
      <c r="L14" s="12"/>
      <c r="M14" s="707">
        <f t="shared" si="9"/>
        <v>111</v>
      </c>
      <c r="N14" s="706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7">
        <f t="shared" si="7"/>
        <v>99</v>
      </c>
      <c r="C15" s="706">
        <v>2</v>
      </c>
      <c r="D15" s="626">
        <v>34.020000000000003</v>
      </c>
      <c r="E15" s="1097">
        <v>45121</v>
      </c>
      <c r="F15" s="626">
        <f t="shared" si="0"/>
        <v>34.020000000000003</v>
      </c>
      <c r="G15" s="995" t="s">
        <v>159</v>
      </c>
      <c r="H15" s="996">
        <v>91</v>
      </c>
      <c r="I15" s="631">
        <f t="shared" si="8"/>
        <v>1784.67</v>
      </c>
      <c r="K15" s="626"/>
      <c r="M15" s="707">
        <f t="shared" si="9"/>
        <v>111</v>
      </c>
      <c r="N15" s="706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7">
        <f t="shared" si="7"/>
        <v>89</v>
      </c>
      <c r="C16" s="706">
        <v>10</v>
      </c>
      <c r="D16" s="626">
        <v>183.04</v>
      </c>
      <c r="E16" s="1097">
        <v>45132</v>
      </c>
      <c r="F16" s="626">
        <f t="shared" si="0"/>
        <v>183.04</v>
      </c>
      <c r="G16" s="995" t="s">
        <v>171</v>
      </c>
      <c r="H16" s="1145">
        <v>89</v>
      </c>
      <c r="I16" s="631">
        <f t="shared" si="8"/>
        <v>1601.63</v>
      </c>
      <c r="K16" s="626"/>
      <c r="M16" s="707">
        <f t="shared" si="9"/>
        <v>111</v>
      </c>
      <c r="N16" s="706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6">
        <v>1</v>
      </c>
      <c r="D17" s="626">
        <v>16.329999999999998</v>
      </c>
      <c r="E17" s="1097">
        <v>45134</v>
      </c>
      <c r="F17" s="626">
        <f t="shared" si="0"/>
        <v>16.329999999999998</v>
      </c>
      <c r="G17" s="995" t="s">
        <v>174</v>
      </c>
      <c r="H17" s="996">
        <v>91</v>
      </c>
      <c r="I17" s="618">
        <f t="shared" si="8"/>
        <v>1585.3000000000002</v>
      </c>
      <c r="K17" s="626"/>
      <c r="M17" s="707">
        <f t="shared" si="9"/>
        <v>111</v>
      </c>
      <c r="N17" s="706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7">
        <f t="shared" si="7"/>
        <v>88</v>
      </c>
      <c r="C18" s="706"/>
      <c r="D18" s="626"/>
      <c r="E18" s="1097"/>
      <c r="F18" s="626">
        <f t="shared" si="0"/>
        <v>0</v>
      </c>
      <c r="G18" s="995"/>
      <c r="H18" s="996"/>
      <c r="I18" s="631">
        <f t="shared" si="8"/>
        <v>1585.3000000000002</v>
      </c>
      <c r="K18" s="5"/>
      <c r="M18" s="707">
        <f t="shared" si="9"/>
        <v>111</v>
      </c>
      <c r="N18" s="706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7">
        <f t="shared" si="7"/>
        <v>85</v>
      </c>
      <c r="C19" s="706">
        <v>3</v>
      </c>
      <c r="D19" s="785">
        <v>50.56</v>
      </c>
      <c r="E19" s="1195">
        <v>45141</v>
      </c>
      <c r="F19" s="785">
        <f t="shared" si="0"/>
        <v>50.56</v>
      </c>
      <c r="G19" s="786" t="s">
        <v>201</v>
      </c>
      <c r="H19" s="787">
        <v>91</v>
      </c>
      <c r="I19" s="631">
        <f t="shared" si="8"/>
        <v>1534.7400000000002</v>
      </c>
      <c r="M19" s="707">
        <f t="shared" si="9"/>
        <v>111</v>
      </c>
      <c r="N19" s="706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7">
        <f t="shared" si="7"/>
        <v>84</v>
      </c>
      <c r="C20" s="706">
        <v>1</v>
      </c>
      <c r="D20" s="785">
        <v>17.91</v>
      </c>
      <c r="E20" s="1195">
        <v>45141</v>
      </c>
      <c r="F20" s="785">
        <f t="shared" si="0"/>
        <v>17.91</v>
      </c>
      <c r="G20" s="786" t="s">
        <v>207</v>
      </c>
      <c r="H20" s="787">
        <v>91</v>
      </c>
      <c r="I20" s="631">
        <f t="shared" si="8"/>
        <v>1516.8300000000002</v>
      </c>
      <c r="M20" s="707">
        <f t="shared" si="9"/>
        <v>111</v>
      </c>
      <c r="N20" s="706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7">
        <f t="shared" si="7"/>
        <v>76</v>
      </c>
      <c r="C21" s="706">
        <v>8</v>
      </c>
      <c r="D21" s="785">
        <v>144.43</v>
      </c>
      <c r="E21" s="1195">
        <v>45145</v>
      </c>
      <c r="F21" s="785">
        <f t="shared" si="0"/>
        <v>144.43</v>
      </c>
      <c r="G21" s="786" t="s">
        <v>206</v>
      </c>
      <c r="H21" s="787">
        <v>91</v>
      </c>
      <c r="I21" s="631">
        <f t="shared" si="8"/>
        <v>1372.4</v>
      </c>
      <c r="M21" s="707">
        <f t="shared" si="9"/>
        <v>111</v>
      </c>
      <c r="N21" s="706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7">
        <f t="shared" si="7"/>
        <v>73</v>
      </c>
      <c r="C22" s="706">
        <v>3</v>
      </c>
      <c r="D22" s="785">
        <v>56.27</v>
      </c>
      <c r="E22" s="1195">
        <v>45147</v>
      </c>
      <c r="F22" s="785">
        <f t="shared" si="0"/>
        <v>56.27</v>
      </c>
      <c r="G22" s="786" t="s">
        <v>218</v>
      </c>
      <c r="H22" s="787">
        <v>91</v>
      </c>
      <c r="I22" s="631">
        <f t="shared" si="8"/>
        <v>1316.13</v>
      </c>
      <c r="M22" s="707">
        <f t="shared" si="9"/>
        <v>111</v>
      </c>
      <c r="N22" s="706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7">
        <f t="shared" si="7"/>
        <v>65</v>
      </c>
      <c r="C23" s="706">
        <v>8</v>
      </c>
      <c r="D23" s="785">
        <v>140.44</v>
      </c>
      <c r="E23" s="1195">
        <v>45149</v>
      </c>
      <c r="F23" s="785">
        <f t="shared" si="0"/>
        <v>140.44</v>
      </c>
      <c r="G23" s="786" t="s">
        <v>223</v>
      </c>
      <c r="H23" s="787">
        <v>91</v>
      </c>
      <c r="I23" s="631">
        <f t="shared" si="8"/>
        <v>1175.69</v>
      </c>
      <c r="M23" s="707">
        <f t="shared" si="9"/>
        <v>111</v>
      </c>
      <c r="N23" s="706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7">
        <f t="shared" si="7"/>
        <v>55</v>
      </c>
      <c r="C24" s="706">
        <v>10</v>
      </c>
      <c r="D24" s="785">
        <v>187.84</v>
      </c>
      <c r="E24" s="1195">
        <v>45152</v>
      </c>
      <c r="F24" s="785">
        <f t="shared" si="0"/>
        <v>187.84</v>
      </c>
      <c r="G24" s="786" t="s">
        <v>231</v>
      </c>
      <c r="H24" s="787">
        <v>89</v>
      </c>
      <c r="I24" s="631">
        <f t="shared" si="8"/>
        <v>987.85</v>
      </c>
      <c r="M24" s="707">
        <f t="shared" si="9"/>
        <v>111</v>
      </c>
      <c r="N24" s="706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7">
        <f t="shared" si="7"/>
        <v>49</v>
      </c>
      <c r="C25" s="706">
        <v>6</v>
      </c>
      <c r="D25" s="785">
        <v>116.46</v>
      </c>
      <c r="E25" s="1195">
        <v>45154</v>
      </c>
      <c r="F25" s="785">
        <f t="shared" si="0"/>
        <v>116.46</v>
      </c>
      <c r="G25" s="786" t="s">
        <v>235</v>
      </c>
      <c r="H25" s="787">
        <v>91</v>
      </c>
      <c r="I25" s="631">
        <f t="shared" si="8"/>
        <v>871.39</v>
      </c>
      <c r="M25" s="707">
        <f t="shared" si="9"/>
        <v>111</v>
      </c>
      <c r="N25" s="706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7">
        <f t="shared" si="7"/>
        <v>29</v>
      </c>
      <c r="C26" s="706">
        <v>20</v>
      </c>
      <c r="D26" s="785">
        <v>365.6</v>
      </c>
      <c r="E26" s="1195">
        <v>45157</v>
      </c>
      <c r="F26" s="785">
        <f t="shared" si="0"/>
        <v>365.6</v>
      </c>
      <c r="G26" s="786" t="s">
        <v>248</v>
      </c>
      <c r="H26" s="787">
        <v>89</v>
      </c>
      <c r="I26" s="631">
        <f t="shared" si="8"/>
        <v>505.78999999999996</v>
      </c>
      <c r="M26" s="707">
        <f t="shared" si="9"/>
        <v>111</v>
      </c>
      <c r="N26" s="706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7">
        <f t="shared" si="7"/>
        <v>27</v>
      </c>
      <c r="C27" s="706">
        <v>2</v>
      </c>
      <c r="D27" s="785">
        <v>43.27</v>
      </c>
      <c r="E27" s="1195">
        <v>45164</v>
      </c>
      <c r="F27" s="785">
        <f t="shared" si="0"/>
        <v>43.27</v>
      </c>
      <c r="G27" s="786" t="s">
        <v>265</v>
      </c>
      <c r="H27" s="787">
        <v>91</v>
      </c>
      <c r="I27" s="631">
        <f t="shared" si="8"/>
        <v>462.52</v>
      </c>
      <c r="M27" s="707">
        <f t="shared" si="9"/>
        <v>111</v>
      </c>
      <c r="N27" s="706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7">
        <f t="shared" si="7"/>
        <v>26</v>
      </c>
      <c r="C28" s="706">
        <v>1</v>
      </c>
      <c r="D28" s="785">
        <v>15.57</v>
      </c>
      <c r="E28" s="1195">
        <v>45164</v>
      </c>
      <c r="F28" s="785">
        <f t="shared" si="0"/>
        <v>15.57</v>
      </c>
      <c r="G28" s="786" t="s">
        <v>266</v>
      </c>
      <c r="H28" s="787">
        <v>91</v>
      </c>
      <c r="I28" s="631">
        <f t="shared" si="8"/>
        <v>446.95</v>
      </c>
      <c r="M28" s="707">
        <f t="shared" si="9"/>
        <v>111</v>
      </c>
      <c r="N28" s="706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7">
        <f t="shared" si="7"/>
        <v>23</v>
      </c>
      <c r="C29" s="706">
        <v>3</v>
      </c>
      <c r="D29" s="785">
        <v>47.7</v>
      </c>
      <c r="E29" s="1195">
        <v>45164</v>
      </c>
      <c r="F29" s="785">
        <f t="shared" si="0"/>
        <v>47.7</v>
      </c>
      <c r="G29" s="786" t="s">
        <v>269</v>
      </c>
      <c r="H29" s="787">
        <v>91</v>
      </c>
      <c r="I29" s="631">
        <f t="shared" si="8"/>
        <v>399.25</v>
      </c>
      <c r="M29" s="707">
        <f t="shared" si="9"/>
        <v>111</v>
      </c>
      <c r="N29" s="706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7">
        <f t="shared" si="7"/>
        <v>20</v>
      </c>
      <c r="C30" s="706">
        <v>3</v>
      </c>
      <c r="D30" s="785">
        <v>46.55</v>
      </c>
      <c r="E30" s="1195">
        <v>45168</v>
      </c>
      <c r="F30" s="785">
        <f t="shared" si="0"/>
        <v>46.55</v>
      </c>
      <c r="G30" s="786" t="s">
        <v>283</v>
      </c>
      <c r="H30" s="787">
        <v>89</v>
      </c>
      <c r="I30" s="631">
        <f t="shared" si="8"/>
        <v>352.7</v>
      </c>
      <c r="M30" s="707">
        <f t="shared" si="9"/>
        <v>111</v>
      </c>
      <c r="N30" s="706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5"/>
      <c r="E31" s="1195"/>
      <c r="F31" s="785">
        <f t="shared" si="0"/>
        <v>0</v>
      </c>
      <c r="G31" s="786"/>
      <c r="H31" s="787"/>
      <c r="I31" s="618">
        <f t="shared" si="8"/>
        <v>352.7</v>
      </c>
      <c r="M31" s="707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7">
        <f t="shared" si="7"/>
        <v>20</v>
      </c>
      <c r="C32" s="564"/>
      <c r="D32" s="1367"/>
      <c r="E32" s="1395"/>
      <c r="F32" s="1367">
        <f t="shared" si="0"/>
        <v>0</v>
      </c>
      <c r="G32" s="1078"/>
      <c r="H32" s="1079"/>
      <c r="I32" s="631">
        <f t="shared" si="8"/>
        <v>352.7</v>
      </c>
      <c r="M32" s="707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7">
        <f t="shared" si="7"/>
        <v>20</v>
      </c>
      <c r="C33" s="564"/>
      <c r="D33" s="1367"/>
      <c r="E33" s="1395"/>
      <c r="F33" s="1367">
        <f t="shared" si="0"/>
        <v>0</v>
      </c>
      <c r="G33" s="1078"/>
      <c r="H33" s="1079"/>
      <c r="I33" s="631">
        <f t="shared" si="8"/>
        <v>352.7</v>
      </c>
      <c r="M33" s="707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7">
        <f t="shared" si="7"/>
        <v>20</v>
      </c>
      <c r="C34" s="564"/>
      <c r="D34" s="1367"/>
      <c r="E34" s="1395"/>
      <c r="F34" s="1367">
        <f t="shared" si="0"/>
        <v>0</v>
      </c>
      <c r="G34" s="1078"/>
      <c r="H34" s="1079"/>
      <c r="I34" s="631">
        <f t="shared" si="8"/>
        <v>352.7</v>
      </c>
      <c r="M34" s="707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7">
        <f t="shared" si="7"/>
        <v>20</v>
      </c>
      <c r="C35" s="564"/>
      <c r="D35" s="1367"/>
      <c r="E35" s="1395"/>
      <c r="F35" s="1367">
        <f t="shared" si="0"/>
        <v>0</v>
      </c>
      <c r="G35" s="1078"/>
      <c r="H35" s="1079"/>
      <c r="I35" s="631">
        <f t="shared" si="8"/>
        <v>352.7</v>
      </c>
      <c r="M35" s="707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7">
        <f t="shared" si="7"/>
        <v>20</v>
      </c>
      <c r="C36" s="564"/>
      <c r="D36" s="1367"/>
      <c r="E36" s="1395"/>
      <c r="F36" s="1367">
        <f t="shared" si="0"/>
        <v>0</v>
      </c>
      <c r="G36" s="1078"/>
      <c r="H36" s="1079"/>
      <c r="I36" s="631">
        <f t="shared" si="8"/>
        <v>352.7</v>
      </c>
      <c r="M36" s="707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7">
        <f t="shared" si="7"/>
        <v>20</v>
      </c>
      <c r="C37" s="564"/>
      <c r="D37" s="1367"/>
      <c r="E37" s="1395"/>
      <c r="F37" s="1367">
        <f t="shared" si="0"/>
        <v>0</v>
      </c>
      <c r="G37" s="1078"/>
      <c r="H37" s="1079"/>
      <c r="I37" s="631">
        <f t="shared" si="8"/>
        <v>352.7</v>
      </c>
      <c r="M37" s="707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7">
        <f t="shared" si="7"/>
        <v>20</v>
      </c>
      <c r="C38" s="611"/>
      <c r="D38" s="1367"/>
      <c r="E38" s="1395"/>
      <c r="F38" s="1367">
        <f t="shared" si="0"/>
        <v>0</v>
      </c>
      <c r="G38" s="1078"/>
      <c r="H38" s="1079"/>
      <c r="I38" s="631">
        <f t="shared" si="8"/>
        <v>352.7</v>
      </c>
      <c r="M38" s="707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7">
        <f t="shared" si="7"/>
        <v>20</v>
      </c>
      <c r="C39" s="611"/>
      <c r="D39" s="1367"/>
      <c r="E39" s="1395"/>
      <c r="F39" s="1367">
        <f t="shared" si="0"/>
        <v>0</v>
      </c>
      <c r="G39" s="1078"/>
      <c r="H39" s="1079"/>
      <c r="I39" s="631">
        <f t="shared" si="8"/>
        <v>352.7</v>
      </c>
      <c r="M39" s="707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7">
        <f t="shared" si="7"/>
        <v>20</v>
      </c>
      <c r="C40" s="611"/>
      <c r="D40" s="1367"/>
      <c r="E40" s="1395"/>
      <c r="F40" s="1367">
        <f t="shared" si="0"/>
        <v>0</v>
      </c>
      <c r="G40" s="1078"/>
      <c r="H40" s="1079"/>
      <c r="I40" s="631">
        <f t="shared" si="8"/>
        <v>352.7</v>
      </c>
      <c r="M40" s="707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7">
        <f t="shared" si="7"/>
        <v>20</v>
      </c>
      <c r="C41" s="611"/>
      <c r="D41" s="1367"/>
      <c r="E41" s="1395"/>
      <c r="F41" s="1367">
        <f t="shared" si="0"/>
        <v>0</v>
      </c>
      <c r="G41" s="1078"/>
      <c r="H41" s="1079"/>
      <c r="I41" s="631">
        <f t="shared" si="8"/>
        <v>352.7</v>
      </c>
      <c r="M41" s="707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7">
        <f t="shared" si="7"/>
        <v>20</v>
      </c>
      <c r="C42" s="611"/>
      <c r="D42" s="1367"/>
      <c r="E42" s="1395"/>
      <c r="F42" s="1367">
        <f t="shared" si="0"/>
        <v>0</v>
      </c>
      <c r="G42" s="1078"/>
      <c r="H42" s="1079"/>
      <c r="I42" s="631">
        <f t="shared" si="8"/>
        <v>352.7</v>
      </c>
      <c r="M42" s="707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7">
        <f t="shared" si="7"/>
        <v>20</v>
      </c>
      <c r="C43" s="611"/>
      <c r="D43" s="1367"/>
      <c r="E43" s="1395"/>
      <c r="F43" s="1367">
        <f t="shared" si="0"/>
        <v>0</v>
      </c>
      <c r="G43" s="1078"/>
      <c r="H43" s="1079"/>
      <c r="I43" s="631">
        <f t="shared" si="8"/>
        <v>352.7</v>
      </c>
      <c r="M43" s="707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7">
        <f t="shared" si="7"/>
        <v>20</v>
      </c>
      <c r="C44" s="611"/>
      <c r="D44" s="1367"/>
      <c r="E44" s="1395"/>
      <c r="F44" s="1367">
        <f t="shared" si="0"/>
        <v>0</v>
      </c>
      <c r="G44" s="1078"/>
      <c r="H44" s="1079"/>
      <c r="I44" s="631">
        <f t="shared" si="8"/>
        <v>352.7</v>
      </c>
      <c r="M44" s="707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7">
        <f t="shared" si="7"/>
        <v>20</v>
      </c>
      <c r="C45" s="611"/>
      <c r="D45" s="1367"/>
      <c r="E45" s="1395"/>
      <c r="F45" s="1367">
        <f t="shared" si="0"/>
        <v>0</v>
      </c>
      <c r="G45" s="1078"/>
      <c r="H45" s="1079"/>
      <c r="I45" s="631">
        <f t="shared" si="8"/>
        <v>352.7</v>
      </c>
      <c r="M45" s="707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7">
        <f t="shared" si="7"/>
        <v>20</v>
      </c>
      <c r="C46" s="611"/>
      <c r="D46" s="1367"/>
      <c r="E46" s="1395"/>
      <c r="F46" s="1367">
        <f t="shared" si="0"/>
        <v>0</v>
      </c>
      <c r="G46" s="1078"/>
      <c r="H46" s="1079"/>
      <c r="I46" s="631">
        <f t="shared" si="8"/>
        <v>352.7</v>
      </c>
      <c r="M46" s="707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7">
        <f t="shared" si="7"/>
        <v>20</v>
      </c>
      <c r="C47" s="611"/>
      <c r="D47" s="1367"/>
      <c r="E47" s="1395"/>
      <c r="F47" s="1367">
        <f t="shared" si="0"/>
        <v>0</v>
      </c>
      <c r="G47" s="1078"/>
      <c r="H47" s="1079"/>
      <c r="I47" s="631">
        <f t="shared" si="8"/>
        <v>352.7</v>
      </c>
      <c r="M47" s="707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7">
        <f t="shared" si="7"/>
        <v>20</v>
      </c>
      <c r="C48" s="611"/>
      <c r="D48" s="1367"/>
      <c r="E48" s="1395"/>
      <c r="F48" s="1367">
        <f t="shared" si="0"/>
        <v>0</v>
      </c>
      <c r="G48" s="1078"/>
      <c r="H48" s="1079"/>
      <c r="I48" s="631">
        <f t="shared" si="8"/>
        <v>352.7</v>
      </c>
      <c r="M48" s="707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7">
        <f t="shared" si="7"/>
        <v>20</v>
      </c>
      <c r="C49" s="611"/>
      <c r="D49" s="1367"/>
      <c r="E49" s="1395"/>
      <c r="F49" s="1367">
        <f t="shared" si="0"/>
        <v>0</v>
      </c>
      <c r="G49" s="1078"/>
      <c r="H49" s="1079"/>
      <c r="I49" s="631">
        <f t="shared" si="8"/>
        <v>352.7</v>
      </c>
      <c r="M49" s="707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7">
        <f t="shared" si="7"/>
        <v>20</v>
      </c>
      <c r="C50" s="611"/>
      <c r="D50" s="1367"/>
      <c r="E50" s="1395"/>
      <c r="F50" s="1367">
        <f t="shared" si="0"/>
        <v>0</v>
      </c>
      <c r="G50" s="1078"/>
      <c r="H50" s="1079"/>
      <c r="I50" s="631">
        <f t="shared" si="8"/>
        <v>352.7</v>
      </c>
      <c r="M50" s="707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7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7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7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7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7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7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7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7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7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7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7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7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7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7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7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7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7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7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7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7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7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7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7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7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7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7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7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7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7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7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7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7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92" t="s">
        <v>11</v>
      </c>
      <c r="D73" s="1593"/>
      <c r="E73" s="56">
        <f>E5-F68+E4+E6+E7</f>
        <v>352.70000000000005</v>
      </c>
      <c r="M73" s="90"/>
      <c r="N73" s="1592" t="s">
        <v>11</v>
      </c>
      <c r="O73" s="1593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99"/>
      <c r="B5" s="1634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99"/>
      <c r="B6" s="163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92" t="s">
        <v>11</v>
      </c>
      <c r="D60" s="159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99"/>
      <c r="B4" s="1635" t="s">
        <v>79</v>
      </c>
      <c r="C4" s="124"/>
      <c r="D4" s="130"/>
      <c r="E4" s="120"/>
      <c r="F4" s="72"/>
      <c r="G4" s="429"/>
      <c r="H4" s="804"/>
    </row>
    <row r="5" spans="1:10" ht="15" customHeight="1" x14ac:dyDescent="0.25">
      <c r="A5" s="1599"/>
      <c r="B5" s="163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94"/>
      <c r="B6" s="1636"/>
      <c r="C6" s="124"/>
      <c r="D6" s="218"/>
      <c r="E6" s="77"/>
      <c r="F6" s="61"/>
    </row>
    <row r="7" spans="1:10" ht="15.75" x14ac:dyDescent="0.25">
      <c r="A7" s="1594"/>
      <c r="B7" s="766"/>
      <c r="C7" s="124"/>
      <c r="D7" s="218"/>
      <c r="E7" s="77"/>
      <c r="F7" s="61"/>
    </row>
    <row r="8" spans="1:10" ht="16.5" thickBot="1" x14ac:dyDescent="0.3">
      <c r="A8" s="1594"/>
      <c r="B8" s="766"/>
      <c r="C8" s="124"/>
      <c r="D8" s="218"/>
      <c r="E8" s="77"/>
      <c r="F8" s="61"/>
    </row>
    <row r="9" spans="1:10" ht="16.5" thickTop="1" thickBot="1" x14ac:dyDescent="0.3">
      <c r="B9" s="767" t="s">
        <v>7</v>
      </c>
      <c r="C9" s="768" t="s">
        <v>8</v>
      </c>
      <c r="D9" s="769" t="s">
        <v>3</v>
      </c>
      <c r="E9" s="770" t="s">
        <v>2</v>
      </c>
      <c r="F9" s="771" t="s">
        <v>9</v>
      </c>
      <c r="G9" s="772" t="s">
        <v>15</v>
      </c>
      <c r="H9" s="773"/>
      <c r="I9" s="582"/>
      <c r="J9" s="582"/>
    </row>
    <row r="10" spans="1:10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92" t="s">
        <v>11</v>
      </c>
      <c r="D61" s="159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90"/>
      <c r="B1" s="1590"/>
      <c r="C1" s="1590"/>
      <c r="D1" s="1590"/>
      <c r="E1" s="1590"/>
      <c r="F1" s="1590"/>
      <c r="G1" s="159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37"/>
      <c r="B5" s="1639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38"/>
      <c r="B6" s="1640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41" t="s">
        <v>11</v>
      </c>
      <c r="D56" s="164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6"/>
      <c r="B1" s="1586"/>
      <c r="C1" s="1586"/>
      <c r="D1" s="1586"/>
      <c r="E1" s="1586"/>
      <c r="F1" s="1586"/>
      <c r="G1" s="158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43" t="s">
        <v>99</v>
      </c>
      <c r="C4" s="17"/>
      <c r="E4" s="239"/>
      <c r="F4" s="226"/>
    </row>
    <row r="5" spans="1:10" ht="15" customHeight="1" x14ac:dyDescent="0.25">
      <c r="A5" s="1646"/>
      <c r="B5" s="1644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47"/>
      <c r="B6" s="1645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5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403">
        <f>E5+E4-F8+E6</f>
        <v>0</v>
      </c>
      <c r="J8" s="209">
        <f>F4+F5+F6-C8</f>
        <v>0</v>
      </c>
    </row>
    <row r="9" spans="1:10" ht="15.75" x14ac:dyDescent="0.25">
      <c r="A9" s="185"/>
      <c r="B9" s="1400">
        <f>B8-C9</f>
        <v>0</v>
      </c>
      <c r="C9" s="611"/>
      <c r="D9" s="1100"/>
      <c r="E9" s="1401"/>
      <c r="F9" s="553">
        <f t="shared" si="0"/>
        <v>0</v>
      </c>
      <c r="G9" s="551"/>
      <c r="H9" s="552"/>
      <c r="I9" s="1404">
        <f>I8-F9</f>
        <v>0</v>
      </c>
      <c r="J9" s="1402">
        <f>J8-C9</f>
        <v>0</v>
      </c>
    </row>
    <row r="10" spans="1:10" ht="15.75" x14ac:dyDescent="0.25">
      <c r="A10" s="174"/>
      <c r="B10" s="1400">
        <f t="shared" ref="B10:B73" si="1">B9-C10</f>
        <v>0</v>
      </c>
      <c r="C10" s="611"/>
      <c r="D10" s="1100"/>
      <c r="E10" s="568"/>
      <c r="F10" s="553">
        <f t="shared" si="0"/>
        <v>0</v>
      </c>
      <c r="G10" s="551"/>
      <c r="H10" s="552"/>
      <c r="I10" s="1404">
        <f t="shared" ref="I10:I19" si="2">I9-F10</f>
        <v>0</v>
      </c>
      <c r="J10" s="1402">
        <f t="shared" ref="J10:J50" si="3">J9-C10</f>
        <v>0</v>
      </c>
    </row>
    <row r="11" spans="1:10" ht="15.75" x14ac:dyDescent="0.25">
      <c r="A11" s="81" t="s">
        <v>33</v>
      </c>
      <c r="B11" s="1400">
        <f t="shared" si="1"/>
        <v>0</v>
      </c>
      <c r="C11" s="611"/>
      <c r="D11" s="1100"/>
      <c r="E11" s="568"/>
      <c r="F11" s="553">
        <f t="shared" si="0"/>
        <v>0</v>
      </c>
      <c r="G11" s="551"/>
      <c r="H11" s="552"/>
      <c r="I11" s="1404">
        <f t="shared" si="2"/>
        <v>0</v>
      </c>
      <c r="J11" s="1402">
        <f t="shared" si="3"/>
        <v>0</v>
      </c>
    </row>
    <row r="12" spans="1:10" ht="15.75" x14ac:dyDescent="0.25">
      <c r="A12" s="72"/>
      <c r="B12" s="1400">
        <f t="shared" si="1"/>
        <v>0</v>
      </c>
      <c r="C12" s="611"/>
      <c r="D12" s="1100"/>
      <c r="E12" s="568"/>
      <c r="F12" s="553">
        <f t="shared" si="0"/>
        <v>0</v>
      </c>
      <c r="G12" s="551"/>
      <c r="H12" s="552"/>
      <c r="I12" s="1404">
        <f t="shared" si="2"/>
        <v>0</v>
      </c>
      <c r="J12" s="1402">
        <f t="shared" si="3"/>
        <v>0</v>
      </c>
    </row>
    <row r="13" spans="1:10" ht="15.75" x14ac:dyDescent="0.25">
      <c r="A13" s="72"/>
      <c r="B13" s="1400">
        <f t="shared" si="1"/>
        <v>0</v>
      </c>
      <c r="C13" s="611"/>
      <c r="D13" s="1100"/>
      <c r="E13" s="568"/>
      <c r="F13" s="553">
        <f t="shared" si="0"/>
        <v>0</v>
      </c>
      <c r="G13" s="551"/>
      <c r="H13" s="552"/>
      <c r="I13" s="1404">
        <f t="shared" si="2"/>
        <v>0</v>
      </c>
      <c r="J13" s="1402">
        <f t="shared" si="3"/>
        <v>0</v>
      </c>
    </row>
    <row r="14" spans="1:10" ht="15.75" x14ac:dyDescent="0.25">
      <c r="B14" s="1400">
        <f t="shared" si="1"/>
        <v>0</v>
      </c>
      <c r="C14" s="611"/>
      <c r="D14" s="1100"/>
      <c r="E14" s="568"/>
      <c r="F14" s="553">
        <f t="shared" si="0"/>
        <v>0</v>
      </c>
      <c r="G14" s="551"/>
      <c r="H14" s="552"/>
      <c r="I14" s="1404">
        <f t="shared" si="2"/>
        <v>0</v>
      </c>
      <c r="J14" s="1402">
        <f t="shared" si="3"/>
        <v>0</v>
      </c>
    </row>
    <row r="15" spans="1:10" ht="15.75" x14ac:dyDescent="0.25">
      <c r="B15" s="1400">
        <f t="shared" si="1"/>
        <v>0</v>
      </c>
      <c r="C15" s="611"/>
      <c r="D15" s="1100"/>
      <c r="E15" s="1405"/>
      <c r="F15" s="553">
        <f t="shared" si="0"/>
        <v>0</v>
      </c>
      <c r="G15" s="551"/>
      <c r="H15" s="552"/>
      <c r="I15" s="1404">
        <f t="shared" si="2"/>
        <v>0</v>
      </c>
      <c r="J15" s="1402">
        <f t="shared" si="3"/>
        <v>0</v>
      </c>
    </row>
    <row r="16" spans="1:10" ht="15.75" x14ac:dyDescent="0.25">
      <c r="A16" s="80"/>
      <c r="B16" s="1400">
        <f t="shared" si="1"/>
        <v>0</v>
      </c>
      <c r="C16" s="611"/>
      <c r="D16" s="1100"/>
      <c r="E16" s="1405"/>
      <c r="F16" s="553">
        <f t="shared" si="0"/>
        <v>0</v>
      </c>
      <c r="G16" s="551"/>
      <c r="H16" s="552"/>
      <c r="I16" s="1404">
        <f t="shared" si="2"/>
        <v>0</v>
      </c>
      <c r="J16" s="1402">
        <f t="shared" si="3"/>
        <v>0</v>
      </c>
    </row>
    <row r="17" spans="1:10" ht="15.75" x14ac:dyDescent="0.25">
      <c r="A17" s="82"/>
      <c r="B17" s="1400">
        <f t="shared" si="1"/>
        <v>0</v>
      </c>
      <c r="C17" s="611"/>
      <c r="D17" s="1100"/>
      <c r="E17" s="1405"/>
      <c r="F17" s="553">
        <f t="shared" si="0"/>
        <v>0</v>
      </c>
      <c r="G17" s="551"/>
      <c r="H17" s="552"/>
      <c r="I17" s="1404">
        <f t="shared" si="2"/>
        <v>0</v>
      </c>
      <c r="J17" s="1402">
        <f t="shared" si="3"/>
        <v>0</v>
      </c>
    </row>
    <row r="18" spans="1:10" ht="15.75" x14ac:dyDescent="0.25">
      <c r="A18" s="2"/>
      <c r="B18" s="1400">
        <f t="shared" si="1"/>
        <v>0</v>
      </c>
      <c r="C18" s="611"/>
      <c r="D18" s="1100"/>
      <c r="E18" s="1405"/>
      <c r="F18" s="553">
        <f t="shared" si="0"/>
        <v>0</v>
      </c>
      <c r="G18" s="551"/>
      <c r="H18" s="552"/>
      <c r="I18" s="1404">
        <f t="shared" si="2"/>
        <v>0</v>
      </c>
      <c r="J18" s="1402">
        <f t="shared" si="3"/>
        <v>0</v>
      </c>
    </row>
    <row r="19" spans="1:10" ht="15.75" x14ac:dyDescent="0.25">
      <c r="A19" s="2"/>
      <c r="B19" s="1400">
        <f t="shared" si="1"/>
        <v>0</v>
      </c>
      <c r="C19" s="611"/>
      <c r="D19" s="1100"/>
      <c r="E19" s="1405"/>
      <c r="F19" s="553">
        <f t="shared" si="0"/>
        <v>0</v>
      </c>
      <c r="G19" s="551"/>
      <c r="H19" s="552"/>
      <c r="I19" s="1404">
        <f t="shared" si="2"/>
        <v>0</v>
      </c>
      <c r="J19" s="1402">
        <f t="shared" si="3"/>
        <v>0</v>
      </c>
    </row>
    <row r="20" spans="1:10" ht="15.75" x14ac:dyDescent="0.25">
      <c r="A20" s="2"/>
      <c r="B20" s="1400">
        <f t="shared" si="1"/>
        <v>0</v>
      </c>
      <c r="C20" s="611"/>
      <c r="D20" s="1100"/>
      <c r="E20" s="568"/>
      <c r="F20" s="553">
        <f t="shared" si="0"/>
        <v>0</v>
      </c>
      <c r="G20" s="551"/>
      <c r="H20" s="552"/>
      <c r="I20" s="1404">
        <f>I19-F20</f>
        <v>0</v>
      </c>
      <c r="J20" s="1402">
        <f t="shared" si="3"/>
        <v>0</v>
      </c>
    </row>
    <row r="21" spans="1:10" ht="15.75" x14ac:dyDescent="0.25">
      <c r="A21" s="2"/>
      <c r="B21" s="1400">
        <f t="shared" si="1"/>
        <v>0</v>
      </c>
      <c r="C21" s="611"/>
      <c r="D21" s="1100"/>
      <c r="E21" s="568"/>
      <c r="F21" s="553">
        <f t="shared" si="0"/>
        <v>0</v>
      </c>
      <c r="G21" s="551"/>
      <c r="H21" s="552"/>
      <c r="I21" s="1404">
        <f t="shared" ref="I21:I50" si="4">I20-F21</f>
        <v>0</v>
      </c>
      <c r="J21" s="1402">
        <f t="shared" si="3"/>
        <v>0</v>
      </c>
    </row>
    <row r="22" spans="1:10" ht="15.75" x14ac:dyDescent="0.25">
      <c r="A22" s="2"/>
      <c r="B22" s="1400">
        <f t="shared" si="1"/>
        <v>0</v>
      </c>
      <c r="C22" s="611"/>
      <c r="D22" s="1100"/>
      <c r="E22" s="568"/>
      <c r="F22" s="553">
        <f t="shared" si="0"/>
        <v>0</v>
      </c>
      <c r="G22" s="551"/>
      <c r="H22" s="552"/>
      <c r="I22" s="1404">
        <f t="shared" si="4"/>
        <v>0</v>
      </c>
      <c r="J22" s="1402">
        <f t="shared" si="3"/>
        <v>0</v>
      </c>
    </row>
    <row r="23" spans="1:10" ht="15.75" x14ac:dyDescent="0.25">
      <c r="A23" s="2"/>
      <c r="B23" s="1400">
        <f t="shared" si="1"/>
        <v>0</v>
      </c>
      <c r="C23" s="611"/>
      <c r="D23" s="1100"/>
      <c r="E23" s="568"/>
      <c r="F23" s="553">
        <f t="shared" si="0"/>
        <v>0</v>
      </c>
      <c r="G23" s="551"/>
      <c r="H23" s="552"/>
      <c r="I23" s="1404">
        <f t="shared" si="4"/>
        <v>0</v>
      </c>
      <c r="J23" s="1402">
        <f t="shared" si="3"/>
        <v>0</v>
      </c>
    </row>
    <row r="24" spans="1:10" ht="15.75" x14ac:dyDescent="0.25">
      <c r="A24" s="2"/>
      <c r="B24" s="1400">
        <f t="shared" si="1"/>
        <v>0</v>
      </c>
      <c r="C24" s="611"/>
      <c r="D24" s="1100"/>
      <c r="E24" s="1401"/>
      <c r="F24" s="553">
        <f t="shared" si="0"/>
        <v>0</v>
      </c>
      <c r="G24" s="551"/>
      <c r="H24" s="552"/>
      <c r="I24" s="1404">
        <f t="shared" si="4"/>
        <v>0</v>
      </c>
      <c r="J24" s="1402">
        <f t="shared" si="3"/>
        <v>0</v>
      </c>
    </row>
    <row r="25" spans="1:10" ht="15.75" x14ac:dyDescent="0.25">
      <c r="A25" s="2"/>
      <c r="B25" s="1400">
        <f t="shared" si="1"/>
        <v>0</v>
      </c>
      <c r="C25" s="611"/>
      <c r="D25" s="1100"/>
      <c r="E25" s="1401"/>
      <c r="F25" s="553">
        <f t="shared" si="0"/>
        <v>0</v>
      </c>
      <c r="G25" s="551"/>
      <c r="H25" s="552"/>
      <c r="I25" s="1404">
        <f t="shared" si="4"/>
        <v>0</v>
      </c>
      <c r="J25" s="1402">
        <f t="shared" si="3"/>
        <v>0</v>
      </c>
    </row>
    <row r="26" spans="1:10" ht="15.75" x14ac:dyDescent="0.25">
      <c r="A26" s="2"/>
      <c r="B26" s="1400">
        <f t="shared" si="1"/>
        <v>0</v>
      </c>
      <c r="C26" s="611"/>
      <c r="D26" s="1100"/>
      <c r="E26" s="1401"/>
      <c r="F26" s="553">
        <f t="shared" si="0"/>
        <v>0</v>
      </c>
      <c r="G26" s="551"/>
      <c r="H26" s="552"/>
      <c r="I26" s="1404">
        <f t="shared" si="4"/>
        <v>0</v>
      </c>
      <c r="J26" s="1402">
        <f t="shared" si="3"/>
        <v>0</v>
      </c>
    </row>
    <row r="27" spans="1:10" ht="15.75" x14ac:dyDescent="0.25">
      <c r="A27" s="169"/>
      <c r="B27" s="1400">
        <f t="shared" si="1"/>
        <v>0</v>
      </c>
      <c r="C27" s="611"/>
      <c r="D27" s="1100"/>
      <c r="E27" s="1401"/>
      <c r="F27" s="553">
        <f t="shared" si="0"/>
        <v>0</v>
      </c>
      <c r="G27" s="551"/>
      <c r="H27" s="552"/>
      <c r="I27" s="1404">
        <f t="shared" si="4"/>
        <v>0</v>
      </c>
      <c r="J27" s="1402">
        <f t="shared" si="3"/>
        <v>0</v>
      </c>
    </row>
    <row r="28" spans="1:10" ht="15.75" x14ac:dyDescent="0.25">
      <c r="A28" s="169"/>
      <c r="B28" s="1400">
        <f t="shared" si="1"/>
        <v>0</v>
      </c>
      <c r="C28" s="611"/>
      <c r="D28" s="1100"/>
      <c r="E28" s="568"/>
      <c r="F28" s="553">
        <f t="shared" si="0"/>
        <v>0</v>
      </c>
      <c r="G28" s="551"/>
      <c r="H28" s="552"/>
      <c r="I28" s="1404">
        <f t="shared" si="4"/>
        <v>0</v>
      </c>
      <c r="J28" s="1402">
        <f t="shared" si="3"/>
        <v>0</v>
      </c>
    </row>
    <row r="29" spans="1:10" ht="15.75" x14ac:dyDescent="0.25">
      <c r="A29" s="169"/>
      <c r="B29" s="1400">
        <f t="shared" si="1"/>
        <v>0</v>
      </c>
      <c r="C29" s="611"/>
      <c r="D29" s="1100"/>
      <c r="E29" s="568"/>
      <c r="F29" s="553">
        <f t="shared" si="0"/>
        <v>0</v>
      </c>
      <c r="G29" s="551"/>
      <c r="H29" s="552"/>
      <c r="I29" s="1404">
        <f t="shared" si="4"/>
        <v>0</v>
      </c>
      <c r="J29" s="1402">
        <f t="shared" si="3"/>
        <v>0</v>
      </c>
    </row>
    <row r="30" spans="1:10" ht="15.75" x14ac:dyDescent="0.25">
      <c r="A30" s="169"/>
      <c r="B30" s="1400">
        <f t="shared" si="1"/>
        <v>0</v>
      </c>
      <c r="C30" s="611"/>
      <c r="D30" s="1100"/>
      <c r="E30" s="568"/>
      <c r="F30" s="553">
        <f t="shared" si="0"/>
        <v>0</v>
      </c>
      <c r="G30" s="551"/>
      <c r="H30" s="552"/>
      <c r="I30" s="1404">
        <f t="shared" si="4"/>
        <v>0</v>
      </c>
      <c r="J30" s="1402">
        <f t="shared" si="3"/>
        <v>0</v>
      </c>
    </row>
    <row r="31" spans="1:10" ht="15.75" x14ac:dyDescent="0.25">
      <c r="A31" s="169"/>
      <c r="B31" s="1400">
        <f t="shared" si="1"/>
        <v>0</v>
      </c>
      <c r="C31" s="611"/>
      <c r="D31" s="1100"/>
      <c r="E31" s="568"/>
      <c r="F31" s="553">
        <f t="shared" si="0"/>
        <v>0</v>
      </c>
      <c r="G31" s="551"/>
      <c r="H31" s="552"/>
      <c r="I31" s="1404">
        <f t="shared" si="4"/>
        <v>0</v>
      </c>
      <c r="J31" s="1402">
        <f t="shared" si="3"/>
        <v>0</v>
      </c>
    </row>
    <row r="32" spans="1:10" ht="15.75" x14ac:dyDescent="0.25">
      <c r="A32" s="2"/>
      <c r="B32" s="1400">
        <f t="shared" si="1"/>
        <v>0</v>
      </c>
      <c r="C32" s="611"/>
      <c r="D32" s="1100"/>
      <c r="E32" s="568"/>
      <c r="F32" s="553">
        <f t="shared" si="0"/>
        <v>0</v>
      </c>
      <c r="G32" s="551"/>
      <c r="H32" s="552"/>
      <c r="I32" s="1404">
        <f t="shared" si="4"/>
        <v>0</v>
      </c>
      <c r="J32" s="1402">
        <f t="shared" si="3"/>
        <v>0</v>
      </c>
    </row>
    <row r="33" spans="1:10" ht="15.75" x14ac:dyDescent="0.25">
      <c r="A33" s="2"/>
      <c r="B33" s="1400">
        <f t="shared" si="1"/>
        <v>0</v>
      </c>
      <c r="C33" s="611"/>
      <c r="D33" s="1100"/>
      <c r="E33" s="1405"/>
      <c r="F33" s="553">
        <f t="shared" si="0"/>
        <v>0</v>
      </c>
      <c r="G33" s="551"/>
      <c r="H33" s="552"/>
      <c r="I33" s="1404">
        <f t="shared" si="4"/>
        <v>0</v>
      </c>
      <c r="J33" s="1402">
        <f t="shared" si="3"/>
        <v>0</v>
      </c>
    </row>
    <row r="34" spans="1:10" ht="15.75" x14ac:dyDescent="0.25">
      <c r="A34" s="2"/>
      <c r="B34" s="1400">
        <f t="shared" si="1"/>
        <v>0</v>
      </c>
      <c r="C34" s="611"/>
      <c r="D34" s="1100"/>
      <c r="E34" s="1405"/>
      <c r="F34" s="553">
        <f t="shared" si="0"/>
        <v>0</v>
      </c>
      <c r="G34" s="551"/>
      <c r="H34" s="552"/>
      <c r="I34" s="1404">
        <f t="shared" si="4"/>
        <v>0</v>
      </c>
      <c r="J34" s="1402">
        <f t="shared" si="3"/>
        <v>0</v>
      </c>
    </row>
    <row r="35" spans="1:10" ht="15.75" x14ac:dyDescent="0.25">
      <c r="A35" s="2"/>
      <c r="B35" s="1400">
        <f t="shared" si="1"/>
        <v>0</v>
      </c>
      <c r="C35" s="611"/>
      <c r="D35" s="1100"/>
      <c r="E35" s="1405"/>
      <c r="F35" s="553">
        <f t="shared" si="0"/>
        <v>0</v>
      </c>
      <c r="G35" s="551"/>
      <c r="H35" s="552"/>
      <c r="I35" s="1404">
        <f t="shared" si="4"/>
        <v>0</v>
      </c>
      <c r="J35" s="1402">
        <f t="shared" si="3"/>
        <v>0</v>
      </c>
    </row>
    <row r="36" spans="1:10" ht="15.75" x14ac:dyDescent="0.25">
      <c r="A36" s="2"/>
      <c r="B36" s="1400">
        <f t="shared" si="1"/>
        <v>0</v>
      </c>
      <c r="C36" s="611"/>
      <c r="D36" s="1100"/>
      <c r="E36" s="1405"/>
      <c r="F36" s="553">
        <f t="shared" si="0"/>
        <v>0</v>
      </c>
      <c r="G36" s="551"/>
      <c r="H36" s="552"/>
      <c r="I36" s="1404">
        <f t="shared" si="4"/>
        <v>0</v>
      </c>
      <c r="J36" s="1402">
        <f t="shared" si="3"/>
        <v>0</v>
      </c>
    </row>
    <row r="37" spans="1:10" ht="15.75" x14ac:dyDescent="0.25">
      <c r="A37" s="2"/>
      <c r="B37" s="1400">
        <f t="shared" si="1"/>
        <v>0</v>
      </c>
      <c r="C37" s="611"/>
      <c r="D37" s="1100"/>
      <c r="E37" s="1405"/>
      <c r="F37" s="553">
        <f t="shared" si="0"/>
        <v>0</v>
      </c>
      <c r="G37" s="551"/>
      <c r="H37" s="552"/>
      <c r="I37" s="1404">
        <f t="shared" si="4"/>
        <v>0</v>
      </c>
      <c r="J37" s="1402">
        <f t="shared" si="3"/>
        <v>0</v>
      </c>
    </row>
    <row r="38" spans="1:10" ht="15.75" x14ac:dyDescent="0.25">
      <c r="A38" s="2"/>
      <c r="B38" s="1400">
        <f t="shared" si="1"/>
        <v>0</v>
      </c>
      <c r="C38" s="611"/>
      <c r="D38" s="1100"/>
      <c r="E38" s="568"/>
      <c r="F38" s="553">
        <f t="shared" si="0"/>
        <v>0</v>
      </c>
      <c r="G38" s="551"/>
      <c r="H38" s="552"/>
      <c r="I38" s="1404">
        <f t="shared" si="4"/>
        <v>0</v>
      </c>
      <c r="J38" s="1402">
        <f t="shared" si="3"/>
        <v>0</v>
      </c>
    </row>
    <row r="39" spans="1:10" ht="15.75" x14ac:dyDescent="0.25">
      <c r="A39" s="2"/>
      <c r="B39" s="1400">
        <f t="shared" si="1"/>
        <v>0</v>
      </c>
      <c r="C39" s="611"/>
      <c r="D39" s="1100"/>
      <c r="E39" s="1405"/>
      <c r="F39" s="553">
        <f t="shared" si="0"/>
        <v>0</v>
      </c>
      <c r="G39" s="551"/>
      <c r="H39" s="552"/>
      <c r="I39" s="1404">
        <f t="shared" si="4"/>
        <v>0</v>
      </c>
      <c r="J39" s="1402">
        <f t="shared" si="3"/>
        <v>0</v>
      </c>
    </row>
    <row r="40" spans="1:10" ht="15.75" x14ac:dyDescent="0.25">
      <c r="A40" s="2"/>
      <c r="B40" s="1400">
        <f t="shared" si="1"/>
        <v>0</v>
      </c>
      <c r="C40" s="611"/>
      <c r="D40" s="1100"/>
      <c r="E40" s="1405"/>
      <c r="F40" s="553">
        <f t="shared" si="0"/>
        <v>0</v>
      </c>
      <c r="G40" s="551"/>
      <c r="H40" s="552"/>
      <c r="I40" s="1404">
        <f t="shared" si="4"/>
        <v>0</v>
      </c>
      <c r="J40" s="1402">
        <f t="shared" si="3"/>
        <v>0</v>
      </c>
    </row>
    <row r="41" spans="1:10" ht="15.75" x14ac:dyDescent="0.25">
      <c r="A41" s="2"/>
      <c r="B41" s="1400">
        <f t="shared" si="1"/>
        <v>0</v>
      </c>
      <c r="C41" s="611"/>
      <c r="D41" s="1100"/>
      <c r="E41" s="1405"/>
      <c r="F41" s="553">
        <f t="shared" si="0"/>
        <v>0</v>
      </c>
      <c r="G41" s="551"/>
      <c r="H41" s="552"/>
      <c r="I41" s="1404">
        <f t="shared" si="4"/>
        <v>0</v>
      </c>
      <c r="J41" s="1402">
        <f t="shared" si="3"/>
        <v>0</v>
      </c>
    </row>
    <row r="42" spans="1:10" ht="15.75" x14ac:dyDescent="0.25">
      <c r="A42" s="2"/>
      <c r="B42" s="1400">
        <f t="shared" si="1"/>
        <v>0</v>
      </c>
      <c r="C42" s="611"/>
      <c r="D42" s="1100"/>
      <c r="E42" s="1405"/>
      <c r="F42" s="553">
        <f t="shared" si="0"/>
        <v>0</v>
      </c>
      <c r="G42" s="551"/>
      <c r="H42" s="552"/>
      <c r="I42" s="1404">
        <f t="shared" si="4"/>
        <v>0</v>
      </c>
      <c r="J42" s="1402">
        <f t="shared" si="3"/>
        <v>0</v>
      </c>
    </row>
    <row r="43" spans="1:10" ht="15.75" x14ac:dyDescent="0.25">
      <c r="A43" s="2"/>
      <c r="B43" s="1400">
        <f t="shared" si="1"/>
        <v>0</v>
      </c>
      <c r="C43" s="611"/>
      <c r="D43" s="1100"/>
      <c r="E43" s="1405"/>
      <c r="F43" s="553">
        <f t="shared" si="0"/>
        <v>0</v>
      </c>
      <c r="G43" s="551"/>
      <c r="H43" s="552"/>
      <c r="I43" s="1404">
        <f t="shared" si="4"/>
        <v>0</v>
      </c>
      <c r="J43" s="1402">
        <f t="shared" si="3"/>
        <v>0</v>
      </c>
    </row>
    <row r="44" spans="1:10" ht="15.75" x14ac:dyDescent="0.25">
      <c r="A44" s="2"/>
      <c r="B44" s="1400">
        <f t="shared" si="1"/>
        <v>0</v>
      </c>
      <c r="C44" s="611"/>
      <c r="D44" s="1100"/>
      <c r="E44" s="1405"/>
      <c r="F44" s="553">
        <f t="shared" si="0"/>
        <v>0</v>
      </c>
      <c r="G44" s="551"/>
      <c r="H44" s="552"/>
      <c r="I44" s="1404">
        <f t="shared" si="4"/>
        <v>0</v>
      </c>
      <c r="J44" s="1402">
        <f t="shared" si="3"/>
        <v>0</v>
      </c>
    </row>
    <row r="45" spans="1:10" ht="15.75" x14ac:dyDescent="0.25">
      <c r="A45" s="2"/>
      <c r="B45" s="1400">
        <f t="shared" si="1"/>
        <v>0</v>
      </c>
      <c r="C45" s="611"/>
      <c r="D45" s="1100"/>
      <c r="E45" s="1405"/>
      <c r="F45" s="553">
        <f t="shared" si="0"/>
        <v>0</v>
      </c>
      <c r="G45" s="551"/>
      <c r="H45" s="552"/>
      <c r="I45" s="1404">
        <f t="shared" si="4"/>
        <v>0</v>
      </c>
      <c r="J45" s="1402">
        <f t="shared" si="3"/>
        <v>0</v>
      </c>
    </row>
    <row r="46" spans="1:10" ht="15.75" x14ac:dyDescent="0.25">
      <c r="A46" s="2"/>
      <c r="B46" s="1400">
        <f t="shared" si="1"/>
        <v>0</v>
      </c>
      <c r="C46" s="611"/>
      <c r="D46" s="1100"/>
      <c r="E46" s="1405"/>
      <c r="F46" s="553">
        <f t="shared" si="0"/>
        <v>0</v>
      </c>
      <c r="G46" s="551"/>
      <c r="H46" s="552"/>
      <c r="I46" s="1404">
        <f t="shared" si="4"/>
        <v>0</v>
      </c>
      <c r="J46" s="1402">
        <f t="shared" si="3"/>
        <v>0</v>
      </c>
    </row>
    <row r="47" spans="1:10" ht="15.75" x14ac:dyDescent="0.25">
      <c r="A47" s="2"/>
      <c r="B47" s="1400">
        <f t="shared" si="1"/>
        <v>0</v>
      </c>
      <c r="C47" s="611"/>
      <c r="D47" s="1100"/>
      <c r="E47" s="1405"/>
      <c r="F47" s="553">
        <f t="shared" si="0"/>
        <v>0</v>
      </c>
      <c r="G47" s="551"/>
      <c r="H47" s="552"/>
      <c r="I47" s="1404">
        <f t="shared" si="4"/>
        <v>0</v>
      </c>
      <c r="J47" s="1402">
        <f t="shared" si="3"/>
        <v>0</v>
      </c>
    </row>
    <row r="48" spans="1:10" ht="15.75" x14ac:dyDescent="0.25">
      <c r="A48" s="2"/>
      <c r="B48" s="1400">
        <f t="shared" si="1"/>
        <v>0</v>
      </c>
      <c r="C48" s="611"/>
      <c r="D48" s="1100"/>
      <c r="E48" s="1405"/>
      <c r="F48" s="553">
        <f t="shared" si="0"/>
        <v>0</v>
      </c>
      <c r="G48" s="551"/>
      <c r="H48" s="552"/>
      <c r="I48" s="1404">
        <f t="shared" si="4"/>
        <v>0</v>
      </c>
      <c r="J48" s="1402">
        <f t="shared" si="3"/>
        <v>0</v>
      </c>
    </row>
    <row r="49" spans="1:10" ht="15.75" x14ac:dyDescent="0.25">
      <c r="A49" s="2"/>
      <c r="B49" s="1400">
        <f t="shared" si="1"/>
        <v>0</v>
      </c>
      <c r="C49" s="611"/>
      <c r="D49" s="1100"/>
      <c r="E49" s="1405"/>
      <c r="F49" s="553">
        <f t="shared" si="0"/>
        <v>0</v>
      </c>
      <c r="G49" s="551"/>
      <c r="H49" s="552"/>
      <c r="I49" s="1404">
        <f t="shared" si="4"/>
        <v>0</v>
      </c>
      <c r="J49" s="1402">
        <f t="shared" si="3"/>
        <v>0</v>
      </c>
    </row>
    <row r="50" spans="1:10" ht="15.75" x14ac:dyDescent="0.25">
      <c r="A50" s="2"/>
      <c r="B50" s="1400">
        <f t="shared" si="1"/>
        <v>0</v>
      </c>
      <c r="C50" s="611"/>
      <c r="D50" s="1100"/>
      <c r="E50" s="1405"/>
      <c r="F50" s="553">
        <f t="shared" si="0"/>
        <v>0</v>
      </c>
      <c r="G50" s="551"/>
      <c r="H50" s="552"/>
      <c r="I50" s="1404">
        <f t="shared" si="4"/>
        <v>0</v>
      </c>
      <c r="J50" s="1402">
        <f t="shared" si="3"/>
        <v>0</v>
      </c>
    </row>
    <row r="51" spans="1:10" ht="15.75" x14ac:dyDescent="0.25">
      <c r="A51" s="2"/>
      <c r="B51" s="1400">
        <f t="shared" si="1"/>
        <v>0</v>
      </c>
      <c r="C51" s="611"/>
      <c r="D51" s="1100"/>
      <c r="E51" s="1405"/>
      <c r="F51" s="553">
        <f t="shared" si="0"/>
        <v>0</v>
      </c>
      <c r="G51" s="551"/>
      <c r="H51" s="552"/>
      <c r="I51" s="1404">
        <f t="shared" ref="I51:I64" si="5">I50-F51</f>
        <v>0</v>
      </c>
      <c r="J51" s="1402">
        <f t="shared" ref="J51:J64" si="6">J50-C51</f>
        <v>0</v>
      </c>
    </row>
    <row r="52" spans="1:10" ht="15.75" x14ac:dyDescent="0.25">
      <c r="A52" s="2"/>
      <c r="B52" s="1400">
        <f t="shared" si="1"/>
        <v>0</v>
      </c>
      <c r="C52" s="611"/>
      <c r="D52" s="1100"/>
      <c r="E52" s="1405"/>
      <c r="F52" s="553">
        <f t="shared" si="0"/>
        <v>0</v>
      </c>
      <c r="G52" s="551"/>
      <c r="H52" s="552"/>
      <c r="I52" s="1404">
        <f t="shared" si="5"/>
        <v>0</v>
      </c>
      <c r="J52" s="1402">
        <f t="shared" si="6"/>
        <v>0</v>
      </c>
    </row>
    <row r="53" spans="1:10" ht="15.75" x14ac:dyDescent="0.25">
      <c r="A53" s="2"/>
      <c r="B53" s="1400">
        <f t="shared" si="1"/>
        <v>0</v>
      </c>
      <c r="C53" s="611"/>
      <c r="D53" s="1100"/>
      <c r="E53" s="1405"/>
      <c r="F53" s="553">
        <f t="shared" si="0"/>
        <v>0</v>
      </c>
      <c r="G53" s="551"/>
      <c r="H53" s="552"/>
      <c r="I53" s="1404">
        <f t="shared" si="5"/>
        <v>0</v>
      </c>
      <c r="J53" s="1402">
        <f t="shared" si="6"/>
        <v>0</v>
      </c>
    </row>
    <row r="54" spans="1:10" ht="15.75" x14ac:dyDescent="0.25">
      <c r="A54" s="2"/>
      <c r="B54" s="1400">
        <f t="shared" si="1"/>
        <v>0</v>
      </c>
      <c r="C54" s="611"/>
      <c r="D54" s="1100"/>
      <c r="E54" s="1405"/>
      <c r="F54" s="553">
        <f t="shared" si="0"/>
        <v>0</v>
      </c>
      <c r="G54" s="551"/>
      <c r="H54" s="552"/>
      <c r="I54" s="1404">
        <f t="shared" si="5"/>
        <v>0</v>
      </c>
      <c r="J54" s="1402">
        <f t="shared" si="6"/>
        <v>0</v>
      </c>
    </row>
    <row r="55" spans="1:10" ht="15.75" x14ac:dyDescent="0.25">
      <c r="A55" s="2"/>
      <c r="B55" s="1400">
        <f t="shared" si="1"/>
        <v>0</v>
      </c>
      <c r="C55" s="611"/>
      <c r="D55" s="1100"/>
      <c r="E55" s="1405"/>
      <c r="F55" s="553">
        <f t="shared" si="0"/>
        <v>0</v>
      </c>
      <c r="G55" s="551"/>
      <c r="H55" s="552"/>
      <c r="I55" s="1404">
        <f t="shared" si="5"/>
        <v>0</v>
      </c>
      <c r="J55" s="1402">
        <f t="shared" si="6"/>
        <v>0</v>
      </c>
    </row>
    <row r="56" spans="1:10" ht="15.75" x14ac:dyDescent="0.25">
      <c r="A56" s="2"/>
      <c r="B56" s="1400">
        <f t="shared" si="1"/>
        <v>0</v>
      </c>
      <c r="C56" s="611"/>
      <c r="D56" s="1100"/>
      <c r="E56" s="1405"/>
      <c r="F56" s="553">
        <f t="shared" si="0"/>
        <v>0</v>
      </c>
      <c r="G56" s="551"/>
      <c r="H56" s="552"/>
      <c r="I56" s="1404">
        <f t="shared" si="5"/>
        <v>0</v>
      </c>
      <c r="J56" s="1402">
        <f t="shared" si="6"/>
        <v>0</v>
      </c>
    </row>
    <row r="57" spans="1:10" ht="15.75" x14ac:dyDescent="0.25">
      <c r="A57" s="2"/>
      <c r="B57" s="1400">
        <f t="shared" si="1"/>
        <v>0</v>
      </c>
      <c r="C57" s="611"/>
      <c r="D57" s="1100"/>
      <c r="E57" s="1405"/>
      <c r="F57" s="553">
        <f t="shared" si="0"/>
        <v>0</v>
      </c>
      <c r="G57" s="551"/>
      <c r="H57" s="552"/>
      <c r="I57" s="1404">
        <f t="shared" si="5"/>
        <v>0</v>
      </c>
      <c r="J57" s="1402">
        <f t="shared" si="6"/>
        <v>0</v>
      </c>
    </row>
    <row r="58" spans="1:10" ht="15.75" x14ac:dyDescent="0.25">
      <c r="A58" s="2"/>
      <c r="B58" s="1400">
        <f t="shared" si="1"/>
        <v>0</v>
      </c>
      <c r="C58" s="611"/>
      <c r="D58" s="1100"/>
      <c r="E58" s="1405"/>
      <c r="F58" s="553">
        <f t="shared" si="0"/>
        <v>0</v>
      </c>
      <c r="G58" s="551"/>
      <c r="H58" s="552"/>
      <c r="I58" s="1404">
        <f t="shared" si="5"/>
        <v>0</v>
      </c>
      <c r="J58" s="1402">
        <f t="shared" si="6"/>
        <v>0</v>
      </c>
    </row>
    <row r="59" spans="1:10" ht="15.75" x14ac:dyDescent="0.25">
      <c r="A59" s="2"/>
      <c r="B59" s="1400">
        <f t="shared" si="1"/>
        <v>0</v>
      </c>
      <c r="C59" s="611"/>
      <c r="D59" s="1100"/>
      <c r="E59" s="1405"/>
      <c r="F59" s="553">
        <f t="shared" si="0"/>
        <v>0</v>
      </c>
      <c r="G59" s="551"/>
      <c r="H59" s="552"/>
      <c r="I59" s="1404">
        <f t="shared" si="5"/>
        <v>0</v>
      </c>
      <c r="J59" s="1402">
        <f t="shared" si="6"/>
        <v>0</v>
      </c>
    </row>
    <row r="60" spans="1:10" ht="15.75" x14ac:dyDescent="0.25">
      <c r="A60" s="2"/>
      <c r="B60" s="1400">
        <f t="shared" si="1"/>
        <v>0</v>
      </c>
      <c r="C60" s="611"/>
      <c r="D60" s="1100"/>
      <c r="E60" s="1405"/>
      <c r="F60" s="553">
        <f t="shared" si="0"/>
        <v>0</v>
      </c>
      <c r="G60" s="551"/>
      <c r="H60" s="552"/>
      <c r="I60" s="1404">
        <f t="shared" si="5"/>
        <v>0</v>
      </c>
      <c r="J60" s="1402">
        <f t="shared" si="6"/>
        <v>0</v>
      </c>
    </row>
    <row r="61" spans="1:10" ht="15.75" x14ac:dyDescent="0.25">
      <c r="A61" s="2"/>
      <c r="B61" s="1400">
        <f t="shared" si="1"/>
        <v>0</v>
      </c>
      <c r="C61" s="611"/>
      <c r="D61" s="1100"/>
      <c r="E61" s="1405"/>
      <c r="F61" s="553">
        <f t="shared" si="0"/>
        <v>0</v>
      </c>
      <c r="G61" s="551"/>
      <c r="H61" s="552"/>
      <c r="I61" s="1404">
        <f t="shared" si="5"/>
        <v>0</v>
      </c>
      <c r="J61" s="1402">
        <f t="shared" si="6"/>
        <v>0</v>
      </c>
    </row>
    <row r="62" spans="1:10" ht="15.75" x14ac:dyDescent="0.25">
      <c r="A62" s="2"/>
      <c r="B62" s="1400">
        <f t="shared" si="1"/>
        <v>0</v>
      </c>
      <c r="C62" s="611"/>
      <c r="D62" s="1100"/>
      <c r="E62" s="1405"/>
      <c r="F62" s="553">
        <f t="shared" si="0"/>
        <v>0</v>
      </c>
      <c r="G62" s="551"/>
      <c r="H62" s="552"/>
      <c r="I62" s="1404">
        <f t="shared" si="5"/>
        <v>0</v>
      </c>
      <c r="J62" s="1402">
        <f t="shared" si="6"/>
        <v>0</v>
      </c>
    </row>
    <row r="63" spans="1:10" ht="15.75" x14ac:dyDescent="0.25">
      <c r="A63" s="2"/>
      <c r="B63" s="1400">
        <f t="shared" si="1"/>
        <v>0</v>
      </c>
      <c r="C63" s="611"/>
      <c r="D63" s="1100"/>
      <c r="E63" s="1405"/>
      <c r="F63" s="553">
        <f t="shared" si="0"/>
        <v>0</v>
      </c>
      <c r="G63" s="551"/>
      <c r="H63" s="552"/>
      <c r="I63" s="1404">
        <f t="shared" si="5"/>
        <v>0</v>
      </c>
      <c r="J63" s="1402">
        <f t="shared" si="6"/>
        <v>0</v>
      </c>
    </row>
    <row r="64" spans="1:10" ht="15.75" x14ac:dyDescent="0.25">
      <c r="A64" s="2"/>
      <c r="B64" s="1400">
        <f t="shared" si="1"/>
        <v>0</v>
      </c>
      <c r="C64" s="611"/>
      <c r="D64" s="1100"/>
      <c r="E64" s="1405"/>
      <c r="F64" s="553">
        <f t="shared" si="0"/>
        <v>0</v>
      </c>
      <c r="G64" s="551"/>
      <c r="H64" s="552"/>
      <c r="I64" s="1404">
        <f t="shared" si="5"/>
        <v>0</v>
      </c>
      <c r="J64" s="1402">
        <f t="shared" si="6"/>
        <v>0</v>
      </c>
    </row>
    <row r="65" spans="1:10" ht="15.75" x14ac:dyDescent="0.25">
      <c r="A65" s="2"/>
      <c r="B65" s="1400">
        <f t="shared" si="1"/>
        <v>0</v>
      </c>
      <c r="C65" s="611"/>
      <c r="D65" s="1100"/>
      <c r="E65" s="1405"/>
      <c r="F65" s="553">
        <f t="shared" si="0"/>
        <v>0</v>
      </c>
      <c r="G65" s="551"/>
      <c r="H65" s="552"/>
      <c r="I65" s="1404">
        <f t="shared" ref="I65:I93" si="7">I64-F65</f>
        <v>0</v>
      </c>
      <c r="J65" s="1402">
        <f t="shared" ref="J65:J93" si="8">J64-C65</f>
        <v>0</v>
      </c>
    </row>
    <row r="66" spans="1:10" ht="15.75" x14ac:dyDescent="0.25">
      <c r="A66" s="2"/>
      <c r="B66" s="1400">
        <f t="shared" si="1"/>
        <v>0</v>
      </c>
      <c r="C66" s="611"/>
      <c r="D66" s="1100"/>
      <c r="E66" s="1405"/>
      <c r="F66" s="553">
        <f t="shared" si="0"/>
        <v>0</v>
      </c>
      <c r="G66" s="551"/>
      <c r="H66" s="552"/>
      <c r="I66" s="1404">
        <f t="shared" si="7"/>
        <v>0</v>
      </c>
      <c r="J66" s="1402">
        <f t="shared" si="8"/>
        <v>0</v>
      </c>
    </row>
    <row r="67" spans="1:10" ht="15.75" x14ac:dyDescent="0.25">
      <c r="A67" s="2"/>
      <c r="B67" s="1400">
        <f t="shared" si="1"/>
        <v>0</v>
      </c>
      <c r="C67" s="611"/>
      <c r="D67" s="1100"/>
      <c r="E67" s="1405"/>
      <c r="F67" s="553">
        <f t="shared" si="0"/>
        <v>0</v>
      </c>
      <c r="G67" s="551"/>
      <c r="H67" s="552"/>
      <c r="I67" s="1404">
        <f t="shared" si="7"/>
        <v>0</v>
      </c>
      <c r="J67" s="1402">
        <f t="shared" si="8"/>
        <v>0</v>
      </c>
    </row>
    <row r="68" spans="1:10" ht="15.75" x14ac:dyDescent="0.25">
      <c r="A68" s="2"/>
      <c r="B68" s="1400">
        <f t="shared" si="1"/>
        <v>0</v>
      </c>
      <c r="C68" s="611"/>
      <c r="D68" s="1100"/>
      <c r="E68" s="1405"/>
      <c r="F68" s="553">
        <f t="shared" si="0"/>
        <v>0</v>
      </c>
      <c r="G68" s="551"/>
      <c r="H68" s="552"/>
      <c r="I68" s="1404">
        <f t="shared" si="7"/>
        <v>0</v>
      </c>
      <c r="J68" s="1402">
        <f t="shared" si="8"/>
        <v>0</v>
      </c>
    </row>
    <row r="69" spans="1:10" ht="15.75" x14ac:dyDescent="0.25">
      <c r="A69" s="2"/>
      <c r="B69" s="1400">
        <f t="shared" si="1"/>
        <v>0</v>
      </c>
      <c r="C69" s="611"/>
      <c r="D69" s="1100"/>
      <c r="E69" s="1405"/>
      <c r="F69" s="553">
        <f t="shared" si="0"/>
        <v>0</v>
      </c>
      <c r="G69" s="551"/>
      <c r="H69" s="552"/>
      <c r="I69" s="1404">
        <f t="shared" si="7"/>
        <v>0</v>
      </c>
      <c r="J69" s="1402">
        <f t="shared" si="8"/>
        <v>0</v>
      </c>
    </row>
    <row r="70" spans="1:10" ht="15.75" x14ac:dyDescent="0.25">
      <c r="A70" s="2"/>
      <c r="B70" s="1400">
        <f t="shared" si="1"/>
        <v>0</v>
      </c>
      <c r="C70" s="611"/>
      <c r="D70" s="1100"/>
      <c r="E70" s="1405"/>
      <c r="F70" s="553">
        <f t="shared" si="0"/>
        <v>0</v>
      </c>
      <c r="G70" s="551"/>
      <c r="H70" s="552"/>
      <c r="I70" s="1404">
        <f t="shared" si="7"/>
        <v>0</v>
      </c>
      <c r="J70" s="1402">
        <f t="shared" si="8"/>
        <v>0</v>
      </c>
    </row>
    <row r="71" spans="1:10" ht="15.75" x14ac:dyDescent="0.25">
      <c r="A71" s="2"/>
      <c r="B71" s="1400">
        <f t="shared" si="1"/>
        <v>0</v>
      </c>
      <c r="C71" s="611"/>
      <c r="D71" s="1100"/>
      <c r="E71" s="1405"/>
      <c r="F71" s="553">
        <f t="shared" si="0"/>
        <v>0</v>
      </c>
      <c r="G71" s="551"/>
      <c r="H71" s="552"/>
      <c r="I71" s="1404">
        <f t="shared" si="7"/>
        <v>0</v>
      </c>
      <c r="J71" s="1402">
        <f t="shared" si="8"/>
        <v>0</v>
      </c>
    </row>
    <row r="72" spans="1:10" ht="15.75" x14ac:dyDescent="0.25">
      <c r="A72" s="2"/>
      <c r="B72" s="1400">
        <f t="shared" si="1"/>
        <v>0</v>
      </c>
      <c r="C72" s="611"/>
      <c r="D72" s="1100"/>
      <c r="E72" s="1405"/>
      <c r="F72" s="553">
        <f t="shared" si="0"/>
        <v>0</v>
      </c>
      <c r="G72" s="551"/>
      <c r="H72" s="552"/>
      <c r="I72" s="1404">
        <f t="shared" si="7"/>
        <v>0</v>
      </c>
      <c r="J72" s="1402">
        <f t="shared" si="8"/>
        <v>0</v>
      </c>
    </row>
    <row r="73" spans="1:10" ht="15.75" x14ac:dyDescent="0.25">
      <c r="A73" s="2"/>
      <c r="B73" s="1400">
        <f t="shared" si="1"/>
        <v>0</v>
      </c>
      <c r="C73" s="611"/>
      <c r="D73" s="1100"/>
      <c r="E73" s="1405"/>
      <c r="F73" s="553">
        <f t="shared" si="0"/>
        <v>0</v>
      </c>
      <c r="G73" s="551"/>
      <c r="H73" s="552"/>
      <c r="I73" s="1404">
        <f t="shared" si="7"/>
        <v>0</v>
      </c>
      <c r="J73" s="1402">
        <f t="shared" si="8"/>
        <v>0</v>
      </c>
    </row>
    <row r="74" spans="1:10" ht="15.75" x14ac:dyDescent="0.25">
      <c r="A74" s="2"/>
      <c r="B74" s="1400">
        <f t="shared" ref="B74:B93" si="9">B73-C74</f>
        <v>0</v>
      </c>
      <c r="C74" s="611"/>
      <c r="D74" s="1100"/>
      <c r="E74" s="1405"/>
      <c r="F74" s="553">
        <f t="shared" si="0"/>
        <v>0</v>
      </c>
      <c r="G74" s="551"/>
      <c r="H74" s="552"/>
      <c r="I74" s="1404">
        <f t="shared" si="7"/>
        <v>0</v>
      </c>
      <c r="J74" s="1402">
        <f t="shared" si="8"/>
        <v>0</v>
      </c>
    </row>
    <row r="75" spans="1:10" ht="15.75" x14ac:dyDescent="0.25">
      <c r="A75" s="2"/>
      <c r="B75" s="1400">
        <f t="shared" si="9"/>
        <v>0</v>
      </c>
      <c r="C75" s="611"/>
      <c r="D75" s="1100"/>
      <c r="E75" s="1405"/>
      <c r="F75" s="553">
        <f t="shared" si="0"/>
        <v>0</v>
      </c>
      <c r="G75" s="551"/>
      <c r="H75" s="552"/>
      <c r="I75" s="1404">
        <f t="shared" si="7"/>
        <v>0</v>
      </c>
      <c r="J75" s="1402">
        <f t="shared" si="8"/>
        <v>0</v>
      </c>
    </row>
    <row r="76" spans="1:10" ht="15.75" x14ac:dyDescent="0.25">
      <c r="A76" s="2"/>
      <c r="B76" s="1400">
        <f t="shared" si="9"/>
        <v>0</v>
      </c>
      <c r="C76" s="611"/>
      <c r="D76" s="1100"/>
      <c r="E76" s="1405"/>
      <c r="F76" s="553">
        <f t="shared" si="0"/>
        <v>0</v>
      </c>
      <c r="G76" s="551"/>
      <c r="H76" s="552"/>
      <c r="I76" s="1404">
        <f t="shared" si="7"/>
        <v>0</v>
      </c>
      <c r="J76" s="1402">
        <f t="shared" si="8"/>
        <v>0</v>
      </c>
    </row>
    <row r="77" spans="1:10" ht="15.75" x14ac:dyDescent="0.25">
      <c r="A77" s="2"/>
      <c r="B77" s="1400">
        <f t="shared" si="9"/>
        <v>0</v>
      </c>
      <c r="C77" s="611"/>
      <c r="D77" s="1100"/>
      <c r="E77" s="1405"/>
      <c r="F77" s="553">
        <f t="shared" si="0"/>
        <v>0</v>
      </c>
      <c r="G77" s="551"/>
      <c r="H77" s="552"/>
      <c r="I77" s="1404">
        <f t="shared" si="7"/>
        <v>0</v>
      </c>
      <c r="J77" s="1402">
        <f t="shared" si="8"/>
        <v>0</v>
      </c>
    </row>
    <row r="78" spans="1:10" ht="15.75" x14ac:dyDescent="0.25">
      <c r="A78" s="2"/>
      <c r="B78" s="1400">
        <f t="shared" si="9"/>
        <v>0</v>
      </c>
      <c r="C78" s="611"/>
      <c r="D78" s="1100"/>
      <c r="E78" s="1405"/>
      <c r="F78" s="553">
        <f t="shared" si="0"/>
        <v>0</v>
      </c>
      <c r="G78" s="551"/>
      <c r="H78" s="552"/>
      <c r="I78" s="1404">
        <f t="shared" si="7"/>
        <v>0</v>
      </c>
      <c r="J78" s="1402">
        <f t="shared" si="8"/>
        <v>0</v>
      </c>
    </row>
    <row r="79" spans="1:10" ht="15.75" x14ac:dyDescent="0.25">
      <c r="A79" s="2"/>
      <c r="B79" s="1400">
        <f t="shared" si="9"/>
        <v>0</v>
      </c>
      <c r="C79" s="611"/>
      <c r="D79" s="1100"/>
      <c r="E79" s="1405"/>
      <c r="F79" s="553">
        <f t="shared" si="0"/>
        <v>0</v>
      </c>
      <c r="G79" s="551"/>
      <c r="H79" s="552"/>
      <c r="I79" s="1404">
        <f t="shared" si="7"/>
        <v>0</v>
      </c>
      <c r="J79" s="1402">
        <f t="shared" si="8"/>
        <v>0</v>
      </c>
    </row>
    <row r="80" spans="1:10" ht="15.75" x14ac:dyDescent="0.25">
      <c r="A80" s="2"/>
      <c r="B80" s="1400">
        <f t="shared" si="9"/>
        <v>0</v>
      </c>
      <c r="C80" s="611"/>
      <c r="D80" s="1100"/>
      <c r="E80" s="1405"/>
      <c r="F80" s="553">
        <f t="shared" si="0"/>
        <v>0</v>
      </c>
      <c r="G80" s="551"/>
      <c r="H80" s="552"/>
      <c r="I80" s="1404">
        <f t="shared" si="7"/>
        <v>0</v>
      </c>
      <c r="J80" s="1402">
        <f t="shared" si="8"/>
        <v>0</v>
      </c>
    </row>
    <row r="81" spans="1:10" ht="15.75" x14ac:dyDescent="0.25">
      <c r="A81" s="2"/>
      <c r="B81" s="1400">
        <f t="shared" si="9"/>
        <v>0</v>
      </c>
      <c r="C81" s="611"/>
      <c r="D81" s="1100"/>
      <c r="E81" s="1405"/>
      <c r="F81" s="553">
        <f t="shared" si="0"/>
        <v>0</v>
      </c>
      <c r="G81" s="551"/>
      <c r="H81" s="552"/>
      <c r="I81" s="1404">
        <f t="shared" si="7"/>
        <v>0</v>
      </c>
      <c r="J81" s="1402">
        <f t="shared" si="8"/>
        <v>0</v>
      </c>
    </row>
    <row r="82" spans="1:10" ht="15.75" x14ac:dyDescent="0.25">
      <c r="A82" s="2"/>
      <c r="B82" s="1400">
        <f t="shared" si="9"/>
        <v>0</v>
      </c>
      <c r="C82" s="611"/>
      <c r="D82" s="1100"/>
      <c r="E82" s="1405"/>
      <c r="F82" s="553">
        <f t="shared" si="0"/>
        <v>0</v>
      </c>
      <c r="G82" s="551"/>
      <c r="H82" s="552"/>
      <c r="I82" s="1404">
        <f t="shared" si="7"/>
        <v>0</v>
      </c>
      <c r="J82" s="1402">
        <f t="shared" si="8"/>
        <v>0</v>
      </c>
    </row>
    <row r="83" spans="1:10" ht="15.75" x14ac:dyDescent="0.25">
      <c r="A83" s="2"/>
      <c r="B83" s="1400">
        <f t="shared" si="9"/>
        <v>0</v>
      </c>
      <c r="C83" s="611"/>
      <c r="D83" s="1100"/>
      <c r="E83" s="1405"/>
      <c r="F83" s="553">
        <f t="shared" si="0"/>
        <v>0</v>
      </c>
      <c r="G83" s="551"/>
      <c r="H83" s="552"/>
      <c r="I83" s="1404">
        <f t="shared" si="7"/>
        <v>0</v>
      </c>
      <c r="J83" s="1402">
        <f t="shared" si="8"/>
        <v>0</v>
      </c>
    </row>
    <row r="84" spans="1:10" ht="15.75" x14ac:dyDescent="0.25">
      <c r="A84" s="2"/>
      <c r="B84" s="1400">
        <f t="shared" si="9"/>
        <v>0</v>
      </c>
      <c r="C84" s="611"/>
      <c r="D84" s="1100"/>
      <c r="E84" s="1405"/>
      <c r="F84" s="553">
        <f t="shared" si="0"/>
        <v>0</v>
      </c>
      <c r="G84" s="551"/>
      <c r="H84" s="552"/>
      <c r="I84" s="1404">
        <f t="shared" si="7"/>
        <v>0</v>
      </c>
      <c r="J84" s="1402">
        <f t="shared" si="8"/>
        <v>0</v>
      </c>
    </row>
    <row r="85" spans="1:10" ht="15.75" x14ac:dyDescent="0.25">
      <c r="A85" s="2"/>
      <c r="B85" s="1400">
        <f t="shared" si="9"/>
        <v>0</v>
      </c>
      <c r="C85" s="611"/>
      <c r="D85" s="1100"/>
      <c r="E85" s="1405"/>
      <c r="F85" s="553">
        <f t="shared" si="0"/>
        <v>0</v>
      </c>
      <c r="G85" s="551"/>
      <c r="H85" s="552"/>
      <c r="I85" s="1404">
        <f t="shared" si="7"/>
        <v>0</v>
      </c>
      <c r="J85" s="1402">
        <f t="shared" si="8"/>
        <v>0</v>
      </c>
    </row>
    <row r="86" spans="1:10" ht="15.75" x14ac:dyDescent="0.25">
      <c r="A86" s="2"/>
      <c r="B86" s="1400">
        <f t="shared" si="9"/>
        <v>0</v>
      </c>
      <c r="C86" s="611"/>
      <c r="D86" s="1100"/>
      <c r="E86" s="1405"/>
      <c r="F86" s="553">
        <f t="shared" si="0"/>
        <v>0</v>
      </c>
      <c r="G86" s="551"/>
      <c r="H86" s="552"/>
      <c r="I86" s="1404">
        <f t="shared" si="7"/>
        <v>0</v>
      </c>
      <c r="J86" s="1402">
        <f t="shared" si="8"/>
        <v>0</v>
      </c>
    </row>
    <row r="87" spans="1:10" ht="15.75" x14ac:dyDescent="0.25">
      <c r="A87" s="2"/>
      <c r="B87" s="1400">
        <f t="shared" si="9"/>
        <v>0</v>
      </c>
      <c r="C87" s="611"/>
      <c r="D87" s="1100"/>
      <c r="E87" s="1405"/>
      <c r="F87" s="553">
        <f t="shared" si="0"/>
        <v>0</v>
      </c>
      <c r="G87" s="551"/>
      <c r="H87" s="552"/>
      <c r="I87" s="1404">
        <f t="shared" si="7"/>
        <v>0</v>
      </c>
      <c r="J87" s="1402">
        <f t="shared" si="8"/>
        <v>0</v>
      </c>
    </row>
    <row r="88" spans="1:10" ht="15.75" x14ac:dyDescent="0.25">
      <c r="A88" s="2"/>
      <c r="B88" s="1400">
        <f t="shared" si="9"/>
        <v>0</v>
      </c>
      <c r="C88" s="611"/>
      <c r="D88" s="1100"/>
      <c r="E88" s="1405"/>
      <c r="F88" s="553">
        <f t="shared" si="0"/>
        <v>0</v>
      </c>
      <c r="G88" s="551"/>
      <c r="H88" s="552"/>
      <c r="I88" s="1404">
        <f t="shared" si="7"/>
        <v>0</v>
      </c>
      <c r="J88" s="1402">
        <f t="shared" si="8"/>
        <v>0</v>
      </c>
    </row>
    <row r="89" spans="1:10" ht="15.75" x14ac:dyDescent="0.25">
      <c r="A89" s="2"/>
      <c r="B89" s="1400">
        <f t="shared" si="9"/>
        <v>0</v>
      </c>
      <c r="C89" s="611"/>
      <c r="D89" s="1100"/>
      <c r="E89" s="1405"/>
      <c r="F89" s="553">
        <f t="shared" si="0"/>
        <v>0</v>
      </c>
      <c r="G89" s="551"/>
      <c r="H89" s="552"/>
      <c r="I89" s="1404">
        <f t="shared" si="7"/>
        <v>0</v>
      </c>
      <c r="J89" s="1402">
        <f t="shared" si="8"/>
        <v>0</v>
      </c>
    </row>
    <row r="90" spans="1:10" ht="15.75" x14ac:dyDescent="0.25">
      <c r="A90" s="2"/>
      <c r="B90" s="1400">
        <f t="shared" si="9"/>
        <v>0</v>
      </c>
      <c r="C90" s="611"/>
      <c r="D90" s="1100"/>
      <c r="E90" s="1405"/>
      <c r="F90" s="553">
        <f t="shared" si="0"/>
        <v>0</v>
      </c>
      <c r="G90" s="551"/>
      <c r="H90" s="552"/>
      <c r="I90" s="1404">
        <f t="shared" si="7"/>
        <v>0</v>
      </c>
      <c r="J90" s="1402">
        <f t="shared" si="8"/>
        <v>0</v>
      </c>
    </row>
    <row r="91" spans="1:10" ht="15.75" x14ac:dyDescent="0.25">
      <c r="A91" s="2"/>
      <c r="B91" s="1400">
        <f t="shared" si="9"/>
        <v>0</v>
      </c>
      <c r="C91" s="611"/>
      <c r="D91" s="1100"/>
      <c r="E91" s="1405"/>
      <c r="F91" s="553">
        <f t="shared" si="0"/>
        <v>0</v>
      </c>
      <c r="G91" s="551"/>
      <c r="H91" s="552"/>
      <c r="I91" s="1404">
        <f t="shared" si="7"/>
        <v>0</v>
      </c>
      <c r="J91" s="1402">
        <f t="shared" si="8"/>
        <v>0</v>
      </c>
    </row>
    <row r="92" spans="1:10" ht="15.75" x14ac:dyDescent="0.25">
      <c r="A92" s="2"/>
      <c r="B92" s="1400">
        <f t="shared" si="9"/>
        <v>0</v>
      </c>
      <c r="C92" s="611"/>
      <c r="D92" s="1100"/>
      <c r="E92" s="1405"/>
      <c r="F92" s="553">
        <f t="shared" si="0"/>
        <v>0</v>
      </c>
      <c r="G92" s="551"/>
      <c r="H92" s="552"/>
      <c r="I92" s="1404">
        <f t="shared" si="7"/>
        <v>0</v>
      </c>
      <c r="J92" s="1402">
        <f t="shared" si="8"/>
        <v>0</v>
      </c>
    </row>
    <row r="93" spans="1:10" ht="15.75" x14ac:dyDescent="0.25">
      <c r="A93" s="2"/>
      <c r="B93" s="795">
        <f t="shared" si="9"/>
        <v>0</v>
      </c>
      <c r="C93" s="15"/>
      <c r="D93" s="168"/>
      <c r="E93" s="1406"/>
      <c r="F93" s="68">
        <f t="shared" si="0"/>
        <v>0</v>
      </c>
      <c r="G93" s="69"/>
      <c r="H93" s="70"/>
      <c r="I93" s="1403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44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403">
        <f>I64-F94</f>
        <v>0</v>
      </c>
      <c r="J94" s="209">
        <f>J64-C94</f>
        <v>0</v>
      </c>
    </row>
    <row r="95" spans="1:10" ht="17.25" thickTop="1" thickBot="1" x14ac:dyDescent="0.3">
      <c r="B95" s="795"/>
      <c r="C95" s="89">
        <f>SUM(C8:C94)</f>
        <v>0</v>
      </c>
      <c r="D95" s="992"/>
      <c r="E95" s="38"/>
      <c r="F95" s="5">
        <f>SUM(F8:F94)</f>
        <v>0</v>
      </c>
    </row>
    <row r="96" spans="1:10" ht="16.5" thickBot="1" x14ac:dyDescent="0.3">
      <c r="A96" s="51"/>
      <c r="B96" s="795"/>
      <c r="D96" s="99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41" t="s">
        <v>11</v>
      </c>
      <c r="D98" s="164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99"/>
      <c r="B4" s="1635" t="s">
        <v>91</v>
      </c>
      <c r="C4" s="124"/>
      <c r="D4" s="130"/>
      <c r="E4" s="120"/>
      <c r="F4" s="72"/>
      <c r="G4" s="47"/>
      <c r="H4" s="781"/>
    </row>
    <row r="5" spans="1:9" ht="15" customHeight="1" x14ac:dyDescent="0.25">
      <c r="A5" s="1599"/>
      <c r="B5" s="1636"/>
      <c r="C5" s="124"/>
      <c r="D5" s="218"/>
      <c r="E5" s="631"/>
      <c r="F5" s="651"/>
    </row>
    <row r="6" spans="1:9" ht="15" customHeight="1" x14ac:dyDescent="0.25">
      <c r="A6" s="1648"/>
      <c r="B6" s="163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48"/>
      <c r="B7" s="790"/>
      <c r="C7" s="124"/>
      <c r="D7" s="218"/>
      <c r="E7" s="77"/>
      <c r="F7" s="61"/>
    </row>
    <row r="8" spans="1:9" ht="16.5" thickBot="1" x14ac:dyDescent="0.3">
      <c r="A8" s="789"/>
      <c r="B8" s="79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7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98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99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92" t="s">
        <v>11</v>
      </c>
      <c r="D61" s="159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5"/>
      <c r="B5" s="1595"/>
      <c r="C5" s="359"/>
      <c r="D5" s="566"/>
      <c r="E5" s="696"/>
      <c r="F5" s="651"/>
      <c r="G5" s="5"/>
    </row>
    <row r="6" spans="1:9" x14ac:dyDescent="0.25">
      <c r="A6" s="1595"/>
      <c r="B6" s="1595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2" t="s">
        <v>11</v>
      </c>
      <c r="D83" s="159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590" t="s">
        <v>315</v>
      </c>
      <c r="B1" s="1590"/>
      <c r="C1" s="1590"/>
      <c r="D1" s="1590"/>
      <c r="E1" s="1590"/>
      <c r="F1" s="1590"/>
      <c r="G1" s="1590"/>
      <c r="H1" s="1590"/>
      <c r="I1" s="1590"/>
      <c r="J1" s="11">
        <v>1</v>
      </c>
    </row>
    <row r="2" spans="1:11" ht="15.75" thickBot="1" x14ac:dyDescent="0.3">
      <c r="I2" s="128"/>
      <c r="J2" s="1204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204"/>
    </row>
    <row r="4" spans="1:11" ht="15.75" thickTop="1" x14ac:dyDescent="0.25">
      <c r="B4" s="12"/>
      <c r="C4" s="565"/>
      <c r="D4" s="695"/>
      <c r="E4" s="584">
        <v>59.02</v>
      </c>
      <c r="F4" s="564">
        <v>13</v>
      </c>
      <c r="G4" s="1204"/>
      <c r="I4" s="182"/>
      <c r="J4" s="1204" t="s">
        <v>36</v>
      </c>
    </row>
    <row r="5" spans="1:11" ht="15" customHeight="1" x14ac:dyDescent="0.25">
      <c r="A5" s="1594" t="s">
        <v>90</v>
      </c>
      <c r="B5" s="1649" t="s">
        <v>43</v>
      </c>
      <c r="C5" s="700">
        <v>40</v>
      </c>
      <c r="D5" s="701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68.100000000001046</v>
      </c>
      <c r="I5" s="182"/>
      <c r="J5" s="1204"/>
    </row>
    <row r="6" spans="1:11" x14ac:dyDescent="0.25">
      <c r="A6" s="1594"/>
      <c r="B6" s="1649"/>
      <c r="C6" s="700">
        <v>42</v>
      </c>
      <c r="D6" s="695">
        <v>45160</v>
      </c>
      <c r="E6" s="584">
        <v>2002.14</v>
      </c>
      <c r="F6" s="564">
        <v>441</v>
      </c>
      <c r="I6" s="183"/>
      <c r="J6" s="1204"/>
    </row>
    <row r="7" spans="1:11" x14ac:dyDescent="0.25">
      <c r="A7" s="1203"/>
      <c r="B7" s="1205"/>
      <c r="C7" s="565">
        <v>40</v>
      </c>
      <c r="D7" s="695">
        <v>45170</v>
      </c>
      <c r="E7" s="584">
        <v>3000.94</v>
      </c>
      <c r="F7" s="564">
        <v>661</v>
      </c>
      <c r="I7" s="183"/>
      <c r="J7" s="1204"/>
    </row>
    <row r="8" spans="1:11" ht="15.75" thickBot="1" x14ac:dyDescent="0.3">
      <c r="B8" s="12"/>
      <c r="C8" s="700"/>
      <c r="D8" s="701"/>
      <c r="E8" s="584"/>
      <c r="F8" s="564"/>
      <c r="I8" s="183"/>
      <c r="J8" s="1204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204"/>
    </row>
    <row r="10" spans="1:11" ht="15.75" thickTop="1" x14ac:dyDescent="0.25">
      <c r="A10" s="1204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6928.0400000000009</v>
      </c>
      <c r="J10" s="1204">
        <f>F5-C10+F6+F4+F8+F7</f>
        <v>1526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1">
        <f>I10-F11</f>
        <v>6905.3400000000011</v>
      </c>
      <c r="J11" s="564">
        <f>J10-C11</f>
        <v>1521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1">
        <f t="shared" ref="I12:I75" si="3">I11-F12</f>
        <v>6769.1400000000012</v>
      </c>
      <c r="J12" s="564">
        <f t="shared" ref="J12:J42" si="4">J11-C12</f>
        <v>1491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1">
        <f t="shared" si="3"/>
        <v>6632.9400000000014</v>
      </c>
      <c r="J13" s="564">
        <f t="shared" si="4"/>
        <v>1461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1">
        <f t="shared" si="3"/>
        <v>6360.5400000000018</v>
      </c>
      <c r="J14" s="564">
        <f t="shared" si="4"/>
        <v>1401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1">
        <f t="shared" si="3"/>
        <v>6346.9200000000019</v>
      </c>
      <c r="J15" s="564">
        <f t="shared" si="4"/>
        <v>1398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1">
        <f t="shared" si="3"/>
        <v>6278.8200000000015</v>
      </c>
      <c r="J16" s="564">
        <f t="shared" si="4"/>
        <v>1383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1">
        <f t="shared" si="3"/>
        <v>6142.6200000000017</v>
      </c>
      <c r="J17" s="564">
        <f t="shared" si="4"/>
        <v>1353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1">
        <f t="shared" si="3"/>
        <v>6119.9200000000019</v>
      </c>
      <c r="J18" s="564">
        <f t="shared" si="4"/>
        <v>1348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1">
        <f t="shared" si="3"/>
        <v>5983.7200000000021</v>
      </c>
      <c r="J19" s="564">
        <f t="shared" si="4"/>
        <v>1318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1">
        <f t="shared" si="3"/>
        <v>5974.6400000000021</v>
      </c>
      <c r="J20" s="564">
        <f t="shared" si="4"/>
        <v>1316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1">
        <f t="shared" si="3"/>
        <v>5883.840000000002</v>
      </c>
      <c r="J21" s="564">
        <f t="shared" si="4"/>
        <v>1296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1">
        <f t="shared" si="3"/>
        <v>5747.6400000000021</v>
      </c>
      <c r="J22" s="564">
        <f t="shared" si="4"/>
        <v>1266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1">
        <f t="shared" si="3"/>
        <v>5611.4400000000023</v>
      </c>
      <c r="J23" s="564">
        <f t="shared" si="4"/>
        <v>1236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1">
        <f t="shared" si="3"/>
        <v>5475.2400000000025</v>
      </c>
      <c r="J24" s="564">
        <f t="shared" si="4"/>
        <v>1206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1">
        <f t="shared" si="3"/>
        <v>5339.0400000000027</v>
      </c>
      <c r="J25" s="564">
        <f t="shared" si="4"/>
        <v>1176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1">
        <f t="shared" si="3"/>
        <v>5316.3400000000029</v>
      </c>
      <c r="J26" s="564">
        <f t="shared" si="4"/>
        <v>1171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1">
        <f t="shared" si="3"/>
        <v>5089.3400000000029</v>
      </c>
      <c r="J27" s="564">
        <f t="shared" si="4"/>
        <v>1121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1">
        <f t="shared" si="3"/>
        <v>4998.5400000000027</v>
      </c>
      <c r="J28" s="564">
        <f t="shared" si="4"/>
        <v>1101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1">
        <f t="shared" si="3"/>
        <v>4984.9200000000028</v>
      </c>
      <c r="J29" s="564">
        <f t="shared" si="4"/>
        <v>1098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1">
        <f t="shared" si="3"/>
        <v>4803.3200000000024</v>
      </c>
      <c r="J30" s="564">
        <f t="shared" si="4"/>
        <v>1058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1">
        <f t="shared" si="3"/>
        <v>4621.7200000000021</v>
      </c>
      <c r="J31" s="564">
        <f t="shared" si="4"/>
        <v>1018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1">
        <f t="shared" si="3"/>
        <v>4599.0200000000023</v>
      </c>
      <c r="J32" s="564">
        <f t="shared" si="4"/>
        <v>1013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1">
        <f t="shared" si="3"/>
        <v>4462.8200000000024</v>
      </c>
      <c r="J33" s="564">
        <f t="shared" si="4"/>
        <v>983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1">
        <f t="shared" si="3"/>
        <v>4326.6200000000026</v>
      </c>
      <c r="J34" s="564">
        <f t="shared" si="4"/>
        <v>953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1">
        <f t="shared" si="3"/>
        <v>4235.8200000000024</v>
      </c>
      <c r="J35" s="564">
        <f t="shared" si="4"/>
        <v>933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1">
        <f t="shared" si="3"/>
        <v>4226.7400000000025</v>
      </c>
      <c r="J36" s="564">
        <f t="shared" si="4"/>
        <v>931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1">
        <f t="shared" si="3"/>
        <v>3999.7400000000025</v>
      </c>
      <c r="J37" s="564">
        <f t="shared" si="4"/>
        <v>881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1">
        <f t="shared" si="3"/>
        <v>3772.7400000000025</v>
      </c>
      <c r="J38" s="564">
        <f t="shared" si="4"/>
        <v>831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1">
        <f t="shared" si="3"/>
        <v>3545.7400000000025</v>
      </c>
      <c r="J39" s="564">
        <f t="shared" si="4"/>
        <v>781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1">
        <f t="shared" si="3"/>
        <v>3454.9400000000023</v>
      </c>
      <c r="J40" s="1204">
        <f t="shared" si="4"/>
        <v>761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1">
        <f t="shared" si="3"/>
        <v>3273.3400000000024</v>
      </c>
      <c r="J41" s="1204">
        <f t="shared" si="4"/>
        <v>721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1">
        <f t="shared" si="3"/>
        <v>3091.7400000000025</v>
      </c>
      <c r="J42" s="564">
        <f t="shared" si="4"/>
        <v>681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1">
        <f t="shared" si="3"/>
        <v>3069.0400000000027</v>
      </c>
      <c r="J43" s="564">
        <f>J42-C43</f>
        <v>676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5">
        <f t="shared" si="3"/>
        <v>3069.0400000000027</v>
      </c>
      <c r="J44" s="622">
        <f t="shared" ref="J44:J107" si="8">J43-C44</f>
        <v>676</v>
      </c>
      <c r="K44" s="583">
        <f t="shared" si="2"/>
        <v>0</v>
      </c>
    </row>
    <row r="45" spans="1:11" x14ac:dyDescent="0.25">
      <c r="B45" s="129">
        <v>4.54</v>
      </c>
      <c r="C45" s="15"/>
      <c r="D45" s="1362">
        <f t="shared" si="5"/>
        <v>0</v>
      </c>
      <c r="E45" s="1407"/>
      <c r="F45" s="1367">
        <f t="shared" si="7"/>
        <v>0</v>
      </c>
      <c r="G45" s="1078"/>
      <c r="H45" s="1079"/>
      <c r="I45" s="1408">
        <f t="shared" si="3"/>
        <v>3069.0400000000027</v>
      </c>
      <c r="J45" s="1409">
        <f t="shared" si="8"/>
        <v>676</v>
      </c>
      <c r="K45" s="583">
        <f t="shared" si="2"/>
        <v>0</v>
      </c>
    </row>
    <row r="46" spans="1:11" x14ac:dyDescent="0.25">
      <c r="B46" s="129">
        <v>4.54</v>
      </c>
      <c r="C46" s="15"/>
      <c r="D46" s="1362">
        <f t="shared" si="5"/>
        <v>0</v>
      </c>
      <c r="E46" s="1407"/>
      <c r="F46" s="1367">
        <f t="shared" si="7"/>
        <v>0</v>
      </c>
      <c r="G46" s="1078"/>
      <c r="H46" s="1079"/>
      <c r="I46" s="1408">
        <f t="shared" si="3"/>
        <v>3069.0400000000027</v>
      </c>
      <c r="J46" s="1409">
        <f t="shared" si="8"/>
        <v>676</v>
      </c>
      <c r="K46" s="583">
        <f t="shared" si="2"/>
        <v>0</v>
      </c>
    </row>
    <row r="47" spans="1:11" x14ac:dyDescent="0.25">
      <c r="B47" s="129">
        <v>4.54</v>
      </c>
      <c r="C47" s="15"/>
      <c r="D47" s="1362">
        <f t="shared" si="5"/>
        <v>0</v>
      </c>
      <c r="E47" s="1407"/>
      <c r="F47" s="1367">
        <f t="shared" si="7"/>
        <v>0</v>
      </c>
      <c r="G47" s="1078"/>
      <c r="H47" s="1079"/>
      <c r="I47" s="1408">
        <f t="shared" si="3"/>
        <v>3069.0400000000027</v>
      </c>
      <c r="J47" s="1409">
        <f t="shared" si="8"/>
        <v>676</v>
      </c>
      <c r="K47" s="583">
        <f t="shared" si="2"/>
        <v>0</v>
      </c>
    </row>
    <row r="48" spans="1:11" x14ac:dyDescent="0.25">
      <c r="B48" s="129">
        <v>4.54</v>
      </c>
      <c r="C48" s="15"/>
      <c r="D48" s="1362">
        <f t="shared" si="5"/>
        <v>0</v>
      </c>
      <c r="E48" s="1407"/>
      <c r="F48" s="1367">
        <f t="shared" si="7"/>
        <v>0</v>
      </c>
      <c r="G48" s="1078"/>
      <c r="H48" s="1079"/>
      <c r="I48" s="1408">
        <f t="shared" si="3"/>
        <v>3069.0400000000027</v>
      </c>
      <c r="J48" s="1409">
        <f t="shared" si="8"/>
        <v>676</v>
      </c>
      <c r="K48" s="583">
        <f t="shared" si="2"/>
        <v>0</v>
      </c>
    </row>
    <row r="49" spans="1:11" x14ac:dyDescent="0.25">
      <c r="B49" s="129">
        <v>4.54</v>
      </c>
      <c r="C49" s="15"/>
      <c r="D49" s="1362">
        <f t="shared" si="5"/>
        <v>0</v>
      </c>
      <c r="E49" s="1407"/>
      <c r="F49" s="1367">
        <f t="shared" si="7"/>
        <v>0</v>
      </c>
      <c r="G49" s="1078"/>
      <c r="H49" s="1079"/>
      <c r="I49" s="1408">
        <f t="shared" si="3"/>
        <v>3069.0400000000027</v>
      </c>
      <c r="J49" s="1409">
        <f t="shared" si="8"/>
        <v>676</v>
      </c>
      <c r="K49" s="583">
        <f t="shared" si="2"/>
        <v>0</v>
      </c>
    </row>
    <row r="50" spans="1:11" x14ac:dyDescent="0.25">
      <c r="B50" s="129">
        <v>4.54</v>
      </c>
      <c r="C50" s="15"/>
      <c r="D50" s="1362">
        <f t="shared" si="5"/>
        <v>0</v>
      </c>
      <c r="E50" s="1407"/>
      <c r="F50" s="1367">
        <f t="shared" si="7"/>
        <v>0</v>
      </c>
      <c r="G50" s="1078"/>
      <c r="H50" s="1079"/>
      <c r="I50" s="1408">
        <f t="shared" si="3"/>
        <v>3069.0400000000027</v>
      </c>
      <c r="J50" s="1409">
        <f t="shared" si="8"/>
        <v>676</v>
      </c>
      <c r="K50" s="583">
        <f t="shared" si="2"/>
        <v>0</v>
      </c>
    </row>
    <row r="51" spans="1:11" x14ac:dyDescent="0.25">
      <c r="B51" s="129">
        <v>4.54</v>
      </c>
      <c r="C51" s="15"/>
      <c r="D51" s="1362">
        <f t="shared" si="5"/>
        <v>0</v>
      </c>
      <c r="E51" s="1407"/>
      <c r="F51" s="1367">
        <f t="shared" si="7"/>
        <v>0</v>
      </c>
      <c r="G51" s="1078"/>
      <c r="H51" s="1079"/>
      <c r="I51" s="1408">
        <f t="shared" si="3"/>
        <v>3069.0400000000027</v>
      </c>
      <c r="J51" s="1409">
        <f t="shared" si="8"/>
        <v>676</v>
      </c>
      <c r="K51" s="583">
        <f t="shared" si="2"/>
        <v>0</v>
      </c>
    </row>
    <row r="52" spans="1:11" x14ac:dyDescent="0.25">
      <c r="B52" s="129">
        <v>4.54</v>
      </c>
      <c r="C52" s="15"/>
      <c r="D52" s="1362">
        <f t="shared" si="5"/>
        <v>0</v>
      </c>
      <c r="E52" s="1407"/>
      <c r="F52" s="1367">
        <f t="shared" si="7"/>
        <v>0</v>
      </c>
      <c r="G52" s="1078"/>
      <c r="H52" s="1079"/>
      <c r="I52" s="1408">
        <f t="shared" si="3"/>
        <v>3069.0400000000027</v>
      </c>
      <c r="J52" s="1409">
        <f t="shared" si="8"/>
        <v>676</v>
      </c>
      <c r="K52" s="583">
        <f t="shared" si="2"/>
        <v>0</v>
      </c>
    </row>
    <row r="53" spans="1:11" x14ac:dyDescent="0.25">
      <c r="B53" s="129">
        <v>4.54</v>
      </c>
      <c r="C53" s="15"/>
      <c r="D53" s="1362">
        <f t="shared" si="5"/>
        <v>0</v>
      </c>
      <c r="E53" s="1407"/>
      <c r="F53" s="1367">
        <f t="shared" si="7"/>
        <v>0</v>
      </c>
      <c r="G53" s="1078"/>
      <c r="H53" s="1079"/>
      <c r="I53" s="1408">
        <f t="shared" si="3"/>
        <v>3069.0400000000027</v>
      </c>
      <c r="J53" s="1409">
        <f t="shared" si="8"/>
        <v>676</v>
      </c>
      <c r="K53" s="583">
        <f t="shared" si="2"/>
        <v>0</v>
      </c>
    </row>
    <row r="54" spans="1:11" x14ac:dyDescent="0.25">
      <c r="B54" s="129">
        <v>4.54</v>
      </c>
      <c r="C54" s="15"/>
      <c r="D54" s="1362">
        <f t="shared" si="5"/>
        <v>0</v>
      </c>
      <c r="E54" s="1407"/>
      <c r="F54" s="1367">
        <f t="shared" si="7"/>
        <v>0</v>
      </c>
      <c r="G54" s="1078"/>
      <c r="H54" s="1079"/>
      <c r="I54" s="1408">
        <f t="shared" si="3"/>
        <v>3069.0400000000027</v>
      </c>
      <c r="J54" s="1409">
        <f t="shared" si="8"/>
        <v>676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67">
        <f t="shared" si="5"/>
        <v>0</v>
      </c>
      <c r="E55" s="1410"/>
      <c r="F55" s="1367">
        <f t="shared" si="7"/>
        <v>0</v>
      </c>
      <c r="G55" s="1078"/>
      <c r="H55" s="1079"/>
      <c r="I55" s="1408">
        <f t="shared" si="3"/>
        <v>3069.0400000000027</v>
      </c>
      <c r="J55" s="1411">
        <f t="shared" si="8"/>
        <v>676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67">
        <f t="shared" si="5"/>
        <v>0</v>
      </c>
      <c r="E56" s="1410"/>
      <c r="F56" s="1367">
        <f t="shared" si="7"/>
        <v>0</v>
      </c>
      <c r="G56" s="1078"/>
      <c r="H56" s="1079"/>
      <c r="I56" s="1408">
        <f t="shared" si="3"/>
        <v>3069.0400000000027</v>
      </c>
      <c r="J56" s="1411">
        <f t="shared" si="8"/>
        <v>676</v>
      </c>
      <c r="K56" s="59">
        <f t="shared" si="2"/>
        <v>0</v>
      </c>
    </row>
    <row r="57" spans="1:11" x14ac:dyDescent="0.25">
      <c r="B57" s="129">
        <v>4.54</v>
      </c>
      <c r="C57" s="15"/>
      <c r="D57" s="1362">
        <f t="shared" si="5"/>
        <v>0</v>
      </c>
      <c r="E57" s="1407"/>
      <c r="F57" s="1362">
        <f t="shared" si="7"/>
        <v>0</v>
      </c>
      <c r="G57" s="1364"/>
      <c r="H57" s="1365"/>
      <c r="I57" s="1408">
        <f t="shared" si="3"/>
        <v>3069.0400000000027</v>
      </c>
      <c r="J57" s="1411">
        <f t="shared" si="8"/>
        <v>676</v>
      </c>
      <c r="K57" s="59">
        <f t="shared" si="2"/>
        <v>0</v>
      </c>
    </row>
    <row r="58" spans="1:11" x14ac:dyDescent="0.25">
      <c r="B58" s="129">
        <v>4.54</v>
      </c>
      <c r="C58" s="15"/>
      <c r="D58" s="1362">
        <f t="shared" si="5"/>
        <v>0</v>
      </c>
      <c r="E58" s="1407"/>
      <c r="F58" s="1362">
        <f t="shared" si="7"/>
        <v>0</v>
      </c>
      <c r="G58" s="1364"/>
      <c r="H58" s="1365"/>
      <c r="I58" s="1408">
        <f t="shared" si="3"/>
        <v>3069.0400000000027</v>
      </c>
      <c r="J58" s="1411">
        <f t="shared" si="8"/>
        <v>676</v>
      </c>
      <c r="K58" s="59">
        <f t="shared" si="2"/>
        <v>0</v>
      </c>
    </row>
    <row r="59" spans="1:11" x14ac:dyDescent="0.25">
      <c r="B59" s="129">
        <v>4.54</v>
      </c>
      <c r="C59" s="15"/>
      <c r="D59" s="1362">
        <f t="shared" si="5"/>
        <v>0</v>
      </c>
      <c r="E59" s="1407"/>
      <c r="F59" s="1362">
        <f t="shared" si="7"/>
        <v>0</v>
      </c>
      <c r="G59" s="1364"/>
      <c r="H59" s="1365"/>
      <c r="I59" s="1408">
        <f t="shared" si="3"/>
        <v>3069.0400000000027</v>
      </c>
      <c r="J59" s="1411">
        <f t="shared" si="8"/>
        <v>676</v>
      </c>
      <c r="K59" s="59">
        <f t="shared" si="2"/>
        <v>0</v>
      </c>
    </row>
    <row r="60" spans="1:11" x14ac:dyDescent="0.25">
      <c r="B60" s="129">
        <v>4.54</v>
      </c>
      <c r="C60" s="15"/>
      <c r="D60" s="1362">
        <f t="shared" si="5"/>
        <v>0</v>
      </c>
      <c r="E60" s="1407"/>
      <c r="F60" s="1362">
        <f t="shared" si="7"/>
        <v>0</v>
      </c>
      <c r="G60" s="1364"/>
      <c r="H60" s="1365"/>
      <c r="I60" s="1408">
        <f t="shared" si="3"/>
        <v>3069.0400000000027</v>
      </c>
      <c r="J60" s="1411">
        <f t="shared" si="8"/>
        <v>676</v>
      </c>
      <c r="K60" s="59">
        <f t="shared" si="2"/>
        <v>0</v>
      </c>
    </row>
    <row r="61" spans="1:11" x14ac:dyDescent="0.25">
      <c r="B61" s="129">
        <v>4.54</v>
      </c>
      <c r="C61" s="15"/>
      <c r="D61" s="1362">
        <f t="shared" si="5"/>
        <v>0</v>
      </c>
      <c r="E61" s="1407"/>
      <c r="F61" s="1362">
        <f t="shared" si="7"/>
        <v>0</v>
      </c>
      <c r="G61" s="1364"/>
      <c r="H61" s="1365"/>
      <c r="I61" s="1408">
        <f t="shared" si="3"/>
        <v>3069.0400000000027</v>
      </c>
      <c r="J61" s="1411">
        <f t="shared" si="8"/>
        <v>676</v>
      </c>
      <c r="K61" s="59">
        <f t="shared" si="2"/>
        <v>0</v>
      </c>
    </row>
    <row r="62" spans="1:11" x14ac:dyDescent="0.25">
      <c r="B62" s="129">
        <v>4.54</v>
      </c>
      <c r="C62" s="15"/>
      <c r="D62" s="1362">
        <f t="shared" si="5"/>
        <v>0</v>
      </c>
      <c r="E62" s="1407"/>
      <c r="F62" s="1362">
        <f t="shared" si="7"/>
        <v>0</v>
      </c>
      <c r="G62" s="1364"/>
      <c r="H62" s="1365"/>
      <c r="I62" s="1408">
        <f t="shared" si="3"/>
        <v>3069.0400000000027</v>
      </c>
      <c r="J62" s="1411">
        <f t="shared" si="8"/>
        <v>676</v>
      </c>
      <c r="K62" s="59">
        <f t="shared" si="2"/>
        <v>0</v>
      </c>
    </row>
    <row r="63" spans="1:11" x14ac:dyDescent="0.25">
      <c r="B63" s="129">
        <v>4.54</v>
      </c>
      <c r="C63" s="15"/>
      <c r="D63" s="1362">
        <f t="shared" si="5"/>
        <v>0</v>
      </c>
      <c r="E63" s="1407"/>
      <c r="F63" s="1362">
        <f t="shared" si="7"/>
        <v>0</v>
      </c>
      <c r="G63" s="1364"/>
      <c r="H63" s="1365"/>
      <c r="I63" s="1408">
        <f t="shared" si="3"/>
        <v>3069.0400000000027</v>
      </c>
      <c r="J63" s="1411">
        <f t="shared" si="8"/>
        <v>676</v>
      </c>
      <c r="K63" s="59">
        <f t="shared" si="2"/>
        <v>0</v>
      </c>
    </row>
    <row r="64" spans="1:11" x14ac:dyDescent="0.25">
      <c r="B64" s="129">
        <v>4.54</v>
      </c>
      <c r="C64" s="15"/>
      <c r="D64" s="1362">
        <f t="shared" si="5"/>
        <v>0</v>
      </c>
      <c r="E64" s="1407"/>
      <c r="F64" s="1362">
        <f t="shared" si="7"/>
        <v>0</v>
      </c>
      <c r="G64" s="1364"/>
      <c r="H64" s="1365"/>
      <c r="I64" s="1408">
        <f t="shared" si="3"/>
        <v>3069.0400000000027</v>
      </c>
      <c r="J64" s="1411">
        <f t="shared" si="8"/>
        <v>676</v>
      </c>
      <c r="K64" s="59">
        <f t="shared" si="2"/>
        <v>0</v>
      </c>
    </row>
    <row r="65" spans="2:11" x14ac:dyDescent="0.25">
      <c r="B65" s="129">
        <v>4.54</v>
      </c>
      <c r="C65" s="15"/>
      <c r="D65" s="1362">
        <f t="shared" si="5"/>
        <v>0</v>
      </c>
      <c r="E65" s="1407"/>
      <c r="F65" s="1362">
        <f t="shared" si="7"/>
        <v>0</v>
      </c>
      <c r="G65" s="1364"/>
      <c r="H65" s="1365"/>
      <c r="I65" s="1408">
        <f t="shared" si="3"/>
        <v>3069.0400000000027</v>
      </c>
      <c r="J65" s="1411">
        <f t="shared" si="8"/>
        <v>676</v>
      </c>
      <c r="K65" s="59">
        <f t="shared" si="2"/>
        <v>0</v>
      </c>
    </row>
    <row r="66" spans="2:11" x14ac:dyDescent="0.25">
      <c r="B66" s="129">
        <v>4.54</v>
      </c>
      <c r="C66" s="15"/>
      <c r="D66" s="1362">
        <f t="shared" si="5"/>
        <v>0</v>
      </c>
      <c r="E66" s="1407"/>
      <c r="F66" s="1362">
        <f t="shared" si="7"/>
        <v>0</v>
      </c>
      <c r="G66" s="1364"/>
      <c r="H66" s="1365"/>
      <c r="I66" s="1408">
        <f t="shared" si="3"/>
        <v>3069.0400000000027</v>
      </c>
      <c r="J66" s="1411">
        <f t="shared" si="8"/>
        <v>676</v>
      </c>
      <c r="K66" s="59">
        <f t="shared" si="2"/>
        <v>0</v>
      </c>
    </row>
    <row r="67" spans="2:11" x14ac:dyDescent="0.25">
      <c r="B67" s="129">
        <v>4.54</v>
      </c>
      <c r="C67" s="15"/>
      <c r="D67" s="1362">
        <f t="shared" si="5"/>
        <v>0</v>
      </c>
      <c r="E67" s="1407"/>
      <c r="F67" s="1362">
        <f t="shared" si="7"/>
        <v>0</v>
      </c>
      <c r="G67" s="1364"/>
      <c r="H67" s="1365"/>
      <c r="I67" s="1408">
        <f t="shared" si="3"/>
        <v>3069.0400000000027</v>
      </c>
      <c r="J67" s="1411">
        <f t="shared" si="8"/>
        <v>676</v>
      </c>
      <c r="K67" s="59">
        <f t="shared" si="2"/>
        <v>0</v>
      </c>
    </row>
    <row r="68" spans="2:11" x14ac:dyDescent="0.25">
      <c r="B68" s="129">
        <v>4.54</v>
      </c>
      <c r="C68" s="15"/>
      <c r="D68" s="1362">
        <f t="shared" si="5"/>
        <v>0</v>
      </c>
      <c r="E68" s="1407"/>
      <c r="F68" s="1362">
        <f t="shared" si="7"/>
        <v>0</v>
      </c>
      <c r="G68" s="1364"/>
      <c r="H68" s="1365"/>
      <c r="I68" s="1408">
        <f t="shared" si="3"/>
        <v>3069.0400000000027</v>
      </c>
      <c r="J68" s="1411">
        <f t="shared" si="8"/>
        <v>676</v>
      </c>
      <c r="K68" s="59">
        <f t="shared" si="2"/>
        <v>0</v>
      </c>
    </row>
    <row r="69" spans="2:11" x14ac:dyDescent="0.25">
      <c r="B69" s="129">
        <v>4.54</v>
      </c>
      <c r="C69" s="15"/>
      <c r="D69" s="1362">
        <f t="shared" si="5"/>
        <v>0</v>
      </c>
      <c r="E69" s="1407"/>
      <c r="F69" s="1362">
        <f t="shared" si="7"/>
        <v>0</v>
      </c>
      <c r="G69" s="1364"/>
      <c r="H69" s="1365"/>
      <c r="I69" s="1408">
        <f t="shared" si="3"/>
        <v>3069.0400000000027</v>
      </c>
      <c r="J69" s="1411">
        <f t="shared" si="8"/>
        <v>676</v>
      </c>
      <c r="K69" s="59">
        <f t="shared" si="2"/>
        <v>0</v>
      </c>
    </row>
    <row r="70" spans="2:11" x14ac:dyDescent="0.25">
      <c r="B70" s="129">
        <v>4.54</v>
      </c>
      <c r="C70" s="15"/>
      <c r="D70" s="1362">
        <f t="shared" si="5"/>
        <v>0</v>
      </c>
      <c r="E70" s="1407"/>
      <c r="F70" s="1362">
        <f t="shared" si="7"/>
        <v>0</v>
      </c>
      <c r="G70" s="1364"/>
      <c r="H70" s="1365"/>
      <c r="I70" s="1408">
        <f t="shared" si="3"/>
        <v>3069.0400000000027</v>
      </c>
      <c r="J70" s="1411">
        <f t="shared" si="8"/>
        <v>676</v>
      </c>
      <c r="K70" s="59">
        <f t="shared" si="2"/>
        <v>0</v>
      </c>
    </row>
    <row r="71" spans="2:11" x14ac:dyDescent="0.25">
      <c r="B71" s="129">
        <v>4.54</v>
      </c>
      <c r="C71" s="15"/>
      <c r="D71" s="1362">
        <f t="shared" si="5"/>
        <v>0</v>
      </c>
      <c r="E71" s="1407"/>
      <c r="F71" s="1362">
        <f t="shared" si="7"/>
        <v>0</v>
      </c>
      <c r="G71" s="1364"/>
      <c r="H71" s="1365"/>
      <c r="I71" s="1408">
        <f t="shared" si="3"/>
        <v>3069.0400000000027</v>
      </c>
      <c r="J71" s="1411">
        <f t="shared" si="8"/>
        <v>676</v>
      </c>
      <c r="K71" s="59">
        <f t="shared" si="2"/>
        <v>0</v>
      </c>
    </row>
    <row r="72" spans="2:11" x14ac:dyDescent="0.25">
      <c r="B72" s="129">
        <v>4.54</v>
      </c>
      <c r="C72" s="15"/>
      <c r="D72" s="1362">
        <f t="shared" si="5"/>
        <v>0</v>
      </c>
      <c r="E72" s="1407"/>
      <c r="F72" s="1362">
        <f t="shared" si="7"/>
        <v>0</v>
      </c>
      <c r="G72" s="1364"/>
      <c r="H72" s="1365"/>
      <c r="I72" s="1408">
        <f t="shared" si="3"/>
        <v>3069.0400000000027</v>
      </c>
      <c r="J72" s="1411">
        <f t="shared" si="8"/>
        <v>676</v>
      </c>
      <c r="K72" s="59">
        <f t="shared" si="2"/>
        <v>0</v>
      </c>
    </row>
    <row r="73" spans="2:11" x14ac:dyDescent="0.25">
      <c r="B73" s="129">
        <v>4.54</v>
      </c>
      <c r="C73" s="15"/>
      <c r="D73" s="1362">
        <f t="shared" si="5"/>
        <v>0</v>
      </c>
      <c r="E73" s="1407"/>
      <c r="F73" s="1362">
        <f t="shared" si="7"/>
        <v>0</v>
      </c>
      <c r="G73" s="1364"/>
      <c r="H73" s="1365"/>
      <c r="I73" s="1408">
        <f t="shared" si="3"/>
        <v>3069.0400000000027</v>
      </c>
      <c r="J73" s="1411">
        <f t="shared" si="8"/>
        <v>676</v>
      </c>
      <c r="K73" s="59">
        <f t="shared" si="2"/>
        <v>0</v>
      </c>
    </row>
    <row r="74" spans="2:11" x14ac:dyDescent="0.25">
      <c r="B74" s="129">
        <v>4.54</v>
      </c>
      <c r="C74" s="15"/>
      <c r="D74" s="1362">
        <f t="shared" ref="D74:D109" si="9">C74*B74</f>
        <v>0</v>
      </c>
      <c r="E74" s="1407"/>
      <c r="F74" s="1362">
        <f t="shared" si="7"/>
        <v>0</v>
      </c>
      <c r="G74" s="1364"/>
      <c r="H74" s="1365"/>
      <c r="I74" s="1408">
        <f t="shared" si="3"/>
        <v>3069.0400000000027</v>
      </c>
      <c r="J74" s="1411">
        <f t="shared" si="8"/>
        <v>676</v>
      </c>
      <c r="K74" s="59">
        <f t="shared" si="2"/>
        <v>0</v>
      </c>
    </row>
    <row r="75" spans="2:11" x14ac:dyDescent="0.25">
      <c r="B75" s="129">
        <v>4.54</v>
      </c>
      <c r="C75" s="15"/>
      <c r="D75" s="1362">
        <f t="shared" si="9"/>
        <v>0</v>
      </c>
      <c r="E75" s="1407"/>
      <c r="F75" s="1362">
        <f t="shared" si="7"/>
        <v>0</v>
      </c>
      <c r="G75" s="1364"/>
      <c r="H75" s="1365"/>
      <c r="I75" s="1408">
        <f t="shared" si="3"/>
        <v>3069.0400000000027</v>
      </c>
      <c r="J75" s="1411">
        <f t="shared" si="8"/>
        <v>676</v>
      </c>
      <c r="K75" s="59">
        <f t="shared" si="2"/>
        <v>0</v>
      </c>
    </row>
    <row r="76" spans="2:11" x14ac:dyDescent="0.25">
      <c r="B76" s="129">
        <v>4.54</v>
      </c>
      <c r="C76" s="15"/>
      <c r="D76" s="1362">
        <f t="shared" si="9"/>
        <v>0</v>
      </c>
      <c r="E76" s="1407"/>
      <c r="F76" s="1362">
        <f t="shared" si="7"/>
        <v>0</v>
      </c>
      <c r="G76" s="1364"/>
      <c r="H76" s="1365"/>
      <c r="I76" s="1408">
        <f t="shared" ref="I76:I108" si="10">I75-F76</f>
        <v>3069.0400000000027</v>
      </c>
      <c r="J76" s="1411">
        <f t="shared" si="8"/>
        <v>676</v>
      </c>
      <c r="K76" s="59">
        <f t="shared" si="2"/>
        <v>0</v>
      </c>
    </row>
    <row r="77" spans="2:11" x14ac:dyDescent="0.25">
      <c r="B77" s="129">
        <v>4.54</v>
      </c>
      <c r="C77" s="15"/>
      <c r="D77" s="1362">
        <f t="shared" si="9"/>
        <v>0</v>
      </c>
      <c r="E77" s="1407"/>
      <c r="F77" s="1362">
        <f t="shared" si="7"/>
        <v>0</v>
      </c>
      <c r="G77" s="1364"/>
      <c r="H77" s="1365"/>
      <c r="I77" s="1408">
        <f t="shared" si="10"/>
        <v>3069.0400000000027</v>
      </c>
      <c r="J77" s="1411">
        <f t="shared" si="8"/>
        <v>676</v>
      </c>
      <c r="K77" s="59">
        <f t="shared" si="2"/>
        <v>0</v>
      </c>
    </row>
    <row r="78" spans="2:11" x14ac:dyDescent="0.25">
      <c r="B78" s="129">
        <v>4.54</v>
      </c>
      <c r="C78" s="15"/>
      <c r="D78" s="1362">
        <f t="shared" si="9"/>
        <v>0</v>
      </c>
      <c r="E78" s="1407"/>
      <c r="F78" s="1362">
        <f t="shared" si="7"/>
        <v>0</v>
      </c>
      <c r="G78" s="1364"/>
      <c r="H78" s="1365"/>
      <c r="I78" s="1408">
        <f t="shared" si="10"/>
        <v>3069.0400000000027</v>
      </c>
      <c r="J78" s="1411">
        <f t="shared" si="8"/>
        <v>676</v>
      </c>
      <c r="K78" s="59">
        <f t="shared" si="2"/>
        <v>0</v>
      </c>
    </row>
    <row r="79" spans="2:11" x14ac:dyDescent="0.25">
      <c r="B79" s="129">
        <v>4.54</v>
      </c>
      <c r="C79" s="15"/>
      <c r="D79" s="1362">
        <f t="shared" si="9"/>
        <v>0</v>
      </c>
      <c r="E79" s="1407"/>
      <c r="F79" s="1362">
        <f t="shared" si="7"/>
        <v>0</v>
      </c>
      <c r="G79" s="1364"/>
      <c r="H79" s="1365"/>
      <c r="I79" s="1408">
        <f t="shared" si="10"/>
        <v>3069.0400000000027</v>
      </c>
      <c r="J79" s="1411">
        <f t="shared" si="8"/>
        <v>676</v>
      </c>
      <c r="K79" s="59">
        <f t="shared" si="2"/>
        <v>0</v>
      </c>
    </row>
    <row r="80" spans="2:11" x14ac:dyDescent="0.25">
      <c r="B80" s="129">
        <v>4.54</v>
      </c>
      <c r="C80" s="15"/>
      <c r="D80" s="1362">
        <f t="shared" si="9"/>
        <v>0</v>
      </c>
      <c r="E80" s="1407"/>
      <c r="F80" s="1362">
        <f t="shared" si="7"/>
        <v>0</v>
      </c>
      <c r="G80" s="1364"/>
      <c r="H80" s="1365"/>
      <c r="I80" s="1408">
        <f t="shared" si="10"/>
        <v>3069.0400000000027</v>
      </c>
      <c r="J80" s="1411">
        <f t="shared" si="8"/>
        <v>676</v>
      </c>
      <c r="K80" s="59">
        <f t="shared" si="2"/>
        <v>0</v>
      </c>
    </row>
    <row r="81" spans="2:11" x14ac:dyDescent="0.25">
      <c r="B81" s="129">
        <v>4.54</v>
      </c>
      <c r="C81" s="15"/>
      <c r="D81" s="1362">
        <f t="shared" si="9"/>
        <v>0</v>
      </c>
      <c r="E81" s="1407"/>
      <c r="F81" s="1362">
        <f t="shared" si="7"/>
        <v>0</v>
      </c>
      <c r="G81" s="1364"/>
      <c r="H81" s="1365"/>
      <c r="I81" s="1408">
        <f t="shared" si="10"/>
        <v>3069.0400000000027</v>
      </c>
      <c r="J81" s="1411">
        <f t="shared" si="8"/>
        <v>676</v>
      </c>
      <c r="K81" s="59">
        <f t="shared" si="2"/>
        <v>0</v>
      </c>
    </row>
    <row r="82" spans="2:11" x14ac:dyDescent="0.25">
      <c r="B82" s="129">
        <v>4.54</v>
      </c>
      <c r="C82" s="15"/>
      <c r="D82" s="1362">
        <f t="shared" si="9"/>
        <v>0</v>
      </c>
      <c r="E82" s="1407"/>
      <c r="F82" s="1362">
        <f t="shared" si="7"/>
        <v>0</v>
      </c>
      <c r="G82" s="1364"/>
      <c r="H82" s="1365"/>
      <c r="I82" s="1408">
        <f t="shared" si="10"/>
        <v>3069.0400000000027</v>
      </c>
      <c r="J82" s="1411">
        <f t="shared" si="8"/>
        <v>676</v>
      </c>
      <c r="K82" s="59">
        <f t="shared" si="2"/>
        <v>0</v>
      </c>
    </row>
    <row r="83" spans="2:11" x14ac:dyDescent="0.25">
      <c r="B83" s="129">
        <v>4.54</v>
      </c>
      <c r="C83" s="15"/>
      <c r="D83" s="1362">
        <f t="shared" si="9"/>
        <v>0</v>
      </c>
      <c r="E83" s="1407"/>
      <c r="F83" s="1362">
        <f t="shared" si="7"/>
        <v>0</v>
      </c>
      <c r="G83" s="1364"/>
      <c r="H83" s="1365"/>
      <c r="I83" s="1408">
        <f t="shared" si="10"/>
        <v>3069.0400000000027</v>
      </c>
      <c r="J83" s="1411">
        <f t="shared" si="8"/>
        <v>676</v>
      </c>
      <c r="K83" s="59">
        <f t="shared" si="2"/>
        <v>0</v>
      </c>
    </row>
    <row r="84" spans="2:11" x14ac:dyDescent="0.25">
      <c r="B84" s="129">
        <v>4.54</v>
      </c>
      <c r="C84" s="15"/>
      <c r="D84" s="1362">
        <f t="shared" si="9"/>
        <v>0</v>
      </c>
      <c r="E84" s="1407"/>
      <c r="F84" s="1362">
        <f t="shared" si="7"/>
        <v>0</v>
      </c>
      <c r="G84" s="1364"/>
      <c r="H84" s="1365"/>
      <c r="I84" s="1408">
        <f t="shared" si="10"/>
        <v>3069.0400000000027</v>
      </c>
      <c r="J84" s="1411">
        <f t="shared" si="8"/>
        <v>676</v>
      </c>
      <c r="K84" s="59">
        <f t="shared" si="2"/>
        <v>0</v>
      </c>
    </row>
    <row r="85" spans="2:11" x14ac:dyDescent="0.25">
      <c r="B85" s="129">
        <v>4.54</v>
      </c>
      <c r="C85" s="15"/>
      <c r="D85" s="1362">
        <f t="shared" si="9"/>
        <v>0</v>
      </c>
      <c r="E85" s="1407"/>
      <c r="F85" s="1362">
        <f t="shared" si="7"/>
        <v>0</v>
      </c>
      <c r="G85" s="1364"/>
      <c r="H85" s="1365"/>
      <c r="I85" s="1408">
        <f t="shared" si="10"/>
        <v>3069.0400000000027</v>
      </c>
      <c r="J85" s="1411">
        <f t="shared" si="8"/>
        <v>676</v>
      </c>
      <c r="K85" s="59">
        <f t="shared" si="2"/>
        <v>0</v>
      </c>
    </row>
    <row r="86" spans="2:11" x14ac:dyDescent="0.25">
      <c r="B86" s="129">
        <v>4.54</v>
      </c>
      <c r="C86" s="15"/>
      <c r="D86" s="1362">
        <f t="shared" si="9"/>
        <v>0</v>
      </c>
      <c r="E86" s="1407"/>
      <c r="F86" s="1362">
        <f t="shared" si="7"/>
        <v>0</v>
      </c>
      <c r="G86" s="1364"/>
      <c r="H86" s="1365"/>
      <c r="I86" s="1408">
        <f t="shared" si="10"/>
        <v>3069.0400000000027</v>
      </c>
      <c r="J86" s="1411">
        <f t="shared" si="8"/>
        <v>676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62">
        <f t="shared" si="9"/>
        <v>0</v>
      </c>
      <c r="E87" s="1407"/>
      <c r="F87" s="1362">
        <f t="shared" si="7"/>
        <v>0</v>
      </c>
      <c r="G87" s="1364"/>
      <c r="H87" s="1365"/>
      <c r="I87" s="1408">
        <f t="shared" si="10"/>
        <v>3069.0400000000027</v>
      </c>
      <c r="J87" s="1411">
        <f t="shared" si="8"/>
        <v>676</v>
      </c>
      <c r="K87" s="59">
        <f t="shared" si="11"/>
        <v>0</v>
      </c>
    </row>
    <row r="88" spans="2:11" x14ac:dyDescent="0.25">
      <c r="B88" s="129">
        <v>4.54</v>
      </c>
      <c r="C88" s="15"/>
      <c r="D88" s="1362">
        <f t="shared" si="9"/>
        <v>0</v>
      </c>
      <c r="E88" s="1407"/>
      <c r="F88" s="1362">
        <f t="shared" si="7"/>
        <v>0</v>
      </c>
      <c r="G88" s="1364"/>
      <c r="H88" s="1365"/>
      <c r="I88" s="1408">
        <f t="shared" si="10"/>
        <v>3069.0400000000027</v>
      </c>
      <c r="J88" s="1411">
        <f t="shared" si="8"/>
        <v>676</v>
      </c>
      <c r="K88" s="59">
        <f t="shared" si="11"/>
        <v>0</v>
      </c>
    </row>
    <row r="89" spans="2:11" x14ac:dyDescent="0.25">
      <c r="B89" s="129">
        <v>4.54</v>
      </c>
      <c r="C89" s="15"/>
      <c r="D89" s="1362">
        <f t="shared" si="9"/>
        <v>0</v>
      </c>
      <c r="E89" s="1407"/>
      <c r="F89" s="1362">
        <f t="shared" si="7"/>
        <v>0</v>
      </c>
      <c r="G89" s="1364"/>
      <c r="H89" s="1365"/>
      <c r="I89" s="1408">
        <f t="shared" si="10"/>
        <v>3069.0400000000027</v>
      </c>
      <c r="J89" s="1411">
        <f t="shared" si="8"/>
        <v>676</v>
      </c>
      <c r="K89" s="59">
        <f t="shared" si="11"/>
        <v>0</v>
      </c>
    </row>
    <row r="90" spans="2:11" x14ac:dyDescent="0.25">
      <c r="B90" s="129">
        <v>4.54</v>
      </c>
      <c r="C90" s="15"/>
      <c r="D90" s="1362">
        <f t="shared" si="9"/>
        <v>0</v>
      </c>
      <c r="E90" s="1407"/>
      <c r="F90" s="1362">
        <f t="shared" si="7"/>
        <v>0</v>
      </c>
      <c r="G90" s="1364"/>
      <c r="H90" s="1365"/>
      <c r="I90" s="1408">
        <f t="shared" si="10"/>
        <v>3069.0400000000027</v>
      </c>
      <c r="J90" s="1411">
        <f t="shared" si="8"/>
        <v>676</v>
      </c>
      <c r="K90" s="59">
        <f t="shared" si="11"/>
        <v>0</v>
      </c>
    </row>
    <row r="91" spans="2:11" x14ac:dyDescent="0.25">
      <c r="B91" s="129">
        <v>4.54</v>
      </c>
      <c r="C91" s="15"/>
      <c r="D91" s="1362">
        <f t="shared" si="9"/>
        <v>0</v>
      </c>
      <c r="E91" s="1407"/>
      <c r="F91" s="1362">
        <f t="shared" si="7"/>
        <v>0</v>
      </c>
      <c r="G91" s="1364"/>
      <c r="H91" s="1365"/>
      <c r="I91" s="1408">
        <f t="shared" si="10"/>
        <v>3069.0400000000027</v>
      </c>
      <c r="J91" s="1411">
        <f t="shared" si="8"/>
        <v>676</v>
      </c>
      <c r="K91" s="59">
        <f t="shared" si="11"/>
        <v>0</v>
      </c>
    </row>
    <row r="92" spans="2:11" x14ac:dyDescent="0.25">
      <c r="B92" s="129">
        <v>4.54</v>
      </c>
      <c r="C92" s="15"/>
      <c r="D92" s="1362">
        <f t="shared" si="9"/>
        <v>0</v>
      </c>
      <c r="E92" s="1407"/>
      <c r="F92" s="1362">
        <f t="shared" si="7"/>
        <v>0</v>
      </c>
      <c r="G92" s="1364"/>
      <c r="H92" s="1365"/>
      <c r="I92" s="1408">
        <f t="shared" si="10"/>
        <v>3069.0400000000027</v>
      </c>
      <c r="J92" s="1411">
        <f t="shared" si="8"/>
        <v>676</v>
      </c>
      <c r="K92" s="59">
        <f t="shared" si="11"/>
        <v>0</v>
      </c>
    </row>
    <row r="93" spans="2:11" x14ac:dyDescent="0.25">
      <c r="B93" s="129">
        <v>4.54</v>
      </c>
      <c r="C93" s="15"/>
      <c r="D93" s="1362">
        <f t="shared" si="9"/>
        <v>0</v>
      </c>
      <c r="E93" s="1407"/>
      <c r="F93" s="1362">
        <f t="shared" si="7"/>
        <v>0</v>
      </c>
      <c r="G93" s="1364"/>
      <c r="H93" s="1365"/>
      <c r="I93" s="1408">
        <f t="shared" si="10"/>
        <v>3069.0400000000027</v>
      </c>
      <c r="J93" s="1411">
        <f t="shared" si="8"/>
        <v>676</v>
      </c>
      <c r="K93" s="59">
        <f t="shared" si="11"/>
        <v>0</v>
      </c>
    </row>
    <row r="94" spans="2:11" x14ac:dyDescent="0.25">
      <c r="B94" s="129">
        <v>4.54</v>
      </c>
      <c r="C94" s="15"/>
      <c r="D94" s="1362">
        <f t="shared" si="9"/>
        <v>0</v>
      </c>
      <c r="E94" s="1407"/>
      <c r="F94" s="1362">
        <f t="shared" si="7"/>
        <v>0</v>
      </c>
      <c r="G94" s="1364"/>
      <c r="H94" s="1365"/>
      <c r="I94" s="1408">
        <f t="shared" si="10"/>
        <v>3069.0400000000027</v>
      </c>
      <c r="J94" s="1411">
        <f t="shared" si="8"/>
        <v>676</v>
      </c>
      <c r="K94" s="59">
        <f t="shared" si="11"/>
        <v>0</v>
      </c>
    </row>
    <row r="95" spans="2:11" x14ac:dyDescent="0.25">
      <c r="B95" s="129">
        <v>4.54</v>
      </c>
      <c r="C95" s="15"/>
      <c r="D95" s="1362">
        <f t="shared" si="9"/>
        <v>0</v>
      </c>
      <c r="E95" s="1407"/>
      <c r="F95" s="1362">
        <f t="shared" si="7"/>
        <v>0</v>
      </c>
      <c r="G95" s="1364"/>
      <c r="H95" s="1365"/>
      <c r="I95" s="1408">
        <f t="shared" si="10"/>
        <v>3069.0400000000027</v>
      </c>
      <c r="J95" s="1411">
        <f t="shared" si="8"/>
        <v>676</v>
      </c>
      <c r="K95" s="59">
        <f t="shared" si="11"/>
        <v>0</v>
      </c>
    </row>
    <row r="96" spans="2:11" x14ac:dyDescent="0.25">
      <c r="B96" s="129">
        <v>4.54</v>
      </c>
      <c r="C96" s="15"/>
      <c r="D96" s="1362">
        <f t="shared" si="9"/>
        <v>0</v>
      </c>
      <c r="E96" s="1407"/>
      <c r="F96" s="1362">
        <f t="shared" si="7"/>
        <v>0</v>
      </c>
      <c r="G96" s="1364"/>
      <c r="H96" s="1365"/>
      <c r="I96" s="1408">
        <f t="shared" si="10"/>
        <v>3069.0400000000027</v>
      </c>
      <c r="J96" s="1411">
        <f t="shared" si="8"/>
        <v>676</v>
      </c>
      <c r="K96" s="59">
        <f t="shared" si="11"/>
        <v>0</v>
      </c>
    </row>
    <row r="97" spans="2:11" x14ac:dyDescent="0.25">
      <c r="B97" s="129">
        <v>4.54</v>
      </c>
      <c r="C97" s="15"/>
      <c r="D97" s="1362">
        <f t="shared" si="9"/>
        <v>0</v>
      </c>
      <c r="E97" s="1407"/>
      <c r="F97" s="1362">
        <f t="shared" si="7"/>
        <v>0</v>
      </c>
      <c r="G97" s="1364"/>
      <c r="H97" s="1365"/>
      <c r="I97" s="1408">
        <f t="shared" si="10"/>
        <v>3069.0400000000027</v>
      </c>
      <c r="J97" s="1411">
        <f t="shared" si="8"/>
        <v>676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1">
        <f t="shared" si="10"/>
        <v>3069.0400000000027</v>
      </c>
      <c r="J98" s="1204">
        <f t="shared" si="8"/>
        <v>676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1">
        <f t="shared" si="10"/>
        <v>3069.0400000000027</v>
      </c>
      <c r="J99" s="1204">
        <f t="shared" si="8"/>
        <v>676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1">
        <f t="shared" si="10"/>
        <v>3069.0400000000027</v>
      </c>
      <c r="J100" s="1204">
        <f t="shared" si="8"/>
        <v>676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1">
        <f t="shared" si="10"/>
        <v>3069.0400000000027</v>
      </c>
      <c r="J101" s="1204">
        <f t="shared" si="8"/>
        <v>676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1">
        <f t="shared" si="10"/>
        <v>3069.0400000000027</v>
      </c>
      <c r="J102" s="1204">
        <f t="shared" si="8"/>
        <v>676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1">
        <f t="shared" si="10"/>
        <v>3069.0400000000027</v>
      </c>
      <c r="J103" s="1204">
        <f t="shared" si="8"/>
        <v>676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1">
        <f t="shared" si="10"/>
        <v>3069.0400000000027</v>
      </c>
      <c r="J104" s="1204">
        <f t="shared" si="8"/>
        <v>676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1">
        <f t="shared" si="10"/>
        <v>3069.0400000000027</v>
      </c>
      <c r="J105" s="1204">
        <f t="shared" si="8"/>
        <v>676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1">
        <f t="shared" si="10"/>
        <v>3069.0400000000027</v>
      </c>
      <c r="J106" s="1204">
        <f t="shared" si="8"/>
        <v>676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1">
        <f t="shared" si="10"/>
        <v>3069.0400000000027</v>
      </c>
      <c r="J107" s="1204">
        <f t="shared" si="8"/>
        <v>676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1">
        <f t="shared" si="10"/>
        <v>3069.0400000000027</v>
      </c>
      <c r="J108" s="1204">
        <f t="shared" ref="J108" si="12">J107-C108</f>
        <v>676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204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204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204"/>
    </row>
    <row r="112" spans="2:11" x14ac:dyDescent="0.25">
      <c r="C112" s="50" t="s">
        <v>4</v>
      </c>
      <c r="D112" s="196">
        <f>F4+F5-C110+F6+F8</f>
        <v>15</v>
      </c>
      <c r="E112" s="40"/>
      <c r="F112" s="6"/>
      <c r="G112" s="31"/>
      <c r="H112" s="17"/>
      <c r="I112" s="128"/>
      <c r="J112" s="1204"/>
    </row>
    <row r="113" spans="3:10" x14ac:dyDescent="0.25">
      <c r="C113" s="1650" t="s">
        <v>19</v>
      </c>
      <c r="D113" s="1651"/>
      <c r="E113" s="39">
        <f>E4+E5-F110+E6+E8</f>
        <v>68.100000000001046</v>
      </c>
      <c r="F113" s="6"/>
      <c r="G113" s="6"/>
      <c r="H113" s="17"/>
      <c r="I113" s="128"/>
      <c r="J113" s="1204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204"/>
    </row>
    <row r="115" spans="3:10" x14ac:dyDescent="0.25">
      <c r="C115" s="15"/>
      <c r="D115" s="6"/>
      <c r="E115" s="13"/>
      <c r="F115" s="6"/>
      <c r="G115" s="31"/>
      <c r="H115" s="17"/>
      <c r="I115" s="128"/>
      <c r="J115" s="1204"/>
    </row>
    <row r="116" spans="3:10" x14ac:dyDescent="0.25">
      <c r="I116" s="128"/>
      <c r="J116" s="1204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90" t="s">
        <v>320</v>
      </c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5"/>
      <c r="G4" s="965"/>
    </row>
    <row r="5" spans="1:10" ht="15.75" customHeight="1" x14ac:dyDescent="0.25">
      <c r="A5" s="1652" t="s">
        <v>332</v>
      </c>
      <c r="B5" s="1608" t="s">
        <v>108</v>
      </c>
      <c r="C5" s="870">
        <v>61</v>
      </c>
      <c r="D5" s="871">
        <v>45175</v>
      </c>
      <c r="E5" s="872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653"/>
      <c r="B6" s="1608"/>
      <c r="C6" s="190"/>
      <c r="D6" s="145"/>
      <c r="E6" s="102"/>
      <c r="F6" s="965"/>
    </row>
    <row r="7" spans="1:10" ht="15.75" customHeight="1" thickBot="1" x14ac:dyDescent="0.3">
      <c r="B7" s="12"/>
      <c r="C7" s="190"/>
      <c r="D7" s="145"/>
      <c r="E7" s="102"/>
      <c r="F7" s="965"/>
      <c r="I7" s="1654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55"/>
    </row>
    <row r="9" spans="1:10" ht="15.75" thickTop="1" x14ac:dyDescent="0.25">
      <c r="A9" s="965"/>
      <c r="B9" s="707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52">
        <f>E4+E5+E6+E7-F9</f>
        <v>492.78</v>
      </c>
      <c r="J9" s="582"/>
    </row>
    <row r="10" spans="1:10" x14ac:dyDescent="0.25">
      <c r="B10" s="707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52">
        <f>I9-F10</f>
        <v>492.78</v>
      </c>
      <c r="J10" s="582"/>
    </row>
    <row r="11" spans="1:10" x14ac:dyDescent="0.25">
      <c r="A11" s="54" t="s">
        <v>32</v>
      </c>
      <c r="B11" s="707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52">
        <f t="shared" ref="I11:I45" si="2">I10-F11</f>
        <v>492.78</v>
      </c>
      <c r="J11" s="582"/>
    </row>
    <row r="12" spans="1:10" x14ac:dyDescent="0.25">
      <c r="A12" s="84"/>
      <c r="B12" s="707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52">
        <f t="shared" si="2"/>
        <v>492.78</v>
      </c>
      <c r="J12" s="582"/>
    </row>
    <row r="13" spans="1:10" x14ac:dyDescent="0.25">
      <c r="B13" s="707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52">
        <f t="shared" si="2"/>
        <v>492.78</v>
      </c>
      <c r="J13" s="582"/>
    </row>
    <row r="14" spans="1:10" x14ac:dyDescent="0.25">
      <c r="A14" s="54" t="s">
        <v>33</v>
      </c>
      <c r="B14" s="707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52">
        <f t="shared" si="2"/>
        <v>492.78</v>
      </c>
      <c r="J14" s="582"/>
    </row>
    <row r="15" spans="1:10" x14ac:dyDescent="0.25">
      <c r="B15" s="707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52">
        <f t="shared" si="2"/>
        <v>492.78</v>
      </c>
      <c r="J15" s="582"/>
    </row>
    <row r="16" spans="1:10" x14ac:dyDescent="0.25">
      <c r="B16" s="707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52">
        <f t="shared" si="2"/>
        <v>492.78</v>
      </c>
      <c r="J16" s="582"/>
    </row>
    <row r="17" spans="2:10" x14ac:dyDescent="0.25">
      <c r="B17" s="707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52">
        <f t="shared" si="2"/>
        <v>492.78</v>
      </c>
      <c r="J17" s="582"/>
    </row>
    <row r="18" spans="2:10" x14ac:dyDescent="0.25">
      <c r="B18" s="707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52">
        <f t="shared" si="2"/>
        <v>492.78</v>
      </c>
      <c r="J18" s="582"/>
    </row>
    <row r="19" spans="2:10" x14ac:dyDescent="0.25">
      <c r="B19" s="707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52">
        <f t="shared" si="2"/>
        <v>492.78</v>
      </c>
      <c r="J19" s="582"/>
    </row>
    <row r="20" spans="2:10" x14ac:dyDescent="0.25">
      <c r="B20" s="707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52">
        <f t="shared" si="2"/>
        <v>492.78</v>
      </c>
      <c r="J20" s="582"/>
    </row>
    <row r="21" spans="2:10" x14ac:dyDescent="0.25">
      <c r="B21" s="707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52">
        <f t="shared" si="2"/>
        <v>492.78</v>
      </c>
      <c r="J21" s="582"/>
    </row>
    <row r="22" spans="2:10" x14ac:dyDescent="0.25">
      <c r="B22" s="707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52">
        <f t="shared" si="2"/>
        <v>492.78</v>
      </c>
      <c r="J22" s="582"/>
    </row>
    <row r="23" spans="2:10" x14ac:dyDescent="0.25">
      <c r="B23" s="707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52">
        <f t="shared" si="2"/>
        <v>492.78</v>
      </c>
      <c r="J23" s="582"/>
    </row>
    <row r="24" spans="2:10" x14ac:dyDescent="0.25">
      <c r="B24" s="707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52">
        <f t="shared" si="2"/>
        <v>492.78</v>
      </c>
      <c r="J24" s="582"/>
    </row>
    <row r="25" spans="2:10" x14ac:dyDescent="0.25">
      <c r="B25" s="707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52">
        <f t="shared" si="2"/>
        <v>492.78</v>
      </c>
      <c r="J25" s="582"/>
    </row>
    <row r="26" spans="2:10" x14ac:dyDescent="0.25">
      <c r="B26" s="707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52">
        <f t="shared" si="2"/>
        <v>492.78</v>
      </c>
      <c r="J26" s="582"/>
    </row>
    <row r="27" spans="2:10" x14ac:dyDescent="0.25">
      <c r="B27" s="707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52">
        <f t="shared" si="2"/>
        <v>492.78</v>
      </c>
    </row>
    <row r="28" spans="2:10" x14ac:dyDescent="0.25">
      <c r="B28" s="707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52">
        <f t="shared" si="2"/>
        <v>492.78</v>
      </c>
    </row>
    <row r="29" spans="2:10" x14ac:dyDescent="0.25">
      <c r="B29" s="707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52">
        <f t="shared" si="2"/>
        <v>492.78</v>
      </c>
    </row>
    <row r="30" spans="2:10" x14ac:dyDescent="0.25">
      <c r="B30" s="707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52">
        <f t="shared" si="2"/>
        <v>492.78</v>
      </c>
    </row>
    <row r="31" spans="2:10" x14ac:dyDescent="0.25">
      <c r="B31" s="707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52">
        <f t="shared" si="2"/>
        <v>492.78</v>
      </c>
    </row>
    <row r="32" spans="2:10" x14ac:dyDescent="0.25">
      <c r="B32" s="707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52">
        <f t="shared" si="2"/>
        <v>492.78</v>
      </c>
    </row>
    <row r="33" spans="2:9" x14ac:dyDescent="0.25">
      <c r="B33" s="707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52">
        <f t="shared" si="2"/>
        <v>492.78</v>
      </c>
    </row>
    <row r="34" spans="2:9" x14ac:dyDescent="0.25">
      <c r="B34" s="707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52">
        <f t="shared" si="2"/>
        <v>492.78</v>
      </c>
    </row>
    <row r="35" spans="2:9" x14ac:dyDescent="0.25">
      <c r="B35" s="707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52">
        <f t="shared" si="2"/>
        <v>492.78</v>
      </c>
    </row>
    <row r="36" spans="2:9" x14ac:dyDescent="0.25">
      <c r="B36" s="707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52">
        <f t="shared" si="2"/>
        <v>492.78</v>
      </c>
    </row>
    <row r="37" spans="2:9" x14ac:dyDescent="0.25">
      <c r="B37" s="707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52">
        <f t="shared" si="2"/>
        <v>492.78</v>
      </c>
    </row>
    <row r="38" spans="2:9" x14ac:dyDescent="0.25">
      <c r="B38" s="707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52">
        <f t="shared" si="2"/>
        <v>492.78</v>
      </c>
    </row>
    <row r="39" spans="2:9" x14ac:dyDescent="0.25">
      <c r="B39" s="707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52">
        <f t="shared" si="2"/>
        <v>492.78</v>
      </c>
    </row>
    <row r="40" spans="2:9" x14ac:dyDescent="0.25">
      <c r="B40" s="707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52">
        <f t="shared" si="2"/>
        <v>492.78</v>
      </c>
    </row>
    <row r="41" spans="2:9" x14ac:dyDescent="0.25">
      <c r="B41" s="707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52">
        <f t="shared" si="2"/>
        <v>492.78</v>
      </c>
    </row>
    <row r="42" spans="2:9" x14ac:dyDescent="0.25">
      <c r="B42" s="707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52">
        <f t="shared" si="2"/>
        <v>492.78</v>
      </c>
    </row>
    <row r="43" spans="2:9" x14ac:dyDescent="0.25">
      <c r="B43" s="707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52">
        <f t="shared" si="2"/>
        <v>492.78</v>
      </c>
    </row>
    <row r="44" spans="2:9" x14ac:dyDescent="0.25">
      <c r="B44" s="707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52">
        <f t="shared" si="2"/>
        <v>492.78</v>
      </c>
    </row>
    <row r="45" spans="2:9" ht="15.75" thickBot="1" x14ac:dyDescent="0.3">
      <c r="B45" s="814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53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50" t="s">
        <v>19</v>
      </c>
      <c r="D49" s="165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U1" sqref="U1:AA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604" t="s">
        <v>308</v>
      </c>
      <c r="B1" s="1604"/>
      <c r="C1" s="1604"/>
      <c r="D1" s="1604"/>
      <c r="E1" s="1604"/>
      <c r="F1" s="1604"/>
      <c r="G1" s="1604"/>
      <c r="H1" s="11">
        <v>1</v>
      </c>
      <c r="K1" s="1604" t="s">
        <v>181</v>
      </c>
      <c r="L1" s="1604"/>
      <c r="M1" s="1604"/>
      <c r="N1" s="1604"/>
      <c r="O1" s="1604"/>
      <c r="P1" s="1604"/>
      <c r="Q1" s="1604"/>
      <c r="R1" s="11">
        <v>2</v>
      </c>
      <c r="U1" s="1590" t="s">
        <v>314</v>
      </c>
      <c r="V1" s="1590"/>
      <c r="W1" s="1590"/>
      <c r="X1" s="1590"/>
      <c r="Y1" s="1590"/>
      <c r="Z1" s="1590"/>
      <c r="AA1" s="159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</row>
    <row r="5" spans="1:29" ht="22.5" customHeight="1" x14ac:dyDescent="0.25">
      <c r="A5" s="1637" t="s">
        <v>92</v>
      </c>
      <c r="B5" s="1656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637" t="s">
        <v>92</v>
      </c>
      <c r="L5" s="1658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637" t="s">
        <v>92</v>
      </c>
      <c r="V5" s="1658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</row>
    <row r="6" spans="1:29" ht="22.5" customHeight="1" thickBot="1" x14ac:dyDescent="0.3">
      <c r="A6" s="1637"/>
      <c r="B6" s="1657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637"/>
      <c r="L6" s="1658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637"/>
      <c r="V6" s="1658"/>
      <c r="W6" s="359"/>
      <c r="X6" s="130"/>
      <c r="Y6" s="197"/>
      <c r="Z6" s="61"/>
      <c r="AA6" s="47">
        <f>Z78</f>
        <v>0</v>
      </c>
      <c r="AB6" s="7">
        <f>Y6-AA6+Y7+Y5-AA5+Y4</f>
        <v>50</v>
      </c>
    </row>
    <row r="7" spans="1:2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412">
        <f>Z6-W9+Z5+Z7+Z4</f>
        <v>5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50</v>
      </c>
    </row>
    <row r="10" spans="1:29" ht="15.75" x14ac:dyDescent="0.25">
      <c r="A10" s="185"/>
      <c r="B10" s="663">
        <f t="shared" ref="B10:B73" si="3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4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413">
        <f t="shared" ref="V10:V73" si="5">V9-W10</f>
        <v>5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50</v>
      </c>
    </row>
    <row r="11" spans="1:29" ht="15.75" x14ac:dyDescent="0.25">
      <c r="A11" s="174"/>
      <c r="B11" s="663">
        <f t="shared" si="3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6">I10-F11</f>
        <v>170</v>
      </c>
      <c r="K11" s="174"/>
      <c r="L11" s="663">
        <f t="shared" si="4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7">S10-P11</f>
        <v>120</v>
      </c>
      <c r="U11" s="174"/>
      <c r="V11" s="1413">
        <f t="shared" si="5"/>
        <v>5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8">AC10-Z11</f>
        <v>50</v>
      </c>
    </row>
    <row r="12" spans="1:29" ht="15.75" x14ac:dyDescent="0.25">
      <c r="A12" s="174"/>
      <c r="B12" s="613">
        <f t="shared" si="3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6"/>
        <v>170</v>
      </c>
      <c r="K12" s="174"/>
      <c r="L12" s="663">
        <f t="shared" si="4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7"/>
        <v>110</v>
      </c>
      <c r="U12" s="174"/>
      <c r="V12" s="1413">
        <f t="shared" si="5"/>
        <v>5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8"/>
        <v>50</v>
      </c>
    </row>
    <row r="13" spans="1:29" ht="15.75" x14ac:dyDescent="0.25">
      <c r="A13" s="81" t="s">
        <v>33</v>
      </c>
      <c r="B13" s="663">
        <f t="shared" si="3"/>
        <v>17</v>
      </c>
      <c r="C13" s="611"/>
      <c r="D13" s="1367"/>
      <c r="E13" s="1368"/>
      <c r="F13" s="1367">
        <f t="shared" si="0"/>
        <v>0</v>
      </c>
      <c r="G13" s="1078"/>
      <c r="H13" s="1079"/>
      <c r="I13" s="584">
        <f t="shared" si="6"/>
        <v>170</v>
      </c>
      <c r="K13" s="81" t="s">
        <v>33</v>
      </c>
      <c r="L13" s="613">
        <f t="shared" si="4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7"/>
        <v>110</v>
      </c>
      <c r="U13" s="81" t="s">
        <v>33</v>
      </c>
      <c r="V13" s="1413">
        <f t="shared" si="5"/>
        <v>5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8"/>
        <v>50</v>
      </c>
    </row>
    <row r="14" spans="1:29" ht="15.75" x14ac:dyDescent="0.25">
      <c r="A14" s="1204"/>
      <c r="B14" s="663">
        <f t="shared" si="3"/>
        <v>17</v>
      </c>
      <c r="C14" s="611"/>
      <c r="D14" s="1367"/>
      <c r="E14" s="1368"/>
      <c r="F14" s="1367">
        <f t="shared" si="0"/>
        <v>0</v>
      </c>
      <c r="G14" s="1078"/>
      <c r="H14" s="1079"/>
      <c r="I14" s="584">
        <f t="shared" si="6"/>
        <v>170</v>
      </c>
      <c r="K14" s="1120"/>
      <c r="L14" s="663">
        <f t="shared" si="4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7"/>
        <v>110</v>
      </c>
      <c r="U14" s="1204"/>
      <c r="V14" s="1413">
        <f t="shared" si="5"/>
        <v>5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8"/>
        <v>50</v>
      </c>
    </row>
    <row r="15" spans="1:29" ht="15.75" x14ac:dyDescent="0.25">
      <c r="A15" s="1204" t="s">
        <v>22</v>
      </c>
      <c r="B15" s="663">
        <f t="shared" si="3"/>
        <v>17</v>
      </c>
      <c r="C15" s="611"/>
      <c r="D15" s="1367"/>
      <c r="E15" s="1368"/>
      <c r="F15" s="1367">
        <f t="shared" si="0"/>
        <v>0</v>
      </c>
      <c r="G15" s="1078"/>
      <c r="H15" s="1079"/>
      <c r="I15" s="584">
        <f t="shared" si="6"/>
        <v>170</v>
      </c>
      <c r="K15" s="1120" t="s">
        <v>22</v>
      </c>
      <c r="L15" s="663">
        <f t="shared" si="4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7"/>
        <v>110</v>
      </c>
      <c r="U15" s="1204" t="s">
        <v>22</v>
      </c>
      <c r="V15" s="1413">
        <f t="shared" si="5"/>
        <v>5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8"/>
        <v>50</v>
      </c>
    </row>
    <row r="16" spans="1:29" ht="15.75" x14ac:dyDescent="0.25">
      <c r="B16" s="663">
        <f t="shared" si="3"/>
        <v>17</v>
      </c>
      <c r="C16" s="611"/>
      <c r="D16" s="1367"/>
      <c r="E16" s="1368"/>
      <c r="F16" s="1367">
        <f t="shared" si="0"/>
        <v>0</v>
      </c>
      <c r="G16" s="1078"/>
      <c r="H16" s="1079"/>
      <c r="I16" s="584">
        <f t="shared" si="6"/>
        <v>170</v>
      </c>
      <c r="L16" s="663">
        <f t="shared" si="4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7"/>
        <v>110</v>
      </c>
      <c r="V16" s="1413">
        <f t="shared" si="5"/>
        <v>5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8"/>
        <v>50</v>
      </c>
    </row>
    <row r="17" spans="1:29" ht="15.75" x14ac:dyDescent="0.25">
      <c r="B17" s="663">
        <f t="shared" si="3"/>
        <v>17</v>
      </c>
      <c r="C17" s="611"/>
      <c r="D17" s="1367"/>
      <c r="E17" s="1368"/>
      <c r="F17" s="1367">
        <f t="shared" si="0"/>
        <v>0</v>
      </c>
      <c r="G17" s="1078"/>
      <c r="H17" s="1079"/>
      <c r="I17" s="584">
        <f t="shared" si="6"/>
        <v>170</v>
      </c>
      <c r="L17" s="663">
        <f t="shared" si="4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7"/>
        <v>110</v>
      </c>
      <c r="V17" s="1413">
        <f t="shared" si="5"/>
        <v>5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8"/>
        <v>50</v>
      </c>
    </row>
    <row r="18" spans="1:29" ht="15.75" x14ac:dyDescent="0.25">
      <c r="A18" s="118"/>
      <c r="B18" s="663">
        <f t="shared" si="3"/>
        <v>17</v>
      </c>
      <c r="C18" s="611"/>
      <c r="D18" s="1367"/>
      <c r="E18" s="1368"/>
      <c r="F18" s="1367">
        <f t="shared" si="0"/>
        <v>0</v>
      </c>
      <c r="G18" s="1078"/>
      <c r="H18" s="1079"/>
      <c r="I18" s="584">
        <f t="shared" si="6"/>
        <v>170</v>
      </c>
      <c r="K18" s="118"/>
      <c r="L18" s="663">
        <f t="shared" si="4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7"/>
        <v>110</v>
      </c>
      <c r="U18" s="118"/>
      <c r="V18" s="1413">
        <f t="shared" si="5"/>
        <v>5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8"/>
        <v>50</v>
      </c>
    </row>
    <row r="19" spans="1:29" ht="15.75" x14ac:dyDescent="0.25">
      <c r="A19" s="118"/>
      <c r="B19" s="663">
        <f t="shared" si="3"/>
        <v>17</v>
      </c>
      <c r="C19" s="611"/>
      <c r="D19" s="1367"/>
      <c r="E19" s="1368"/>
      <c r="F19" s="1367">
        <f t="shared" si="0"/>
        <v>0</v>
      </c>
      <c r="G19" s="1078"/>
      <c r="H19" s="1079"/>
      <c r="I19" s="584">
        <f t="shared" si="6"/>
        <v>170</v>
      </c>
      <c r="K19" s="118"/>
      <c r="L19" s="663">
        <f t="shared" si="4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7"/>
        <v>110</v>
      </c>
      <c r="U19" s="118"/>
      <c r="V19" s="1413">
        <f t="shared" si="5"/>
        <v>5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8"/>
        <v>50</v>
      </c>
    </row>
    <row r="20" spans="1:29" ht="15.75" x14ac:dyDescent="0.25">
      <c r="A20" s="118"/>
      <c r="B20" s="663">
        <f t="shared" si="3"/>
        <v>17</v>
      </c>
      <c r="C20" s="611"/>
      <c r="D20" s="1367"/>
      <c r="E20" s="1368"/>
      <c r="F20" s="1367">
        <f t="shared" si="0"/>
        <v>0</v>
      </c>
      <c r="G20" s="1078"/>
      <c r="H20" s="1079"/>
      <c r="I20" s="584">
        <f t="shared" si="6"/>
        <v>170</v>
      </c>
      <c r="K20" s="118"/>
      <c r="L20" s="663">
        <f t="shared" si="4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7"/>
        <v>110</v>
      </c>
      <c r="U20" s="118"/>
      <c r="V20" s="1413">
        <f t="shared" si="5"/>
        <v>5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8"/>
        <v>50</v>
      </c>
    </row>
    <row r="21" spans="1:29" ht="15.75" x14ac:dyDescent="0.25">
      <c r="A21" s="118"/>
      <c r="B21" s="663">
        <f t="shared" si="3"/>
        <v>17</v>
      </c>
      <c r="C21" s="611"/>
      <c r="D21" s="1367"/>
      <c r="E21" s="1368"/>
      <c r="F21" s="1367">
        <f t="shared" si="0"/>
        <v>0</v>
      </c>
      <c r="G21" s="1078"/>
      <c r="H21" s="1079"/>
      <c r="I21" s="584">
        <f t="shared" si="6"/>
        <v>170</v>
      </c>
      <c r="K21" s="118"/>
      <c r="L21" s="663">
        <f t="shared" si="4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7"/>
        <v>110</v>
      </c>
      <c r="U21" s="118"/>
      <c r="V21" s="1413">
        <f t="shared" si="5"/>
        <v>5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8"/>
        <v>50</v>
      </c>
    </row>
    <row r="22" spans="1:29" ht="15.75" x14ac:dyDescent="0.25">
      <c r="A22" s="118"/>
      <c r="B22" s="702">
        <f t="shared" si="3"/>
        <v>17</v>
      </c>
      <c r="C22" s="611"/>
      <c r="D22" s="1367"/>
      <c r="E22" s="1368"/>
      <c r="F22" s="1367">
        <f t="shared" si="0"/>
        <v>0</v>
      </c>
      <c r="G22" s="1078"/>
      <c r="H22" s="1079"/>
      <c r="I22" s="584">
        <f t="shared" si="6"/>
        <v>170</v>
      </c>
      <c r="K22" s="118"/>
      <c r="L22" s="702">
        <f t="shared" si="4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7"/>
        <v>110</v>
      </c>
      <c r="U22" s="118"/>
      <c r="V22" s="1413">
        <f t="shared" si="5"/>
        <v>5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8"/>
        <v>50</v>
      </c>
    </row>
    <row r="23" spans="1:29" ht="15.75" x14ac:dyDescent="0.25">
      <c r="A23" s="119"/>
      <c r="B23" s="702">
        <f t="shared" si="3"/>
        <v>17</v>
      </c>
      <c r="C23" s="564"/>
      <c r="D23" s="1367"/>
      <c r="E23" s="1368"/>
      <c r="F23" s="1367">
        <f t="shared" si="0"/>
        <v>0</v>
      </c>
      <c r="G23" s="1078"/>
      <c r="H23" s="1079"/>
      <c r="I23" s="584">
        <f t="shared" si="6"/>
        <v>170</v>
      </c>
      <c r="K23" s="119"/>
      <c r="L23" s="702">
        <f t="shared" si="4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7"/>
        <v>110</v>
      </c>
      <c r="U23" s="119"/>
      <c r="V23" s="1413">
        <f t="shared" si="5"/>
        <v>5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8"/>
        <v>50</v>
      </c>
    </row>
    <row r="24" spans="1:29" ht="15.75" x14ac:dyDescent="0.25">
      <c r="A24" s="118"/>
      <c r="B24" s="702">
        <f t="shared" si="3"/>
        <v>17</v>
      </c>
      <c r="C24" s="611"/>
      <c r="D24" s="1367"/>
      <c r="E24" s="1368"/>
      <c r="F24" s="1367">
        <f t="shared" si="0"/>
        <v>0</v>
      </c>
      <c r="G24" s="1078"/>
      <c r="H24" s="1079"/>
      <c r="I24" s="584">
        <f t="shared" si="6"/>
        <v>170</v>
      </c>
      <c r="K24" s="118"/>
      <c r="L24" s="702">
        <f t="shared" si="4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7"/>
        <v>110</v>
      </c>
      <c r="U24" s="118"/>
      <c r="V24" s="1413">
        <f t="shared" si="5"/>
        <v>5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8"/>
        <v>50</v>
      </c>
    </row>
    <row r="25" spans="1:29" ht="15.75" x14ac:dyDescent="0.25">
      <c r="A25" s="118"/>
      <c r="B25" s="702">
        <f t="shared" si="3"/>
        <v>17</v>
      </c>
      <c r="C25" s="611"/>
      <c r="D25" s="1367"/>
      <c r="E25" s="1368"/>
      <c r="F25" s="1367">
        <f t="shared" si="0"/>
        <v>0</v>
      </c>
      <c r="G25" s="1078"/>
      <c r="H25" s="1079"/>
      <c r="I25" s="584">
        <f t="shared" si="6"/>
        <v>170</v>
      </c>
      <c r="K25" s="118"/>
      <c r="L25" s="702">
        <f t="shared" si="4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7"/>
        <v>110</v>
      </c>
      <c r="U25" s="118"/>
      <c r="V25" s="1413">
        <f t="shared" si="5"/>
        <v>5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8"/>
        <v>50</v>
      </c>
    </row>
    <row r="26" spans="1:29" ht="15.75" x14ac:dyDescent="0.25">
      <c r="A26" s="118"/>
      <c r="B26" s="657">
        <f t="shared" si="3"/>
        <v>17</v>
      </c>
      <c r="C26" s="611"/>
      <c r="D26" s="1367"/>
      <c r="E26" s="1368"/>
      <c r="F26" s="1367">
        <f t="shared" si="0"/>
        <v>0</v>
      </c>
      <c r="G26" s="1078"/>
      <c r="H26" s="1079"/>
      <c r="I26" s="584">
        <f t="shared" si="6"/>
        <v>170</v>
      </c>
      <c r="K26" s="118"/>
      <c r="L26" s="657">
        <f t="shared" si="4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7"/>
        <v>110</v>
      </c>
      <c r="U26" s="118"/>
      <c r="V26" s="1413">
        <f t="shared" si="5"/>
        <v>5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8"/>
        <v>50</v>
      </c>
    </row>
    <row r="27" spans="1:29" ht="15.75" x14ac:dyDescent="0.25">
      <c r="A27" s="118"/>
      <c r="B27" s="702">
        <f t="shared" si="3"/>
        <v>17</v>
      </c>
      <c r="C27" s="611"/>
      <c r="D27" s="1367"/>
      <c r="E27" s="1368"/>
      <c r="F27" s="1367">
        <f t="shared" si="0"/>
        <v>0</v>
      </c>
      <c r="G27" s="1078"/>
      <c r="H27" s="1079"/>
      <c r="I27" s="584">
        <f t="shared" si="6"/>
        <v>170</v>
      </c>
      <c r="K27" s="118"/>
      <c r="L27" s="702">
        <f t="shared" si="4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7"/>
        <v>110</v>
      </c>
      <c r="U27" s="118"/>
      <c r="V27" s="1413">
        <f t="shared" si="5"/>
        <v>5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8"/>
        <v>50</v>
      </c>
    </row>
    <row r="28" spans="1:29" ht="15.75" x14ac:dyDescent="0.25">
      <c r="A28" s="118"/>
      <c r="B28" s="657">
        <f t="shared" si="3"/>
        <v>17</v>
      </c>
      <c r="C28" s="611"/>
      <c r="D28" s="1367"/>
      <c r="E28" s="1368"/>
      <c r="F28" s="1367">
        <f t="shared" si="0"/>
        <v>0</v>
      </c>
      <c r="G28" s="1078"/>
      <c r="H28" s="1079"/>
      <c r="I28" s="584">
        <f t="shared" si="6"/>
        <v>170</v>
      </c>
      <c r="K28" s="118"/>
      <c r="L28" s="657">
        <f t="shared" si="4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7"/>
        <v>110</v>
      </c>
      <c r="U28" s="118"/>
      <c r="V28" s="1413">
        <f t="shared" si="5"/>
        <v>5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8"/>
        <v>50</v>
      </c>
    </row>
    <row r="29" spans="1:29" ht="15.75" x14ac:dyDescent="0.25">
      <c r="A29" s="118"/>
      <c r="B29" s="702">
        <f t="shared" si="3"/>
        <v>17</v>
      </c>
      <c r="C29" s="611"/>
      <c r="D29" s="1367"/>
      <c r="E29" s="1368"/>
      <c r="F29" s="1367">
        <f t="shared" si="0"/>
        <v>0</v>
      </c>
      <c r="G29" s="1078"/>
      <c r="H29" s="1079"/>
      <c r="I29" s="584">
        <f t="shared" si="6"/>
        <v>170</v>
      </c>
      <c r="K29" s="118"/>
      <c r="L29" s="219">
        <f t="shared" si="4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7"/>
        <v>110</v>
      </c>
      <c r="U29" s="118"/>
      <c r="V29" s="1414">
        <f t="shared" si="5"/>
        <v>5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8"/>
        <v>50</v>
      </c>
    </row>
    <row r="30" spans="1:29" ht="15.75" x14ac:dyDescent="0.25">
      <c r="A30" s="118"/>
      <c r="B30" s="702">
        <f t="shared" si="3"/>
        <v>17</v>
      </c>
      <c r="C30" s="611"/>
      <c r="D30" s="1367"/>
      <c r="E30" s="1368"/>
      <c r="F30" s="1367">
        <f t="shared" si="0"/>
        <v>0</v>
      </c>
      <c r="G30" s="1078"/>
      <c r="H30" s="1079"/>
      <c r="I30" s="584">
        <f t="shared" si="6"/>
        <v>170</v>
      </c>
      <c r="K30" s="118"/>
      <c r="L30" s="219">
        <f t="shared" si="4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7"/>
        <v>110</v>
      </c>
      <c r="U30" s="118"/>
      <c r="V30" s="1414">
        <f t="shared" si="5"/>
        <v>5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8"/>
        <v>50</v>
      </c>
    </row>
    <row r="31" spans="1:29" ht="15.75" x14ac:dyDescent="0.25">
      <c r="A31" s="118"/>
      <c r="B31" s="702">
        <f t="shared" si="3"/>
        <v>17</v>
      </c>
      <c r="C31" s="611"/>
      <c r="D31" s="1367"/>
      <c r="E31" s="1368"/>
      <c r="F31" s="1367">
        <f t="shared" si="0"/>
        <v>0</v>
      </c>
      <c r="G31" s="1078"/>
      <c r="H31" s="1079"/>
      <c r="I31" s="584">
        <f t="shared" si="6"/>
        <v>170</v>
      </c>
      <c r="K31" s="118"/>
      <c r="L31" s="219">
        <f t="shared" si="4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7"/>
        <v>110</v>
      </c>
      <c r="U31" s="118"/>
      <c r="V31" s="1414">
        <f t="shared" si="5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50</v>
      </c>
    </row>
    <row r="32" spans="1:29" ht="15.75" x14ac:dyDescent="0.25">
      <c r="A32" s="118"/>
      <c r="B32" s="702">
        <f t="shared" si="3"/>
        <v>17</v>
      </c>
      <c r="C32" s="611"/>
      <c r="D32" s="1367"/>
      <c r="E32" s="1368"/>
      <c r="F32" s="1367">
        <f t="shared" si="0"/>
        <v>0</v>
      </c>
      <c r="G32" s="1078"/>
      <c r="H32" s="1079"/>
      <c r="I32" s="584">
        <f t="shared" si="6"/>
        <v>170</v>
      </c>
      <c r="K32" s="118"/>
      <c r="L32" s="219">
        <f t="shared" si="4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7"/>
        <v>110</v>
      </c>
      <c r="U32" s="118"/>
      <c r="V32" s="1414">
        <f t="shared" si="5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50</v>
      </c>
    </row>
    <row r="33" spans="1:29" ht="15.75" x14ac:dyDescent="0.25">
      <c r="A33" s="118"/>
      <c r="B33" s="702">
        <f t="shared" si="3"/>
        <v>17</v>
      </c>
      <c r="C33" s="611"/>
      <c r="D33" s="1367"/>
      <c r="E33" s="1368"/>
      <c r="F33" s="1367">
        <f t="shared" si="0"/>
        <v>0</v>
      </c>
      <c r="G33" s="1078"/>
      <c r="H33" s="1079"/>
      <c r="I33" s="584">
        <f t="shared" si="6"/>
        <v>170</v>
      </c>
      <c r="K33" s="118"/>
      <c r="L33" s="219">
        <f t="shared" si="4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7"/>
        <v>110</v>
      </c>
      <c r="U33" s="118"/>
      <c r="V33" s="1414">
        <f t="shared" si="5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50</v>
      </c>
    </row>
    <row r="34" spans="1:29" ht="15.75" x14ac:dyDescent="0.25">
      <c r="A34" s="118"/>
      <c r="B34" s="702">
        <f t="shared" si="3"/>
        <v>17</v>
      </c>
      <c r="C34" s="611"/>
      <c r="D34" s="1367"/>
      <c r="E34" s="1368"/>
      <c r="F34" s="1367">
        <f t="shared" si="0"/>
        <v>0</v>
      </c>
      <c r="G34" s="1078"/>
      <c r="H34" s="1079"/>
      <c r="I34" s="584">
        <f t="shared" si="6"/>
        <v>170</v>
      </c>
      <c r="K34" s="118"/>
      <c r="L34" s="219">
        <f t="shared" si="4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7"/>
        <v>110</v>
      </c>
      <c r="U34" s="118"/>
      <c r="V34" s="1414">
        <f t="shared" si="5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50</v>
      </c>
    </row>
    <row r="35" spans="1:29" ht="15.75" x14ac:dyDescent="0.25">
      <c r="A35" s="118"/>
      <c r="B35" s="702">
        <f t="shared" si="3"/>
        <v>17</v>
      </c>
      <c r="C35" s="611"/>
      <c r="D35" s="1367"/>
      <c r="E35" s="1368"/>
      <c r="F35" s="1367">
        <f t="shared" si="0"/>
        <v>0</v>
      </c>
      <c r="G35" s="1078"/>
      <c r="H35" s="1079"/>
      <c r="I35" s="584">
        <f t="shared" si="6"/>
        <v>170</v>
      </c>
      <c r="K35" s="118"/>
      <c r="L35" s="219">
        <f t="shared" si="4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7"/>
        <v>110</v>
      </c>
      <c r="U35" s="118"/>
      <c r="V35" s="1414">
        <f t="shared" si="5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50</v>
      </c>
    </row>
    <row r="36" spans="1:29" ht="15.75" x14ac:dyDescent="0.25">
      <c r="A36" s="118" t="s">
        <v>22</v>
      </c>
      <c r="B36" s="702">
        <f t="shared" si="3"/>
        <v>17</v>
      </c>
      <c r="C36" s="611"/>
      <c r="D36" s="1367"/>
      <c r="E36" s="1368"/>
      <c r="F36" s="1367">
        <f t="shared" si="0"/>
        <v>0</v>
      </c>
      <c r="G36" s="1078"/>
      <c r="H36" s="1079"/>
      <c r="I36" s="584">
        <f t="shared" si="6"/>
        <v>170</v>
      </c>
      <c r="K36" s="118" t="s">
        <v>22</v>
      </c>
      <c r="L36" s="219">
        <f t="shared" si="4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7"/>
        <v>110</v>
      </c>
      <c r="U36" s="118" t="s">
        <v>22</v>
      </c>
      <c r="V36" s="1414">
        <f t="shared" si="5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50</v>
      </c>
    </row>
    <row r="37" spans="1:29" ht="15.75" x14ac:dyDescent="0.25">
      <c r="A37" s="119"/>
      <c r="B37" s="702">
        <f t="shared" si="3"/>
        <v>17</v>
      </c>
      <c r="C37" s="611"/>
      <c r="D37" s="1367"/>
      <c r="E37" s="1368"/>
      <c r="F37" s="1367">
        <f t="shared" si="0"/>
        <v>0</v>
      </c>
      <c r="G37" s="1078"/>
      <c r="H37" s="1079"/>
      <c r="I37" s="584">
        <f t="shared" si="6"/>
        <v>170</v>
      </c>
      <c r="K37" s="119"/>
      <c r="L37" s="219">
        <f t="shared" si="4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7"/>
        <v>110</v>
      </c>
      <c r="U37" s="119"/>
      <c r="V37" s="1414">
        <f t="shared" si="5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50</v>
      </c>
    </row>
    <row r="38" spans="1:29" ht="15.75" x14ac:dyDescent="0.25">
      <c r="A38" s="118"/>
      <c r="B38" s="702">
        <f t="shared" si="3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6"/>
        <v>170</v>
      </c>
      <c r="K38" s="118"/>
      <c r="L38" s="219">
        <f t="shared" si="4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7"/>
        <v>110</v>
      </c>
      <c r="U38" s="118"/>
      <c r="V38" s="1414">
        <f t="shared" si="5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50</v>
      </c>
    </row>
    <row r="39" spans="1:29" ht="15.75" x14ac:dyDescent="0.25">
      <c r="A39" s="118"/>
      <c r="B39" s="82">
        <f t="shared" si="3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6"/>
        <v>170</v>
      </c>
      <c r="K39" s="118"/>
      <c r="L39" s="82">
        <f t="shared" si="4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7"/>
        <v>110</v>
      </c>
      <c r="U39" s="118"/>
      <c r="V39" s="1414">
        <f t="shared" si="5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50</v>
      </c>
    </row>
    <row r="40" spans="1:29" ht="15.75" x14ac:dyDescent="0.25">
      <c r="A40" s="118"/>
      <c r="B40" s="82">
        <f t="shared" si="3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6"/>
        <v>170</v>
      </c>
      <c r="K40" s="118"/>
      <c r="L40" s="82">
        <f t="shared" si="4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7"/>
        <v>110</v>
      </c>
      <c r="U40" s="118"/>
      <c r="V40" s="1414">
        <f t="shared" si="5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50</v>
      </c>
    </row>
    <row r="41" spans="1:29" ht="15.75" x14ac:dyDescent="0.25">
      <c r="A41" s="118"/>
      <c r="B41" s="82">
        <f t="shared" si="3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6"/>
        <v>170</v>
      </c>
      <c r="K41" s="118"/>
      <c r="L41" s="82">
        <f t="shared" si="4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7"/>
        <v>110</v>
      </c>
      <c r="U41" s="118"/>
      <c r="V41" s="1414">
        <f t="shared" si="5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50</v>
      </c>
    </row>
    <row r="42" spans="1:29" ht="15.75" x14ac:dyDescent="0.25">
      <c r="A42" s="118"/>
      <c r="B42" s="82">
        <f t="shared" si="3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6"/>
        <v>170</v>
      </c>
      <c r="K42" s="118"/>
      <c r="L42" s="82">
        <f t="shared" si="4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7"/>
        <v>110</v>
      </c>
      <c r="U42" s="118"/>
      <c r="V42" s="1414">
        <f t="shared" si="5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50</v>
      </c>
    </row>
    <row r="43" spans="1:29" ht="15.75" x14ac:dyDescent="0.25">
      <c r="A43" s="118"/>
      <c r="B43" s="82">
        <f t="shared" si="3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6"/>
        <v>170</v>
      </c>
      <c r="K43" s="118"/>
      <c r="L43" s="82">
        <f t="shared" si="4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7"/>
        <v>110</v>
      </c>
      <c r="U43" s="118"/>
      <c r="V43" s="1414">
        <f t="shared" si="5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50</v>
      </c>
    </row>
    <row r="44" spans="1:29" ht="15.75" x14ac:dyDescent="0.25">
      <c r="A44" s="118"/>
      <c r="B44" s="82">
        <f t="shared" si="3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6"/>
        <v>170</v>
      </c>
      <c r="K44" s="118"/>
      <c r="L44" s="82">
        <f t="shared" si="4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7"/>
        <v>110</v>
      </c>
      <c r="U44" s="118"/>
      <c r="V44" s="1414">
        <f t="shared" si="5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50</v>
      </c>
    </row>
    <row r="45" spans="1:29" ht="15.75" x14ac:dyDescent="0.25">
      <c r="A45" s="118"/>
      <c r="B45" s="82">
        <f t="shared" si="3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6"/>
        <v>170</v>
      </c>
      <c r="K45" s="118"/>
      <c r="L45" s="82">
        <f t="shared" si="4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7"/>
        <v>110</v>
      </c>
      <c r="U45" s="118"/>
      <c r="V45" s="1414">
        <f t="shared" si="5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50</v>
      </c>
    </row>
    <row r="46" spans="1:29" ht="15.75" x14ac:dyDescent="0.25">
      <c r="A46" s="118"/>
      <c r="B46" s="82">
        <f t="shared" si="3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6"/>
        <v>170</v>
      </c>
      <c r="K46" s="118"/>
      <c r="L46" s="82">
        <f t="shared" si="4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7"/>
        <v>110</v>
      </c>
      <c r="U46" s="118"/>
      <c r="V46" s="1414">
        <f t="shared" si="5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50</v>
      </c>
    </row>
    <row r="47" spans="1:29" ht="15.75" x14ac:dyDescent="0.25">
      <c r="A47" s="118"/>
      <c r="B47" s="82">
        <f t="shared" si="3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6"/>
        <v>170</v>
      </c>
      <c r="K47" s="118"/>
      <c r="L47" s="82">
        <f t="shared" si="4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7"/>
        <v>110</v>
      </c>
      <c r="U47" s="118"/>
      <c r="V47" s="1414">
        <f t="shared" si="5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50</v>
      </c>
    </row>
    <row r="48" spans="1:29" ht="15.75" x14ac:dyDescent="0.25">
      <c r="A48" s="118"/>
      <c r="B48" s="82">
        <f t="shared" si="3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6"/>
        <v>170</v>
      </c>
      <c r="K48" s="118"/>
      <c r="L48" s="82">
        <f t="shared" si="4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110</v>
      </c>
      <c r="U48" s="118"/>
      <c r="V48" s="1414">
        <f t="shared" si="5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50</v>
      </c>
    </row>
    <row r="49" spans="1:29" ht="15.75" x14ac:dyDescent="0.25">
      <c r="A49" s="118"/>
      <c r="B49" s="82">
        <f t="shared" si="3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6"/>
        <v>170</v>
      </c>
      <c r="K49" s="118"/>
      <c r="L49" s="82">
        <f t="shared" si="4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110</v>
      </c>
      <c r="U49" s="118"/>
      <c r="V49" s="1414">
        <f t="shared" si="5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50</v>
      </c>
    </row>
    <row r="50" spans="1:29" ht="15.75" x14ac:dyDescent="0.25">
      <c r="A50" s="118"/>
      <c r="B50" s="82">
        <f t="shared" si="3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6"/>
        <v>170</v>
      </c>
      <c r="K50" s="118"/>
      <c r="L50" s="82">
        <f t="shared" si="4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110</v>
      </c>
      <c r="U50" s="118"/>
      <c r="V50" s="1414">
        <f t="shared" si="5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50</v>
      </c>
    </row>
    <row r="51" spans="1:29" ht="15.75" x14ac:dyDescent="0.25">
      <c r="A51" s="118"/>
      <c r="B51" s="82">
        <f t="shared" si="3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6"/>
        <v>170</v>
      </c>
      <c r="K51" s="118"/>
      <c r="L51" s="82">
        <f t="shared" si="4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110</v>
      </c>
      <c r="U51" s="118"/>
      <c r="V51" s="1414">
        <f t="shared" si="5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50</v>
      </c>
    </row>
    <row r="52" spans="1:29" ht="15.75" x14ac:dyDescent="0.25">
      <c r="A52" s="118"/>
      <c r="B52" s="82">
        <f t="shared" si="3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170</v>
      </c>
      <c r="K52" s="118"/>
      <c r="L52" s="82">
        <f t="shared" si="4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110</v>
      </c>
      <c r="U52" s="118"/>
      <c r="V52" s="1414">
        <f t="shared" si="5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50</v>
      </c>
    </row>
    <row r="53" spans="1:29" ht="15.75" x14ac:dyDescent="0.25">
      <c r="A53" s="118"/>
      <c r="B53" s="82">
        <f t="shared" si="3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170</v>
      </c>
      <c r="K53" s="118"/>
      <c r="L53" s="82">
        <f t="shared" si="4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110</v>
      </c>
      <c r="U53" s="118"/>
      <c r="V53" s="1414">
        <f t="shared" si="5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50</v>
      </c>
    </row>
    <row r="54" spans="1:29" ht="15.75" x14ac:dyDescent="0.25">
      <c r="A54" s="118"/>
      <c r="B54" s="82">
        <f t="shared" si="3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170</v>
      </c>
      <c r="K54" s="118"/>
      <c r="L54" s="82">
        <f t="shared" si="4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110</v>
      </c>
      <c r="U54" s="118"/>
      <c r="V54" s="1414">
        <f t="shared" si="5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50</v>
      </c>
    </row>
    <row r="55" spans="1:29" ht="15.75" x14ac:dyDescent="0.25">
      <c r="A55" s="118"/>
      <c r="B55" s="12">
        <f t="shared" si="3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170</v>
      </c>
      <c r="K55" s="118"/>
      <c r="L55" s="12">
        <f t="shared" si="4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110</v>
      </c>
      <c r="U55" s="118"/>
      <c r="V55" s="133">
        <f t="shared" si="5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50</v>
      </c>
    </row>
    <row r="56" spans="1:29" ht="15.75" x14ac:dyDescent="0.25">
      <c r="A56" s="118"/>
      <c r="B56" s="12">
        <f t="shared" si="3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170</v>
      </c>
      <c r="K56" s="118"/>
      <c r="L56" s="12">
        <f t="shared" si="4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110</v>
      </c>
      <c r="U56" s="118"/>
      <c r="V56" s="133">
        <f t="shared" si="5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50</v>
      </c>
    </row>
    <row r="57" spans="1:29" ht="15.75" x14ac:dyDescent="0.25">
      <c r="A57" s="118"/>
      <c r="B57" s="12">
        <f t="shared" si="3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170</v>
      </c>
      <c r="K57" s="118"/>
      <c r="L57" s="12">
        <f t="shared" si="4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110</v>
      </c>
      <c r="U57" s="118"/>
      <c r="V57" s="133">
        <f t="shared" si="5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50</v>
      </c>
    </row>
    <row r="58" spans="1:29" ht="15.75" x14ac:dyDescent="0.25">
      <c r="A58" s="118"/>
      <c r="B58" s="12">
        <f t="shared" si="3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170</v>
      </c>
      <c r="K58" s="118"/>
      <c r="L58" s="12">
        <f t="shared" si="4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110</v>
      </c>
      <c r="U58" s="118"/>
      <c r="V58" s="133">
        <f t="shared" si="5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50</v>
      </c>
    </row>
    <row r="59" spans="1:29" ht="15.75" x14ac:dyDescent="0.25">
      <c r="A59" s="118"/>
      <c r="B59" s="12">
        <f t="shared" si="3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170</v>
      </c>
      <c r="K59" s="118"/>
      <c r="L59" s="12">
        <f t="shared" si="4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110</v>
      </c>
      <c r="U59" s="118"/>
      <c r="V59" s="133">
        <f t="shared" si="5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50</v>
      </c>
    </row>
    <row r="60" spans="1:29" ht="15.75" x14ac:dyDescent="0.25">
      <c r="A60" s="118"/>
      <c r="B60" s="12">
        <f t="shared" si="3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170</v>
      </c>
      <c r="K60" s="118"/>
      <c r="L60" s="12">
        <f t="shared" si="4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110</v>
      </c>
      <c r="U60" s="118"/>
      <c r="V60" s="133">
        <f t="shared" si="5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50</v>
      </c>
    </row>
    <row r="61" spans="1:29" ht="15.75" x14ac:dyDescent="0.25">
      <c r="A61" s="118"/>
      <c r="B61" s="12">
        <f t="shared" si="3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170</v>
      </c>
      <c r="K61" s="118"/>
      <c r="L61" s="12">
        <f t="shared" si="4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110</v>
      </c>
      <c r="U61" s="118"/>
      <c r="V61" s="133">
        <f t="shared" si="5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50</v>
      </c>
    </row>
    <row r="62" spans="1:29" ht="15.75" x14ac:dyDescent="0.25">
      <c r="A62" s="118"/>
      <c r="B62" s="12">
        <f t="shared" si="3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170</v>
      </c>
      <c r="K62" s="118"/>
      <c r="L62" s="12">
        <f t="shared" si="4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110</v>
      </c>
      <c r="U62" s="118"/>
      <c r="V62" s="133">
        <f t="shared" si="5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50</v>
      </c>
    </row>
    <row r="63" spans="1:29" ht="15.75" x14ac:dyDescent="0.25">
      <c r="A63" s="118"/>
      <c r="B63" s="12">
        <f t="shared" si="3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170</v>
      </c>
      <c r="K63" s="118"/>
      <c r="L63" s="12">
        <f t="shared" si="4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110</v>
      </c>
      <c r="U63" s="118"/>
      <c r="V63" s="133">
        <f t="shared" si="5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50</v>
      </c>
    </row>
    <row r="64" spans="1:29" ht="15.75" x14ac:dyDescent="0.25">
      <c r="A64" s="118"/>
      <c r="B64" s="12">
        <f t="shared" si="3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170</v>
      </c>
      <c r="K64" s="118"/>
      <c r="L64" s="12">
        <f t="shared" si="4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110</v>
      </c>
      <c r="U64" s="118"/>
      <c r="V64" s="133">
        <f t="shared" si="5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50</v>
      </c>
    </row>
    <row r="65" spans="1:29" ht="15.75" x14ac:dyDescent="0.25">
      <c r="A65" s="118"/>
      <c r="B65" s="12">
        <f t="shared" si="3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170</v>
      </c>
      <c r="K65" s="118"/>
      <c r="L65" s="12">
        <f t="shared" si="4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110</v>
      </c>
      <c r="U65" s="118"/>
      <c r="V65" s="133">
        <f t="shared" si="5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50</v>
      </c>
    </row>
    <row r="66" spans="1:29" ht="15.75" x14ac:dyDescent="0.25">
      <c r="A66" s="118"/>
      <c r="B66" s="12">
        <f t="shared" si="3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170</v>
      </c>
      <c r="K66" s="118"/>
      <c r="L66" s="12">
        <f t="shared" si="4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110</v>
      </c>
      <c r="U66" s="118"/>
      <c r="V66" s="133">
        <f t="shared" si="5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50</v>
      </c>
    </row>
    <row r="67" spans="1:29" ht="15.75" x14ac:dyDescent="0.25">
      <c r="A67" s="118"/>
      <c r="B67" s="12">
        <f t="shared" si="3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170</v>
      </c>
      <c r="K67" s="118"/>
      <c r="L67" s="12">
        <f t="shared" si="4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110</v>
      </c>
      <c r="U67" s="118"/>
      <c r="V67" s="133">
        <f t="shared" si="5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50</v>
      </c>
    </row>
    <row r="68" spans="1:29" ht="15.75" x14ac:dyDescent="0.25">
      <c r="A68" s="118"/>
      <c r="B68" s="12">
        <f t="shared" si="3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170</v>
      </c>
      <c r="K68" s="118"/>
      <c r="L68" s="12">
        <f t="shared" si="4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110</v>
      </c>
      <c r="U68" s="118"/>
      <c r="V68" s="133">
        <f t="shared" si="5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8"/>
        <v>50</v>
      </c>
    </row>
    <row r="69" spans="1:29" ht="15.75" x14ac:dyDescent="0.25">
      <c r="A69" s="118"/>
      <c r="B69" s="12">
        <f t="shared" si="3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170</v>
      </c>
      <c r="K69" s="118"/>
      <c r="L69" s="12">
        <f t="shared" si="4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110</v>
      </c>
      <c r="U69" s="118"/>
      <c r="V69" s="133">
        <f t="shared" si="5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8"/>
        <v>50</v>
      </c>
    </row>
    <row r="70" spans="1:29" ht="15.75" x14ac:dyDescent="0.25">
      <c r="A70" s="118"/>
      <c r="B70" s="12">
        <f t="shared" si="3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170</v>
      </c>
      <c r="K70" s="118"/>
      <c r="L70" s="12">
        <f t="shared" si="4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110</v>
      </c>
      <c r="U70" s="118"/>
      <c r="V70" s="133">
        <f t="shared" si="5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8"/>
        <v>50</v>
      </c>
    </row>
    <row r="71" spans="1:29" ht="15.75" x14ac:dyDescent="0.25">
      <c r="A71" s="118"/>
      <c r="B71" s="12">
        <f t="shared" si="3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170</v>
      </c>
      <c r="K71" s="118"/>
      <c r="L71" s="12">
        <f t="shared" si="4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110</v>
      </c>
      <c r="U71" s="118"/>
      <c r="V71" s="133">
        <f t="shared" si="5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8"/>
        <v>50</v>
      </c>
    </row>
    <row r="72" spans="1:29" ht="15.75" x14ac:dyDescent="0.25">
      <c r="A72" s="118"/>
      <c r="B72" s="12">
        <f t="shared" si="3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170</v>
      </c>
      <c r="K72" s="118"/>
      <c r="L72" s="12">
        <f t="shared" si="4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110</v>
      </c>
      <c r="U72" s="118"/>
      <c r="V72" s="133">
        <f t="shared" si="5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8"/>
        <v>50</v>
      </c>
    </row>
    <row r="73" spans="1:29" ht="15.75" x14ac:dyDescent="0.25">
      <c r="A73" s="118"/>
      <c r="B73" s="12">
        <f t="shared" si="3"/>
        <v>17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170</v>
      </c>
      <c r="K73" s="118"/>
      <c r="L73" s="12">
        <f t="shared" si="4"/>
        <v>11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33">
        <f t="shared" si="5"/>
        <v>5</v>
      </c>
      <c r="W73" s="15"/>
      <c r="X73" s="58"/>
      <c r="Y73" s="198"/>
      <c r="Z73" s="68">
        <f t="shared" ref="Z73:Z76" si="11">X73</f>
        <v>0</v>
      </c>
      <c r="AA73" s="69"/>
      <c r="AB73" s="70"/>
      <c r="AC73" s="102">
        <f t="shared" si="8"/>
        <v>50</v>
      </c>
    </row>
    <row r="74" spans="1:29" ht="15.75" x14ac:dyDescent="0.25">
      <c r="A74" s="118"/>
      <c r="B74" s="12">
        <f t="shared" ref="B74:B75" si="12">B73-C74</f>
        <v>17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170</v>
      </c>
      <c r="K74" s="118"/>
      <c r="L74" s="12">
        <f t="shared" ref="L74:L75" si="13">L73-M74</f>
        <v>11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110</v>
      </c>
      <c r="U74" s="118"/>
      <c r="V74" s="133">
        <f t="shared" ref="V74:V75" si="14">V73-W74</f>
        <v>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50</v>
      </c>
    </row>
    <row r="75" spans="1:29" ht="15.75" x14ac:dyDescent="0.25">
      <c r="A75" s="118"/>
      <c r="B75" s="12">
        <f t="shared" si="12"/>
        <v>17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170</v>
      </c>
      <c r="K75" s="118"/>
      <c r="L75" s="12">
        <f t="shared" si="13"/>
        <v>11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33">
        <f t="shared" si="14"/>
        <v>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170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5</v>
      </c>
    </row>
    <row r="82" spans="3:26" ht="15.75" thickBot="1" x14ac:dyDescent="0.3"/>
    <row r="83" spans="3:26" ht="15.75" thickBot="1" x14ac:dyDescent="0.3">
      <c r="C83" s="1592" t="s">
        <v>11</v>
      </c>
      <c r="D83" s="1593"/>
      <c r="E83" s="56">
        <f>E5+E6-F78+E7</f>
        <v>170</v>
      </c>
      <c r="F83" s="1204"/>
      <c r="M83" s="1592" t="s">
        <v>11</v>
      </c>
      <c r="N83" s="1593"/>
      <c r="O83" s="56">
        <f>O5+O6-P78+O7</f>
        <v>110</v>
      </c>
      <c r="P83" s="1120"/>
      <c r="W83" s="1592" t="s">
        <v>11</v>
      </c>
      <c r="X83" s="1593"/>
      <c r="Y83" s="56">
        <f>Y5+Y6-Z78+Y7</f>
        <v>50</v>
      </c>
      <c r="Z83" s="1204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99"/>
      <c r="B5" s="1608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99"/>
      <c r="B6" s="160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9"/>
      <c r="E14" s="740"/>
      <c r="F14" s="733">
        <f t="shared" si="0"/>
        <v>0</v>
      </c>
      <c r="G14" s="734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9"/>
      <c r="E15" s="740"/>
      <c r="F15" s="733">
        <f t="shared" si="0"/>
        <v>0</v>
      </c>
      <c r="G15" s="734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9"/>
      <c r="E16" s="740"/>
      <c r="F16" s="733">
        <f t="shared" si="0"/>
        <v>0</v>
      </c>
      <c r="G16" s="734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9"/>
      <c r="E17" s="740"/>
      <c r="F17" s="733">
        <f t="shared" si="0"/>
        <v>0</v>
      </c>
      <c r="G17" s="734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8"/>
      <c r="E18" s="788"/>
      <c r="F18" s="785">
        <f t="shared" si="0"/>
        <v>0</v>
      </c>
      <c r="G18" s="786"/>
      <c r="H18" s="787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8"/>
      <c r="E19" s="788"/>
      <c r="F19" s="785">
        <f t="shared" si="0"/>
        <v>0</v>
      </c>
      <c r="G19" s="786"/>
      <c r="H19" s="787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8"/>
      <c r="E20" s="788"/>
      <c r="F20" s="785">
        <f t="shared" si="0"/>
        <v>0</v>
      </c>
      <c r="G20" s="786"/>
      <c r="H20" s="787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8"/>
      <c r="E21" s="788"/>
      <c r="F21" s="785">
        <f t="shared" si="0"/>
        <v>0</v>
      </c>
      <c r="G21" s="786"/>
      <c r="H21" s="787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8"/>
      <c r="E22" s="788"/>
      <c r="F22" s="785">
        <f t="shared" si="0"/>
        <v>0</v>
      </c>
      <c r="G22" s="786"/>
      <c r="H22" s="787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90"/>
      <c r="E23" s="901"/>
      <c r="F23" s="691">
        <f t="shared" si="0"/>
        <v>0</v>
      </c>
      <c r="G23" s="692"/>
      <c r="H23" s="693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90"/>
      <c r="E24" s="901"/>
      <c r="F24" s="691">
        <f t="shared" si="0"/>
        <v>0</v>
      </c>
      <c r="G24" s="692"/>
      <c r="H24" s="693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90"/>
      <c r="E25" s="901"/>
      <c r="F25" s="691">
        <f t="shared" si="0"/>
        <v>0</v>
      </c>
      <c r="G25" s="692"/>
      <c r="H25" s="693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10"/>
      <c r="E26" s="908"/>
      <c r="F26" s="907">
        <f t="shared" si="0"/>
        <v>0</v>
      </c>
      <c r="G26" s="909"/>
      <c r="H26" s="906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10"/>
      <c r="E27" s="908"/>
      <c r="F27" s="907">
        <f t="shared" si="0"/>
        <v>0</v>
      </c>
      <c r="G27" s="909"/>
      <c r="H27" s="906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7"/>
      <c r="E28" s="908"/>
      <c r="F28" s="907">
        <f t="shared" si="0"/>
        <v>0</v>
      </c>
      <c r="G28" s="909"/>
      <c r="H28" s="906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7"/>
      <c r="E29" s="908"/>
      <c r="F29" s="907">
        <f t="shared" si="0"/>
        <v>0</v>
      </c>
      <c r="G29" s="909"/>
      <c r="H29" s="906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7"/>
      <c r="E30" s="908"/>
      <c r="F30" s="907">
        <f t="shared" si="0"/>
        <v>0</v>
      </c>
      <c r="G30" s="909"/>
      <c r="H30" s="906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7"/>
      <c r="E31" s="908"/>
      <c r="F31" s="907">
        <f t="shared" si="0"/>
        <v>0</v>
      </c>
      <c r="G31" s="909"/>
      <c r="H31" s="906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7"/>
      <c r="E32" s="908"/>
      <c r="F32" s="907">
        <f t="shared" si="0"/>
        <v>0</v>
      </c>
      <c r="G32" s="909"/>
      <c r="H32" s="906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7"/>
      <c r="E33" s="908"/>
      <c r="F33" s="907">
        <f t="shared" si="0"/>
        <v>0</v>
      </c>
      <c r="G33" s="909"/>
      <c r="H33" s="906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7"/>
      <c r="E34" s="908"/>
      <c r="F34" s="907">
        <f t="shared" si="0"/>
        <v>0</v>
      </c>
      <c r="G34" s="909"/>
      <c r="H34" s="906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7"/>
      <c r="E35" s="908"/>
      <c r="F35" s="907">
        <f t="shared" si="0"/>
        <v>0</v>
      </c>
      <c r="G35" s="909"/>
      <c r="H35" s="906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7"/>
      <c r="E36" s="908"/>
      <c r="F36" s="907">
        <f t="shared" si="0"/>
        <v>0</v>
      </c>
      <c r="G36" s="909"/>
      <c r="H36" s="906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8">
        <f t="shared" ref="D37" si="7">C37*B37</f>
        <v>0</v>
      </c>
      <c r="E37" s="709"/>
      <c r="F37" s="708">
        <f t="shared" si="0"/>
        <v>0</v>
      </c>
      <c r="G37" s="710"/>
      <c r="H37" s="960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659" t="s">
        <v>19</v>
      </c>
      <c r="D41" s="1660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0" t="s">
        <v>335</v>
      </c>
      <c r="B1" s="1590"/>
      <c r="C1" s="1590"/>
      <c r="D1" s="1590"/>
      <c r="E1" s="1590"/>
      <c r="F1" s="1590"/>
      <c r="G1" s="15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109"/>
      <c r="B4" s="140"/>
      <c r="C4" s="503"/>
      <c r="D4" s="130"/>
      <c r="E4" s="1039"/>
      <c r="F4" s="651"/>
    </row>
    <row r="5" spans="1:10" ht="20.25" customHeight="1" x14ac:dyDescent="0.25">
      <c r="A5" s="1668" t="s">
        <v>52</v>
      </c>
      <c r="B5" s="1663" t="s">
        <v>100</v>
      </c>
      <c r="C5" s="903">
        <v>59</v>
      </c>
      <c r="D5" s="588">
        <v>45180</v>
      </c>
      <c r="E5" s="1038">
        <v>14666.78</v>
      </c>
      <c r="F5" s="828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668"/>
      <c r="B6" s="1664"/>
      <c r="C6" s="212">
        <v>59</v>
      </c>
      <c r="D6" s="130">
        <v>45184</v>
      </c>
      <c r="E6" s="1039">
        <v>4400.3599999999997</v>
      </c>
      <c r="F6" s="226">
        <v>151</v>
      </c>
      <c r="G6" s="143"/>
      <c r="H6" s="57"/>
    </row>
    <row r="7" spans="1:10" ht="20.25" customHeight="1" thickBot="1" x14ac:dyDescent="0.3">
      <c r="A7" s="1668"/>
      <c r="B7" s="1664"/>
      <c r="C7" s="484"/>
      <c r="D7" s="324"/>
      <c r="E7" s="1040"/>
      <c r="F7" s="227"/>
      <c r="G7" s="143"/>
      <c r="H7" s="57"/>
    </row>
    <row r="8" spans="1:10" ht="21" customHeight="1" thickTop="1" thickBot="1" x14ac:dyDescent="0.3">
      <c r="A8" s="1110"/>
      <c r="B8" s="1665"/>
      <c r="C8" s="484"/>
      <c r="D8" s="130"/>
      <c r="E8" s="1039"/>
      <c r="F8" s="226"/>
      <c r="I8" s="1666" t="s">
        <v>3</v>
      </c>
      <c r="J8" s="166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7"/>
      <c r="J9" s="166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6">
        <f>E5+E4-F10+E8+E6+E7</f>
        <v>19067.14</v>
      </c>
      <c r="J10" s="706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6">
        <f>I10-F11</f>
        <v>19067.14</v>
      </c>
      <c r="J11" s="706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6">
        <f t="shared" ref="I12:I42" si="1">I11-F12</f>
        <v>19067.14</v>
      </c>
      <c r="J12" s="706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6">
        <f t="shared" si="1"/>
        <v>19067.14</v>
      </c>
      <c r="J13" s="706">
        <f t="shared" si="2"/>
        <v>666</v>
      </c>
    </row>
    <row r="14" spans="1:10" x14ac:dyDescent="0.25">
      <c r="A14" s="1035"/>
      <c r="B14" s="82"/>
      <c r="C14" s="15"/>
      <c r="D14" s="1100"/>
      <c r="E14" s="630"/>
      <c r="F14" s="553">
        <f t="shared" si="0"/>
        <v>0</v>
      </c>
      <c r="G14" s="551"/>
      <c r="H14" s="565"/>
      <c r="I14" s="696">
        <f t="shared" si="1"/>
        <v>19067.14</v>
      </c>
      <c r="J14" s="706">
        <f t="shared" si="2"/>
        <v>666</v>
      </c>
    </row>
    <row r="15" spans="1:10" x14ac:dyDescent="0.25">
      <c r="A15" s="1035"/>
      <c r="B15" s="82"/>
      <c r="C15" s="15"/>
      <c r="D15" s="1100"/>
      <c r="E15" s="627"/>
      <c r="F15" s="553">
        <f t="shared" si="0"/>
        <v>0</v>
      </c>
      <c r="G15" s="551"/>
      <c r="H15" s="565"/>
      <c r="I15" s="696">
        <f t="shared" si="1"/>
        <v>19067.14</v>
      </c>
      <c r="J15" s="706">
        <f t="shared" si="2"/>
        <v>666</v>
      </c>
    </row>
    <row r="16" spans="1:10" x14ac:dyDescent="0.25">
      <c r="B16" s="82"/>
      <c r="C16" s="15"/>
      <c r="D16" s="1100"/>
      <c r="E16" s="627"/>
      <c r="F16" s="553">
        <f>D16</f>
        <v>0</v>
      </c>
      <c r="G16" s="551"/>
      <c r="H16" s="565"/>
      <c r="I16" s="696">
        <f t="shared" si="1"/>
        <v>19067.14</v>
      </c>
      <c r="J16" s="706">
        <f t="shared" si="2"/>
        <v>666</v>
      </c>
    </row>
    <row r="17" spans="1:10" x14ac:dyDescent="0.25">
      <c r="B17" s="82"/>
      <c r="C17" s="15"/>
      <c r="D17" s="1100"/>
      <c r="E17" s="627"/>
      <c r="F17" s="553">
        <f>D17</f>
        <v>0</v>
      </c>
      <c r="G17" s="551"/>
      <c r="H17" s="565"/>
      <c r="I17" s="696">
        <f t="shared" si="1"/>
        <v>19067.14</v>
      </c>
      <c r="J17" s="706">
        <f t="shared" si="2"/>
        <v>666</v>
      </c>
    </row>
    <row r="18" spans="1:10" x14ac:dyDescent="0.25">
      <c r="A18" s="80"/>
      <c r="B18" s="82"/>
      <c r="C18" s="15"/>
      <c r="D18" s="1100"/>
      <c r="E18" s="633"/>
      <c r="F18" s="553">
        <f>D18</f>
        <v>0</v>
      </c>
      <c r="G18" s="551"/>
      <c r="H18" s="565"/>
      <c r="I18" s="696">
        <f t="shared" si="1"/>
        <v>19067.14</v>
      </c>
      <c r="J18" s="706">
        <f t="shared" si="2"/>
        <v>666</v>
      </c>
    </row>
    <row r="19" spans="1:10" x14ac:dyDescent="0.25">
      <c r="A19" s="82"/>
      <c r="B19" s="82"/>
      <c r="C19" s="15"/>
      <c r="D19" s="1100"/>
      <c r="E19" s="633"/>
      <c r="F19" s="553">
        <f t="shared" ref="F19:F60" si="3">D19</f>
        <v>0</v>
      </c>
      <c r="G19" s="817"/>
      <c r="H19" s="565"/>
      <c r="I19" s="696">
        <f t="shared" si="1"/>
        <v>19067.14</v>
      </c>
      <c r="J19" s="706">
        <f t="shared" si="2"/>
        <v>666</v>
      </c>
    </row>
    <row r="20" spans="1:10" x14ac:dyDescent="0.25">
      <c r="A20" s="2"/>
      <c r="B20" s="82"/>
      <c r="C20" s="15"/>
      <c r="D20" s="1100"/>
      <c r="E20" s="633"/>
      <c r="F20" s="553">
        <f t="shared" si="3"/>
        <v>0</v>
      </c>
      <c r="G20" s="551"/>
      <c r="H20" s="565"/>
      <c r="I20" s="696">
        <f t="shared" si="1"/>
        <v>19067.14</v>
      </c>
      <c r="J20" s="706">
        <f t="shared" si="2"/>
        <v>666</v>
      </c>
    </row>
    <row r="21" spans="1:10" x14ac:dyDescent="0.25">
      <c r="A21" s="2"/>
      <c r="B21" s="82"/>
      <c r="C21" s="15"/>
      <c r="D21" s="1100"/>
      <c r="E21" s="633"/>
      <c r="F21" s="553">
        <f t="shared" si="3"/>
        <v>0</v>
      </c>
      <c r="G21" s="551"/>
      <c r="H21" s="565"/>
      <c r="I21" s="696">
        <f t="shared" si="1"/>
        <v>19067.14</v>
      </c>
      <c r="J21" s="706">
        <f t="shared" si="2"/>
        <v>666</v>
      </c>
    </row>
    <row r="22" spans="1:10" x14ac:dyDescent="0.25">
      <c r="A22" s="2"/>
      <c r="B22" s="82"/>
      <c r="C22" s="15"/>
      <c r="D22" s="1100"/>
      <c r="E22" s="627"/>
      <c r="F22" s="553">
        <f t="shared" si="3"/>
        <v>0</v>
      </c>
      <c r="G22" s="551"/>
      <c r="H22" s="565"/>
      <c r="I22" s="696">
        <f t="shared" si="1"/>
        <v>19067.14</v>
      </c>
      <c r="J22" s="706">
        <f t="shared" si="2"/>
        <v>666</v>
      </c>
    </row>
    <row r="23" spans="1:10" x14ac:dyDescent="0.25">
      <c r="A23" s="2"/>
      <c r="B23" s="82"/>
      <c r="C23" s="15"/>
      <c r="D23" s="1100"/>
      <c r="E23" s="627"/>
      <c r="F23" s="553">
        <f t="shared" si="3"/>
        <v>0</v>
      </c>
      <c r="G23" s="551"/>
      <c r="H23" s="565"/>
      <c r="I23" s="696">
        <f t="shared" si="1"/>
        <v>19067.14</v>
      </c>
      <c r="J23" s="706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6">
        <f t="shared" si="1"/>
        <v>19067.14</v>
      </c>
      <c r="J24" s="706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5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5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5"/>
    </row>
    <row r="64" spans="1:10" ht="15.75" thickBot="1" x14ac:dyDescent="0.3">
      <c r="A64" s="115"/>
    </row>
    <row r="65" spans="1:5" ht="16.5" thickTop="1" thickBot="1" x14ac:dyDescent="0.3">
      <c r="A65" s="47"/>
      <c r="C65" s="1641" t="s">
        <v>11</v>
      </c>
      <c r="D65" s="1642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71"/>
      <c r="B1" s="1671"/>
      <c r="C1" s="1671"/>
      <c r="D1" s="1671"/>
      <c r="E1" s="1671"/>
      <c r="F1" s="1671"/>
      <c r="G1" s="1671"/>
      <c r="H1" s="1671"/>
      <c r="I1" s="167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3"/>
      <c r="F4" s="974"/>
      <c r="G4" s="965"/>
    </row>
    <row r="5" spans="1:10" ht="15" customHeight="1" x14ac:dyDescent="0.25">
      <c r="A5" s="1672"/>
      <c r="B5" s="1579" t="s">
        <v>76</v>
      </c>
      <c r="C5" s="652"/>
      <c r="D5" s="566"/>
      <c r="E5" s="973"/>
      <c r="F5" s="974"/>
      <c r="G5" s="1415">
        <f>F102</f>
        <v>0</v>
      </c>
      <c r="H5" s="57">
        <f>E4+E5+E6-G5+E7+E8</f>
        <v>0</v>
      </c>
    </row>
    <row r="6" spans="1:10" ht="16.5" customHeight="1" x14ac:dyDescent="0.25">
      <c r="A6" s="1672"/>
      <c r="B6" s="1580"/>
      <c r="C6" s="652"/>
      <c r="D6" s="566"/>
      <c r="E6" s="973"/>
      <c r="F6" s="974"/>
      <c r="G6" s="564"/>
    </row>
    <row r="7" spans="1:10" ht="15.75" customHeight="1" thickBot="1" x14ac:dyDescent="0.35">
      <c r="A7" s="1672"/>
      <c r="B7" s="1581"/>
      <c r="C7" s="652"/>
      <c r="D7" s="566"/>
      <c r="E7" s="973"/>
      <c r="F7" s="974"/>
      <c r="G7" s="564"/>
      <c r="I7" s="347"/>
      <c r="J7" s="347"/>
    </row>
    <row r="8" spans="1:10" ht="16.5" customHeight="1" thickTop="1" thickBot="1" x14ac:dyDescent="0.3">
      <c r="A8" s="889"/>
      <c r="B8" s="890"/>
      <c r="C8" s="652"/>
      <c r="D8" s="566"/>
      <c r="E8" s="975"/>
      <c r="F8" s="706"/>
      <c r="G8" s="564"/>
      <c r="H8" s="582"/>
      <c r="I8" s="1673" t="s">
        <v>47</v>
      </c>
      <c r="J8" s="1669" t="s">
        <v>4</v>
      </c>
    </row>
    <row r="9" spans="1:10" ht="16.5" customHeight="1" thickTop="1" thickBot="1" x14ac:dyDescent="0.3">
      <c r="A9" s="891"/>
      <c r="B9" s="773" t="s">
        <v>7</v>
      </c>
      <c r="C9" s="892" t="s">
        <v>8</v>
      </c>
      <c r="D9" s="893" t="s">
        <v>3</v>
      </c>
      <c r="E9" s="894" t="s">
        <v>2</v>
      </c>
      <c r="F9" s="895" t="s">
        <v>9</v>
      </c>
      <c r="G9" s="896" t="s">
        <v>15</v>
      </c>
      <c r="H9" s="897"/>
      <c r="I9" s="1674"/>
      <c r="J9" s="1670"/>
    </row>
    <row r="10" spans="1:10" ht="15.75" thickTop="1" x14ac:dyDescent="0.25">
      <c r="A10" s="819"/>
      <c r="B10" s="663"/>
      <c r="C10" s="611"/>
      <c r="D10" s="816"/>
      <c r="E10" s="630"/>
      <c r="F10" s="553">
        <f t="shared" ref="F10" si="0">D10</f>
        <v>0</v>
      </c>
      <c r="G10" s="1279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819"/>
      <c r="B11" s="663"/>
      <c r="C11" s="611"/>
      <c r="D11" s="816"/>
      <c r="E11" s="630"/>
      <c r="F11" s="553">
        <f>D11</f>
        <v>0</v>
      </c>
      <c r="G11" s="551"/>
      <c r="H11" s="552"/>
      <c r="I11" s="696">
        <f>I10-F11</f>
        <v>0</v>
      </c>
      <c r="J11" s="706">
        <f>J10-C11</f>
        <v>0</v>
      </c>
    </row>
    <row r="12" spans="1:10" x14ac:dyDescent="0.25">
      <c r="A12" s="898" t="s">
        <v>32</v>
      </c>
      <c r="B12" s="663"/>
      <c r="C12" s="611"/>
      <c r="D12" s="816"/>
      <c r="E12" s="627"/>
      <c r="F12" s="553">
        <f>D12</f>
        <v>0</v>
      </c>
      <c r="G12" s="551"/>
      <c r="H12" s="552"/>
      <c r="I12" s="696">
        <f t="shared" ref="I12:I75" si="1">I11-F12</f>
        <v>0</v>
      </c>
      <c r="J12" s="706">
        <f t="shared" ref="J12:J75" si="2">J11-C12</f>
        <v>0</v>
      </c>
    </row>
    <row r="13" spans="1:10" x14ac:dyDescent="0.25">
      <c r="A13" s="899"/>
      <c r="B13" s="663"/>
      <c r="C13" s="611"/>
      <c r="D13" s="816"/>
      <c r="E13" s="633"/>
      <c r="F13" s="553">
        <f t="shared" ref="F13:F76" si="3">D13</f>
        <v>0</v>
      </c>
      <c r="G13" s="551"/>
      <c r="H13" s="552"/>
      <c r="I13" s="696">
        <f t="shared" si="1"/>
        <v>0</v>
      </c>
      <c r="J13" s="706">
        <f t="shared" si="2"/>
        <v>0</v>
      </c>
    </row>
    <row r="14" spans="1:10" x14ac:dyDescent="0.25">
      <c r="A14" s="663"/>
      <c r="B14" s="663"/>
      <c r="C14" s="611"/>
      <c r="D14" s="816"/>
      <c r="E14" s="633"/>
      <c r="F14" s="553">
        <f t="shared" si="3"/>
        <v>0</v>
      </c>
      <c r="G14" s="551"/>
      <c r="H14" s="552"/>
      <c r="I14" s="696">
        <f t="shared" si="1"/>
        <v>0</v>
      </c>
      <c r="J14" s="706">
        <f t="shared" si="2"/>
        <v>0</v>
      </c>
    </row>
    <row r="15" spans="1:10" x14ac:dyDescent="0.25">
      <c r="A15" s="900" t="s">
        <v>33</v>
      </c>
      <c r="B15" s="663"/>
      <c r="C15" s="611"/>
      <c r="D15" s="816"/>
      <c r="E15" s="633"/>
      <c r="F15" s="553">
        <f t="shared" si="3"/>
        <v>0</v>
      </c>
      <c r="G15" s="551"/>
      <c r="H15" s="552"/>
      <c r="I15" s="696">
        <f t="shared" si="1"/>
        <v>0</v>
      </c>
      <c r="J15" s="706">
        <f t="shared" si="2"/>
        <v>0</v>
      </c>
    </row>
    <row r="16" spans="1:10" x14ac:dyDescent="0.25">
      <c r="A16" s="899"/>
      <c r="B16" s="663"/>
      <c r="C16" s="611"/>
      <c r="D16" s="816"/>
      <c r="E16" s="627"/>
      <c r="F16" s="553">
        <f t="shared" si="3"/>
        <v>0</v>
      </c>
      <c r="G16" s="551"/>
      <c r="H16" s="552"/>
      <c r="I16" s="696">
        <f t="shared" si="1"/>
        <v>0</v>
      </c>
      <c r="J16" s="706">
        <f t="shared" si="2"/>
        <v>0</v>
      </c>
    </row>
    <row r="17" spans="1:10" x14ac:dyDescent="0.25">
      <c r="A17" s="663"/>
      <c r="B17" s="663"/>
      <c r="C17" s="611"/>
      <c r="D17" s="816"/>
      <c r="E17" s="633"/>
      <c r="F17" s="553">
        <f t="shared" si="3"/>
        <v>0</v>
      </c>
      <c r="G17" s="551"/>
      <c r="H17" s="552"/>
      <c r="I17" s="696">
        <f t="shared" si="1"/>
        <v>0</v>
      </c>
      <c r="J17" s="706">
        <f t="shared" si="2"/>
        <v>0</v>
      </c>
    </row>
    <row r="18" spans="1:10" x14ac:dyDescent="0.25">
      <c r="A18" s="819"/>
      <c r="B18" s="663"/>
      <c r="C18" s="611"/>
      <c r="D18" s="816"/>
      <c r="E18" s="633"/>
      <c r="F18" s="553">
        <f t="shared" si="3"/>
        <v>0</v>
      </c>
      <c r="G18" s="817"/>
      <c r="H18" s="552"/>
      <c r="I18" s="696">
        <f t="shared" si="1"/>
        <v>0</v>
      </c>
      <c r="J18" s="706">
        <f t="shared" si="2"/>
        <v>0</v>
      </c>
    </row>
    <row r="19" spans="1:10" x14ac:dyDescent="0.25">
      <c r="A19" s="819"/>
      <c r="B19" s="663"/>
      <c r="C19" s="687"/>
      <c r="D19" s="816"/>
      <c r="E19" s="633"/>
      <c r="F19" s="553">
        <f t="shared" si="3"/>
        <v>0</v>
      </c>
      <c r="G19" s="551"/>
      <c r="H19" s="552"/>
      <c r="I19" s="696">
        <f t="shared" si="1"/>
        <v>0</v>
      </c>
      <c r="J19" s="706">
        <f t="shared" si="2"/>
        <v>0</v>
      </c>
    </row>
    <row r="20" spans="1:10" x14ac:dyDescent="0.25">
      <c r="A20" s="819"/>
      <c r="B20" s="663"/>
      <c r="C20" s="611"/>
      <c r="D20" s="816"/>
      <c r="E20" s="627"/>
      <c r="F20" s="553">
        <f t="shared" si="3"/>
        <v>0</v>
      </c>
      <c r="G20" s="551"/>
      <c r="H20" s="552"/>
      <c r="I20" s="696">
        <f t="shared" si="1"/>
        <v>0</v>
      </c>
      <c r="J20" s="706">
        <f t="shared" si="2"/>
        <v>0</v>
      </c>
    </row>
    <row r="21" spans="1:10" x14ac:dyDescent="0.25">
      <c r="A21" s="819"/>
      <c r="B21" s="663"/>
      <c r="C21" s="611"/>
      <c r="D21" s="816"/>
      <c r="E21" s="627"/>
      <c r="F21" s="553">
        <f t="shared" si="3"/>
        <v>0</v>
      </c>
      <c r="G21" s="551"/>
      <c r="H21" s="552"/>
      <c r="I21" s="696">
        <f t="shared" si="1"/>
        <v>0</v>
      </c>
      <c r="J21" s="706">
        <f t="shared" si="2"/>
        <v>0</v>
      </c>
    </row>
    <row r="22" spans="1:10" x14ac:dyDescent="0.25">
      <c r="A22" s="819"/>
      <c r="B22" s="663"/>
      <c r="C22" s="611"/>
      <c r="D22" s="816"/>
      <c r="E22" s="630"/>
      <c r="F22" s="553">
        <f t="shared" si="3"/>
        <v>0</v>
      </c>
      <c r="G22" s="551"/>
      <c r="H22" s="552"/>
      <c r="I22" s="696">
        <f t="shared" si="1"/>
        <v>0</v>
      </c>
      <c r="J22" s="706">
        <f t="shared" si="2"/>
        <v>0</v>
      </c>
    </row>
    <row r="23" spans="1:10" x14ac:dyDescent="0.25">
      <c r="A23" s="819"/>
      <c r="B23" s="663"/>
      <c r="C23" s="611"/>
      <c r="D23" s="816"/>
      <c r="E23" s="630"/>
      <c r="F23" s="553">
        <f t="shared" si="3"/>
        <v>0</v>
      </c>
      <c r="G23" s="551"/>
      <c r="H23" s="552"/>
      <c r="I23" s="696">
        <f t="shared" si="1"/>
        <v>0</v>
      </c>
      <c r="J23" s="706">
        <f t="shared" si="2"/>
        <v>0</v>
      </c>
    </row>
    <row r="24" spans="1:10" x14ac:dyDescent="0.25">
      <c r="A24" s="819"/>
      <c r="B24" s="663"/>
      <c r="C24" s="611"/>
      <c r="D24" s="816"/>
      <c r="E24" s="630"/>
      <c r="F24" s="553">
        <f t="shared" si="3"/>
        <v>0</v>
      </c>
      <c r="G24" s="551"/>
      <c r="H24" s="552"/>
      <c r="I24" s="696">
        <f t="shared" si="1"/>
        <v>0</v>
      </c>
      <c r="J24" s="706">
        <f t="shared" si="2"/>
        <v>0</v>
      </c>
    </row>
    <row r="25" spans="1:10" x14ac:dyDescent="0.25">
      <c r="A25" s="819"/>
      <c r="B25" s="663"/>
      <c r="C25" s="611"/>
      <c r="D25" s="816"/>
      <c r="E25" s="630"/>
      <c r="F25" s="553">
        <f t="shared" si="3"/>
        <v>0</v>
      </c>
      <c r="G25" s="551"/>
      <c r="H25" s="552"/>
      <c r="I25" s="696">
        <f t="shared" si="1"/>
        <v>0</v>
      </c>
      <c r="J25" s="706">
        <f t="shared" si="2"/>
        <v>0</v>
      </c>
    </row>
    <row r="26" spans="1:10" x14ac:dyDescent="0.25">
      <c r="A26" s="819"/>
      <c r="B26" s="663"/>
      <c r="C26" s="611"/>
      <c r="D26" s="816"/>
      <c r="E26" s="630"/>
      <c r="F26" s="553">
        <f t="shared" si="3"/>
        <v>0</v>
      </c>
      <c r="G26" s="551"/>
      <c r="H26" s="552"/>
      <c r="I26" s="696">
        <f t="shared" si="1"/>
        <v>0</v>
      </c>
      <c r="J26" s="706">
        <f t="shared" si="2"/>
        <v>0</v>
      </c>
    </row>
    <row r="27" spans="1:10" x14ac:dyDescent="0.25">
      <c r="A27" s="819"/>
      <c r="B27" s="663"/>
      <c r="C27" s="611"/>
      <c r="D27" s="816"/>
      <c r="E27" s="630"/>
      <c r="F27" s="553">
        <f t="shared" si="3"/>
        <v>0</v>
      </c>
      <c r="G27" s="551"/>
      <c r="H27" s="552"/>
      <c r="I27" s="696">
        <f t="shared" si="1"/>
        <v>0</v>
      </c>
      <c r="J27" s="706">
        <f t="shared" si="2"/>
        <v>0</v>
      </c>
    </row>
    <row r="28" spans="1:10" x14ac:dyDescent="0.25">
      <c r="A28" s="819"/>
      <c r="B28" s="663"/>
      <c r="C28" s="611"/>
      <c r="D28" s="816"/>
      <c r="E28" s="630"/>
      <c r="F28" s="553">
        <f t="shared" si="3"/>
        <v>0</v>
      </c>
      <c r="G28" s="551"/>
      <c r="H28" s="552"/>
      <c r="I28" s="696">
        <f t="shared" si="1"/>
        <v>0</v>
      </c>
      <c r="J28" s="706">
        <f t="shared" si="2"/>
        <v>0</v>
      </c>
    </row>
    <row r="29" spans="1:10" x14ac:dyDescent="0.25">
      <c r="A29" s="819"/>
      <c r="B29" s="663"/>
      <c r="C29" s="611"/>
      <c r="D29" s="816"/>
      <c r="E29" s="630"/>
      <c r="F29" s="553">
        <f t="shared" si="3"/>
        <v>0</v>
      </c>
      <c r="G29" s="551"/>
      <c r="H29" s="552"/>
      <c r="I29" s="696">
        <f t="shared" si="1"/>
        <v>0</v>
      </c>
      <c r="J29" s="706">
        <f t="shared" si="2"/>
        <v>0</v>
      </c>
    </row>
    <row r="30" spans="1:10" x14ac:dyDescent="0.25">
      <c r="A30" s="819"/>
      <c r="B30" s="663"/>
      <c r="C30" s="611"/>
      <c r="D30" s="816"/>
      <c r="E30" s="630"/>
      <c r="F30" s="553">
        <f t="shared" si="3"/>
        <v>0</v>
      </c>
      <c r="G30" s="551"/>
      <c r="H30" s="552"/>
      <c r="I30" s="696">
        <f t="shared" si="1"/>
        <v>0</v>
      </c>
      <c r="J30" s="706">
        <f t="shared" si="2"/>
        <v>0</v>
      </c>
    </row>
    <row r="31" spans="1:10" x14ac:dyDescent="0.25">
      <c r="A31" s="819"/>
      <c r="B31" s="663"/>
      <c r="C31" s="611"/>
      <c r="D31" s="816"/>
      <c r="E31" s="630"/>
      <c r="F31" s="553">
        <f t="shared" si="3"/>
        <v>0</v>
      </c>
      <c r="G31" s="551"/>
      <c r="H31" s="552"/>
      <c r="I31" s="696">
        <f t="shared" si="1"/>
        <v>0</v>
      </c>
      <c r="J31" s="706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6">
        <f t="shared" si="1"/>
        <v>0</v>
      </c>
      <c r="J32" s="706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6">
        <f t="shared" si="1"/>
        <v>0</v>
      </c>
      <c r="J33" s="706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6">
        <f t="shared" si="1"/>
        <v>0</v>
      </c>
      <c r="J34" s="706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6">
        <f t="shared" si="1"/>
        <v>0</v>
      </c>
      <c r="J35" s="706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6">
        <f t="shared" si="1"/>
        <v>0</v>
      </c>
      <c r="J36" s="706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6">
        <f t="shared" si="1"/>
        <v>0</v>
      </c>
      <c r="J37" s="706">
        <f t="shared" si="2"/>
        <v>0</v>
      </c>
    </row>
    <row r="38" spans="1:10" x14ac:dyDescent="0.25">
      <c r="A38" s="2"/>
      <c r="B38" s="82"/>
      <c r="C38" s="564"/>
      <c r="D38" s="816"/>
      <c r="E38" s="630"/>
      <c r="F38" s="553">
        <f t="shared" si="3"/>
        <v>0</v>
      </c>
      <c r="G38" s="551"/>
      <c r="H38" s="552"/>
      <c r="I38" s="696">
        <f t="shared" si="1"/>
        <v>0</v>
      </c>
      <c r="J38" s="706">
        <f t="shared" si="2"/>
        <v>0</v>
      </c>
    </row>
    <row r="39" spans="1:10" x14ac:dyDescent="0.25">
      <c r="A39" s="2"/>
      <c r="B39" s="82"/>
      <c r="C39" s="564"/>
      <c r="D39" s="816"/>
      <c r="E39" s="630"/>
      <c r="F39" s="553">
        <f t="shared" si="3"/>
        <v>0</v>
      </c>
      <c r="G39" s="551"/>
      <c r="H39" s="552"/>
      <c r="I39" s="696">
        <f t="shared" si="1"/>
        <v>0</v>
      </c>
      <c r="J39" s="706">
        <f t="shared" si="2"/>
        <v>0</v>
      </c>
    </row>
    <row r="40" spans="1:10" x14ac:dyDescent="0.25">
      <c r="A40" s="2"/>
      <c r="B40" s="82"/>
      <c r="C40" s="564"/>
      <c r="D40" s="816"/>
      <c r="E40" s="630"/>
      <c r="F40" s="553">
        <f t="shared" si="3"/>
        <v>0</v>
      </c>
      <c r="G40" s="551"/>
      <c r="H40" s="552"/>
      <c r="I40" s="696">
        <f t="shared" si="1"/>
        <v>0</v>
      </c>
      <c r="J40" s="706">
        <f t="shared" si="2"/>
        <v>0</v>
      </c>
    </row>
    <row r="41" spans="1:10" x14ac:dyDescent="0.25">
      <c r="A41" s="2"/>
      <c r="B41" s="82"/>
      <c r="C41" s="564"/>
      <c r="D41" s="816"/>
      <c r="E41" s="630"/>
      <c r="F41" s="553">
        <f t="shared" si="3"/>
        <v>0</v>
      </c>
      <c r="G41" s="551"/>
      <c r="H41" s="552"/>
      <c r="I41" s="696">
        <f t="shared" si="1"/>
        <v>0</v>
      </c>
      <c r="J41" s="706">
        <f t="shared" si="2"/>
        <v>0</v>
      </c>
    </row>
    <row r="42" spans="1:10" x14ac:dyDescent="0.25">
      <c r="A42" s="2"/>
      <c r="B42" s="82"/>
      <c r="C42" s="564"/>
      <c r="D42" s="816"/>
      <c r="E42" s="630"/>
      <c r="F42" s="553">
        <f t="shared" si="3"/>
        <v>0</v>
      </c>
      <c r="G42" s="551"/>
      <c r="H42" s="552"/>
      <c r="I42" s="696">
        <f t="shared" si="1"/>
        <v>0</v>
      </c>
      <c r="J42" s="706">
        <f t="shared" si="2"/>
        <v>0</v>
      </c>
    </row>
    <row r="43" spans="1:10" x14ac:dyDescent="0.25">
      <c r="A43" s="2"/>
      <c r="B43" s="82"/>
      <c r="C43" s="564"/>
      <c r="D43" s="816"/>
      <c r="E43" s="630"/>
      <c r="F43" s="553">
        <f t="shared" si="3"/>
        <v>0</v>
      </c>
      <c r="G43" s="551"/>
      <c r="H43" s="552"/>
      <c r="I43" s="696">
        <f t="shared" si="1"/>
        <v>0</v>
      </c>
      <c r="J43" s="706">
        <f t="shared" si="2"/>
        <v>0</v>
      </c>
    </row>
    <row r="44" spans="1:10" x14ac:dyDescent="0.25">
      <c r="A44" s="2"/>
      <c r="B44" s="82"/>
      <c r="C44" s="564"/>
      <c r="D44" s="816"/>
      <c r="E44" s="630"/>
      <c r="F44" s="553">
        <f t="shared" si="3"/>
        <v>0</v>
      </c>
      <c r="G44" s="551"/>
      <c r="H44" s="552"/>
      <c r="I44" s="696">
        <f t="shared" si="1"/>
        <v>0</v>
      </c>
      <c r="J44" s="706">
        <f t="shared" si="2"/>
        <v>0</v>
      </c>
    </row>
    <row r="45" spans="1:10" x14ac:dyDescent="0.25">
      <c r="A45" s="2"/>
      <c r="B45" s="82"/>
      <c r="C45" s="564"/>
      <c r="D45" s="816"/>
      <c r="E45" s="630"/>
      <c r="F45" s="553">
        <f t="shared" si="3"/>
        <v>0</v>
      </c>
      <c r="G45" s="551"/>
      <c r="H45" s="552"/>
      <c r="I45" s="696">
        <f t="shared" si="1"/>
        <v>0</v>
      </c>
      <c r="J45" s="706">
        <f t="shared" si="2"/>
        <v>0</v>
      </c>
    </row>
    <row r="46" spans="1:10" x14ac:dyDescent="0.25">
      <c r="A46" s="2"/>
      <c r="B46" s="82"/>
      <c r="C46" s="564"/>
      <c r="D46" s="816"/>
      <c r="E46" s="630"/>
      <c r="F46" s="553">
        <f t="shared" si="3"/>
        <v>0</v>
      </c>
      <c r="G46" s="551"/>
      <c r="H46" s="552"/>
      <c r="I46" s="696">
        <f t="shared" si="1"/>
        <v>0</v>
      </c>
      <c r="J46" s="706">
        <f t="shared" si="2"/>
        <v>0</v>
      </c>
    </row>
    <row r="47" spans="1:10" x14ac:dyDescent="0.25">
      <c r="A47" s="2"/>
      <c r="B47" s="82"/>
      <c r="C47" s="564"/>
      <c r="D47" s="816"/>
      <c r="E47" s="630"/>
      <c r="F47" s="553">
        <f t="shared" si="3"/>
        <v>0</v>
      </c>
      <c r="G47" s="551"/>
      <c r="H47" s="552"/>
      <c r="I47" s="696">
        <f t="shared" si="1"/>
        <v>0</v>
      </c>
      <c r="J47" s="706">
        <f t="shared" si="2"/>
        <v>0</v>
      </c>
    </row>
    <row r="48" spans="1:10" x14ac:dyDescent="0.25">
      <c r="A48" s="2"/>
      <c r="B48" s="82"/>
      <c r="C48" s="564"/>
      <c r="D48" s="816"/>
      <c r="E48" s="630"/>
      <c r="F48" s="553">
        <f t="shared" si="3"/>
        <v>0</v>
      </c>
      <c r="G48" s="551"/>
      <c r="H48" s="552"/>
      <c r="I48" s="696">
        <f t="shared" si="1"/>
        <v>0</v>
      </c>
      <c r="J48" s="706">
        <f t="shared" si="2"/>
        <v>0</v>
      </c>
    </row>
    <row r="49" spans="1:10" x14ac:dyDescent="0.25">
      <c r="A49" s="2"/>
      <c r="B49" s="82"/>
      <c r="C49" s="564"/>
      <c r="D49" s="816"/>
      <c r="E49" s="630"/>
      <c r="F49" s="553">
        <f t="shared" si="3"/>
        <v>0</v>
      </c>
      <c r="G49" s="551"/>
      <c r="H49" s="552"/>
      <c r="I49" s="696">
        <f t="shared" si="1"/>
        <v>0</v>
      </c>
      <c r="J49" s="706">
        <f t="shared" si="2"/>
        <v>0</v>
      </c>
    </row>
    <row r="50" spans="1:10" x14ac:dyDescent="0.25">
      <c r="A50" s="2"/>
      <c r="B50" s="82"/>
      <c r="C50" s="564"/>
      <c r="D50" s="816"/>
      <c r="E50" s="630"/>
      <c r="F50" s="553">
        <f t="shared" si="3"/>
        <v>0</v>
      </c>
      <c r="G50" s="551"/>
      <c r="H50" s="552"/>
      <c r="I50" s="696">
        <f t="shared" si="1"/>
        <v>0</v>
      </c>
      <c r="J50" s="706">
        <f t="shared" si="2"/>
        <v>0</v>
      </c>
    </row>
    <row r="51" spans="1:10" x14ac:dyDescent="0.25">
      <c r="A51" s="2"/>
      <c r="B51" s="82"/>
      <c r="C51" s="564"/>
      <c r="D51" s="816"/>
      <c r="E51" s="630"/>
      <c r="F51" s="553">
        <f t="shared" si="3"/>
        <v>0</v>
      </c>
      <c r="G51" s="551"/>
      <c r="H51" s="552"/>
      <c r="I51" s="696">
        <f t="shared" si="1"/>
        <v>0</v>
      </c>
      <c r="J51" s="706">
        <f t="shared" si="2"/>
        <v>0</v>
      </c>
    </row>
    <row r="52" spans="1:10" x14ac:dyDescent="0.25">
      <c r="A52" s="2"/>
      <c r="B52" s="82"/>
      <c r="C52" s="564"/>
      <c r="D52" s="816"/>
      <c r="E52" s="630"/>
      <c r="F52" s="553">
        <f t="shared" si="3"/>
        <v>0</v>
      </c>
      <c r="G52" s="551"/>
      <c r="H52" s="552"/>
      <c r="I52" s="696">
        <f t="shared" si="1"/>
        <v>0</v>
      </c>
      <c r="J52" s="706">
        <f t="shared" si="2"/>
        <v>0</v>
      </c>
    </row>
    <row r="53" spans="1:10" x14ac:dyDescent="0.25">
      <c r="A53" s="2"/>
      <c r="B53" s="82"/>
      <c r="C53" s="564"/>
      <c r="D53" s="816"/>
      <c r="E53" s="630"/>
      <c r="F53" s="553">
        <f t="shared" si="3"/>
        <v>0</v>
      </c>
      <c r="G53" s="551"/>
      <c r="H53" s="552"/>
      <c r="I53" s="696">
        <f t="shared" si="1"/>
        <v>0</v>
      </c>
      <c r="J53" s="706">
        <f t="shared" si="2"/>
        <v>0</v>
      </c>
    </row>
    <row r="54" spans="1:10" x14ac:dyDescent="0.25">
      <c r="A54" s="2"/>
      <c r="B54" s="82"/>
      <c r="C54" s="564"/>
      <c r="D54" s="816"/>
      <c r="E54" s="630"/>
      <c r="F54" s="553">
        <f t="shared" si="3"/>
        <v>0</v>
      </c>
      <c r="G54" s="551"/>
      <c r="H54" s="552"/>
      <c r="I54" s="696">
        <f t="shared" si="1"/>
        <v>0</v>
      </c>
      <c r="J54" s="706">
        <f t="shared" si="2"/>
        <v>0</v>
      </c>
    </row>
    <row r="55" spans="1:10" x14ac:dyDescent="0.25">
      <c r="A55" s="2"/>
      <c r="B55" s="82"/>
      <c r="C55" s="564"/>
      <c r="D55" s="816"/>
      <c r="E55" s="630"/>
      <c r="F55" s="553">
        <f t="shared" si="3"/>
        <v>0</v>
      </c>
      <c r="G55" s="551"/>
      <c r="H55" s="552"/>
      <c r="I55" s="696">
        <f t="shared" si="1"/>
        <v>0</v>
      </c>
      <c r="J55" s="706">
        <f t="shared" si="2"/>
        <v>0</v>
      </c>
    </row>
    <row r="56" spans="1:10" x14ac:dyDescent="0.25">
      <c r="A56" s="2"/>
      <c r="B56" s="82"/>
      <c r="C56" s="564"/>
      <c r="D56" s="816"/>
      <c r="E56" s="630"/>
      <c r="F56" s="553">
        <f t="shared" si="3"/>
        <v>0</v>
      </c>
      <c r="G56" s="551"/>
      <c r="H56" s="552"/>
      <c r="I56" s="696">
        <f t="shared" si="1"/>
        <v>0</v>
      </c>
      <c r="J56" s="706">
        <f t="shared" si="2"/>
        <v>0</v>
      </c>
    </row>
    <row r="57" spans="1:10" x14ac:dyDescent="0.25">
      <c r="A57" s="2"/>
      <c r="B57" s="82"/>
      <c r="C57" s="564"/>
      <c r="D57" s="816"/>
      <c r="E57" s="630"/>
      <c r="F57" s="553">
        <f t="shared" si="3"/>
        <v>0</v>
      </c>
      <c r="G57" s="551"/>
      <c r="H57" s="552"/>
      <c r="I57" s="696">
        <f t="shared" si="1"/>
        <v>0</v>
      </c>
      <c r="J57" s="706">
        <f t="shared" si="2"/>
        <v>0</v>
      </c>
    </row>
    <row r="58" spans="1:10" x14ac:dyDescent="0.25">
      <c r="A58" s="2"/>
      <c r="B58" s="82"/>
      <c r="C58" s="564"/>
      <c r="D58" s="816"/>
      <c r="E58" s="630"/>
      <c r="F58" s="553">
        <f t="shared" si="3"/>
        <v>0</v>
      </c>
      <c r="G58" s="551"/>
      <c r="H58" s="552"/>
      <c r="I58" s="696">
        <f t="shared" si="1"/>
        <v>0</v>
      </c>
      <c r="J58" s="706">
        <f t="shared" si="2"/>
        <v>0</v>
      </c>
    </row>
    <row r="59" spans="1:10" x14ac:dyDescent="0.25">
      <c r="A59" s="2"/>
      <c r="B59" s="82"/>
      <c r="C59" s="564"/>
      <c r="D59" s="816"/>
      <c r="E59" s="630"/>
      <c r="F59" s="553">
        <f t="shared" si="3"/>
        <v>0</v>
      </c>
      <c r="G59" s="551"/>
      <c r="H59" s="552"/>
      <c r="I59" s="696">
        <f t="shared" si="1"/>
        <v>0</v>
      </c>
      <c r="J59" s="706">
        <f t="shared" si="2"/>
        <v>0</v>
      </c>
    </row>
    <row r="60" spans="1:10" x14ac:dyDescent="0.25">
      <c r="A60" s="2"/>
      <c r="B60" s="82"/>
      <c r="C60" s="564"/>
      <c r="D60" s="816"/>
      <c r="E60" s="630"/>
      <c r="F60" s="553">
        <f t="shared" si="3"/>
        <v>0</v>
      </c>
      <c r="G60" s="551"/>
      <c r="H60" s="552"/>
      <c r="I60" s="696">
        <f t="shared" si="1"/>
        <v>0</v>
      </c>
      <c r="J60" s="706">
        <f t="shared" si="2"/>
        <v>0</v>
      </c>
    </row>
    <row r="61" spans="1:10" x14ac:dyDescent="0.25">
      <c r="A61" s="2"/>
      <c r="B61" s="82"/>
      <c r="C61" s="564"/>
      <c r="D61" s="816"/>
      <c r="E61" s="630"/>
      <c r="F61" s="553">
        <f t="shared" si="3"/>
        <v>0</v>
      </c>
      <c r="G61" s="551"/>
      <c r="H61" s="552"/>
      <c r="I61" s="696">
        <f t="shared" si="1"/>
        <v>0</v>
      </c>
      <c r="J61" s="706">
        <f t="shared" si="2"/>
        <v>0</v>
      </c>
    </row>
    <row r="62" spans="1:10" x14ac:dyDescent="0.25">
      <c r="A62" s="2"/>
      <c r="B62" s="82"/>
      <c r="C62" s="564"/>
      <c r="D62" s="816"/>
      <c r="E62" s="630"/>
      <c r="F62" s="553">
        <f t="shared" si="3"/>
        <v>0</v>
      </c>
      <c r="G62" s="551"/>
      <c r="H62" s="552"/>
      <c r="I62" s="696">
        <f t="shared" si="1"/>
        <v>0</v>
      </c>
      <c r="J62" s="706">
        <f t="shared" si="2"/>
        <v>0</v>
      </c>
    </row>
    <row r="63" spans="1:10" x14ac:dyDescent="0.25">
      <c r="A63" s="2"/>
      <c r="B63" s="82"/>
      <c r="C63" s="564"/>
      <c r="D63" s="816"/>
      <c r="E63" s="630"/>
      <c r="F63" s="553">
        <f t="shared" si="3"/>
        <v>0</v>
      </c>
      <c r="G63" s="551"/>
      <c r="H63" s="552"/>
      <c r="I63" s="696">
        <f t="shared" si="1"/>
        <v>0</v>
      </c>
      <c r="J63" s="706">
        <f t="shared" si="2"/>
        <v>0</v>
      </c>
    </row>
    <row r="64" spans="1:10" x14ac:dyDescent="0.25">
      <c r="A64" s="2"/>
      <c r="B64" s="82"/>
      <c r="C64" s="564"/>
      <c r="D64" s="816"/>
      <c r="E64" s="630"/>
      <c r="F64" s="553">
        <f t="shared" si="3"/>
        <v>0</v>
      </c>
      <c r="G64" s="551"/>
      <c r="H64" s="552"/>
      <c r="I64" s="696">
        <f t="shared" si="1"/>
        <v>0</v>
      </c>
      <c r="J64" s="706">
        <f t="shared" si="2"/>
        <v>0</v>
      </c>
    </row>
    <row r="65" spans="1:10" x14ac:dyDescent="0.25">
      <c r="A65" s="2"/>
      <c r="B65" s="82"/>
      <c r="C65" s="564"/>
      <c r="D65" s="816"/>
      <c r="E65" s="630"/>
      <c r="F65" s="553">
        <f t="shared" si="3"/>
        <v>0</v>
      </c>
      <c r="G65" s="551"/>
      <c r="H65" s="552"/>
      <c r="I65" s="696">
        <f t="shared" si="1"/>
        <v>0</v>
      </c>
      <c r="J65" s="706">
        <f t="shared" si="2"/>
        <v>0</v>
      </c>
    </row>
    <row r="66" spans="1:10" x14ac:dyDescent="0.25">
      <c r="A66" s="2"/>
      <c r="B66" s="82"/>
      <c r="C66" s="564"/>
      <c r="D66" s="816"/>
      <c r="E66" s="630"/>
      <c r="F66" s="553">
        <f t="shared" si="3"/>
        <v>0</v>
      </c>
      <c r="G66" s="551"/>
      <c r="H66" s="552"/>
      <c r="I66" s="696">
        <f t="shared" si="1"/>
        <v>0</v>
      </c>
      <c r="J66" s="706">
        <f t="shared" si="2"/>
        <v>0</v>
      </c>
    </row>
    <row r="67" spans="1:10" x14ac:dyDescent="0.25">
      <c r="A67" s="2"/>
      <c r="B67" s="82"/>
      <c r="C67" s="564"/>
      <c r="D67" s="816"/>
      <c r="E67" s="630"/>
      <c r="F67" s="553">
        <f t="shared" si="3"/>
        <v>0</v>
      </c>
      <c r="G67" s="551"/>
      <c r="H67" s="552"/>
      <c r="I67" s="696">
        <f t="shared" si="1"/>
        <v>0</v>
      </c>
      <c r="J67" s="706">
        <f t="shared" si="2"/>
        <v>0</v>
      </c>
    </row>
    <row r="68" spans="1:10" x14ac:dyDescent="0.25">
      <c r="A68" s="2"/>
      <c r="B68" s="82"/>
      <c r="C68" s="564"/>
      <c r="D68" s="816"/>
      <c r="E68" s="630"/>
      <c r="F68" s="553">
        <f t="shared" si="3"/>
        <v>0</v>
      </c>
      <c r="G68" s="551"/>
      <c r="H68" s="552"/>
      <c r="I68" s="696">
        <f t="shared" si="1"/>
        <v>0</v>
      </c>
      <c r="J68" s="706">
        <f t="shared" si="2"/>
        <v>0</v>
      </c>
    </row>
    <row r="69" spans="1:10" x14ac:dyDescent="0.25">
      <c r="A69" s="2"/>
      <c r="B69" s="82"/>
      <c r="C69" s="564"/>
      <c r="D69" s="816"/>
      <c r="E69" s="630"/>
      <c r="F69" s="553">
        <f t="shared" si="3"/>
        <v>0</v>
      </c>
      <c r="G69" s="551"/>
      <c r="H69" s="552"/>
      <c r="I69" s="696">
        <f t="shared" si="1"/>
        <v>0</v>
      </c>
      <c r="J69" s="706">
        <f t="shared" si="2"/>
        <v>0</v>
      </c>
    </row>
    <row r="70" spans="1:10" x14ac:dyDescent="0.25">
      <c r="A70" s="2"/>
      <c r="B70" s="82"/>
      <c r="C70" s="564"/>
      <c r="D70" s="816"/>
      <c r="E70" s="630"/>
      <c r="F70" s="553">
        <f t="shared" si="3"/>
        <v>0</v>
      </c>
      <c r="G70" s="551"/>
      <c r="H70" s="552"/>
      <c r="I70" s="696">
        <f t="shared" si="1"/>
        <v>0</v>
      </c>
      <c r="J70" s="706">
        <f t="shared" si="2"/>
        <v>0</v>
      </c>
    </row>
    <row r="71" spans="1:10" x14ac:dyDescent="0.25">
      <c r="A71" s="2"/>
      <c r="B71" s="82"/>
      <c r="C71" s="564"/>
      <c r="D71" s="816"/>
      <c r="E71" s="630"/>
      <c r="F71" s="553">
        <f t="shared" si="3"/>
        <v>0</v>
      </c>
      <c r="G71" s="551"/>
      <c r="H71" s="552"/>
      <c r="I71" s="696">
        <f t="shared" si="1"/>
        <v>0</v>
      </c>
      <c r="J71" s="706">
        <f t="shared" si="2"/>
        <v>0</v>
      </c>
    </row>
    <row r="72" spans="1:10" x14ac:dyDescent="0.25">
      <c r="A72" s="2"/>
      <c r="B72" s="82"/>
      <c r="C72" s="564"/>
      <c r="D72" s="816"/>
      <c r="E72" s="630"/>
      <c r="F72" s="553">
        <f t="shared" si="3"/>
        <v>0</v>
      </c>
      <c r="G72" s="551"/>
      <c r="H72" s="552"/>
      <c r="I72" s="696">
        <f t="shared" si="1"/>
        <v>0</v>
      </c>
      <c r="J72" s="706">
        <f t="shared" si="2"/>
        <v>0</v>
      </c>
    </row>
    <row r="73" spans="1:10" x14ac:dyDescent="0.25">
      <c r="A73" s="2"/>
      <c r="B73" s="82"/>
      <c r="C73" s="564"/>
      <c r="D73" s="816"/>
      <c r="E73" s="630"/>
      <c r="F73" s="553">
        <f t="shared" si="3"/>
        <v>0</v>
      </c>
      <c r="G73" s="551"/>
      <c r="H73" s="552"/>
      <c r="I73" s="696">
        <f t="shared" si="1"/>
        <v>0</v>
      </c>
      <c r="J73" s="706">
        <f t="shared" si="2"/>
        <v>0</v>
      </c>
    </row>
    <row r="74" spans="1:10" x14ac:dyDescent="0.25">
      <c r="A74" s="2"/>
      <c r="B74" s="82"/>
      <c r="C74" s="564"/>
      <c r="D74" s="816"/>
      <c r="E74" s="630"/>
      <c r="F74" s="553">
        <f t="shared" si="3"/>
        <v>0</v>
      </c>
      <c r="G74" s="551"/>
      <c r="H74" s="552"/>
      <c r="I74" s="696">
        <f t="shared" si="1"/>
        <v>0</v>
      </c>
      <c r="J74" s="706">
        <f t="shared" si="2"/>
        <v>0</v>
      </c>
    </row>
    <row r="75" spans="1:10" x14ac:dyDescent="0.25">
      <c r="A75" s="2"/>
      <c r="B75" s="82"/>
      <c r="C75" s="564"/>
      <c r="D75" s="816"/>
      <c r="E75" s="630"/>
      <c r="F75" s="553">
        <f t="shared" si="3"/>
        <v>0</v>
      </c>
      <c r="G75" s="551"/>
      <c r="H75" s="552"/>
      <c r="I75" s="696">
        <f t="shared" si="1"/>
        <v>0</v>
      </c>
      <c r="J75" s="706">
        <f t="shared" si="2"/>
        <v>0</v>
      </c>
    </row>
    <row r="76" spans="1:10" x14ac:dyDescent="0.25">
      <c r="A76" s="2"/>
      <c r="B76" s="82"/>
      <c r="C76" s="564"/>
      <c r="D76" s="816"/>
      <c r="E76" s="630"/>
      <c r="F76" s="553">
        <f t="shared" si="3"/>
        <v>0</v>
      </c>
      <c r="G76" s="551"/>
      <c r="H76" s="552"/>
      <c r="I76" s="696">
        <f t="shared" ref="I76:I91" si="4">I75-F76</f>
        <v>0</v>
      </c>
      <c r="J76" s="706">
        <f t="shared" ref="J76:J91" si="5">J75-C76</f>
        <v>0</v>
      </c>
    </row>
    <row r="77" spans="1:10" x14ac:dyDescent="0.25">
      <c r="A77" s="2"/>
      <c r="B77" s="82"/>
      <c r="C77" s="564"/>
      <c r="D77" s="816"/>
      <c r="E77" s="630"/>
      <c r="F77" s="553">
        <f t="shared" ref="F77:F91" si="6">D77</f>
        <v>0</v>
      </c>
      <c r="G77" s="551"/>
      <c r="H77" s="552"/>
      <c r="I77" s="696">
        <f t="shared" si="4"/>
        <v>0</v>
      </c>
      <c r="J77" s="706">
        <f t="shared" si="5"/>
        <v>0</v>
      </c>
    </row>
    <row r="78" spans="1:10" x14ac:dyDescent="0.25">
      <c r="A78" s="2"/>
      <c r="B78" s="82"/>
      <c r="C78" s="564"/>
      <c r="D78" s="816"/>
      <c r="E78" s="630"/>
      <c r="F78" s="553">
        <f t="shared" si="6"/>
        <v>0</v>
      </c>
      <c r="G78" s="551"/>
      <c r="H78" s="552"/>
      <c r="I78" s="696">
        <f t="shared" si="4"/>
        <v>0</v>
      </c>
      <c r="J78" s="706">
        <f t="shared" si="5"/>
        <v>0</v>
      </c>
    </row>
    <row r="79" spans="1:10" x14ac:dyDescent="0.25">
      <c r="A79" s="2"/>
      <c r="B79" s="82"/>
      <c r="C79" s="564"/>
      <c r="D79" s="816"/>
      <c r="E79" s="630"/>
      <c r="F79" s="553">
        <f t="shared" si="6"/>
        <v>0</v>
      </c>
      <c r="G79" s="551"/>
      <c r="H79" s="552"/>
      <c r="I79" s="696">
        <f t="shared" si="4"/>
        <v>0</v>
      </c>
      <c r="J79" s="706">
        <f t="shared" si="5"/>
        <v>0</v>
      </c>
    </row>
    <row r="80" spans="1:10" x14ac:dyDescent="0.25">
      <c r="A80" s="2"/>
      <c r="B80" s="82"/>
      <c r="C80" s="564"/>
      <c r="D80" s="816"/>
      <c r="E80" s="630"/>
      <c r="F80" s="553">
        <f t="shared" si="6"/>
        <v>0</v>
      </c>
      <c r="G80" s="551"/>
      <c r="H80" s="552"/>
      <c r="I80" s="696">
        <f t="shared" si="4"/>
        <v>0</v>
      </c>
      <c r="J80" s="706">
        <f t="shared" si="5"/>
        <v>0</v>
      </c>
    </row>
    <row r="81" spans="1:10" x14ac:dyDescent="0.25">
      <c r="A81" s="2"/>
      <c r="B81" s="82"/>
      <c r="C81" s="564"/>
      <c r="D81" s="816"/>
      <c r="E81" s="630"/>
      <c r="F81" s="553">
        <f t="shared" si="6"/>
        <v>0</v>
      </c>
      <c r="G81" s="551"/>
      <c r="H81" s="552"/>
      <c r="I81" s="696">
        <f t="shared" si="4"/>
        <v>0</v>
      </c>
      <c r="J81" s="706">
        <f t="shared" si="5"/>
        <v>0</v>
      </c>
    </row>
    <row r="82" spans="1:10" x14ac:dyDescent="0.25">
      <c r="A82" s="2"/>
      <c r="B82" s="82"/>
      <c r="C82" s="564"/>
      <c r="D82" s="816"/>
      <c r="E82" s="630"/>
      <c r="F82" s="553">
        <f t="shared" si="6"/>
        <v>0</v>
      </c>
      <c r="G82" s="551"/>
      <c r="H82" s="552"/>
      <c r="I82" s="696">
        <f t="shared" si="4"/>
        <v>0</v>
      </c>
      <c r="J82" s="706">
        <f t="shared" si="5"/>
        <v>0</v>
      </c>
    </row>
    <row r="83" spans="1:10" x14ac:dyDescent="0.25">
      <c r="A83" s="2"/>
      <c r="B83" s="82"/>
      <c r="C83" s="564"/>
      <c r="D83" s="816"/>
      <c r="E83" s="630"/>
      <c r="F83" s="553">
        <f t="shared" si="6"/>
        <v>0</v>
      </c>
      <c r="G83" s="551"/>
      <c r="H83" s="552"/>
      <c r="I83" s="696">
        <f t="shared" si="4"/>
        <v>0</v>
      </c>
      <c r="J83" s="706">
        <f t="shared" si="5"/>
        <v>0</v>
      </c>
    </row>
    <row r="84" spans="1:10" x14ac:dyDescent="0.25">
      <c r="A84" s="2"/>
      <c r="B84" s="82"/>
      <c r="C84" s="564"/>
      <c r="D84" s="816"/>
      <c r="E84" s="630"/>
      <c r="F84" s="553">
        <f t="shared" si="6"/>
        <v>0</v>
      </c>
      <c r="G84" s="551"/>
      <c r="H84" s="552"/>
      <c r="I84" s="696">
        <f t="shared" si="4"/>
        <v>0</v>
      </c>
      <c r="J84" s="706">
        <f t="shared" si="5"/>
        <v>0</v>
      </c>
    </row>
    <row r="85" spans="1:10" x14ac:dyDescent="0.25">
      <c r="A85" s="2"/>
      <c r="B85" s="82"/>
      <c r="C85" s="564"/>
      <c r="D85" s="816"/>
      <c r="E85" s="630"/>
      <c r="F85" s="553">
        <f t="shared" si="6"/>
        <v>0</v>
      </c>
      <c r="G85" s="551"/>
      <c r="H85" s="552"/>
      <c r="I85" s="696">
        <f t="shared" si="4"/>
        <v>0</v>
      </c>
      <c r="J85" s="706">
        <f t="shared" si="5"/>
        <v>0</v>
      </c>
    </row>
    <row r="86" spans="1:10" x14ac:dyDescent="0.25">
      <c r="A86" s="2"/>
      <c r="B86" s="82"/>
      <c r="C86" s="564"/>
      <c r="D86" s="816"/>
      <c r="E86" s="630"/>
      <c r="F86" s="553">
        <f t="shared" si="6"/>
        <v>0</v>
      </c>
      <c r="G86" s="551"/>
      <c r="H86" s="552"/>
      <c r="I86" s="696">
        <f t="shared" si="4"/>
        <v>0</v>
      </c>
      <c r="J86" s="706">
        <f t="shared" si="5"/>
        <v>0</v>
      </c>
    </row>
    <row r="87" spans="1:10" x14ac:dyDescent="0.25">
      <c r="A87" s="2"/>
      <c r="B87" s="82"/>
      <c r="C87" s="564"/>
      <c r="D87" s="816"/>
      <c r="E87" s="630"/>
      <c r="F87" s="553">
        <f t="shared" si="6"/>
        <v>0</v>
      </c>
      <c r="G87" s="551"/>
      <c r="H87" s="552"/>
      <c r="I87" s="696">
        <f t="shared" si="4"/>
        <v>0</v>
      </c>
      <c r="J87" s="706">
        <f t="shared" si="5"/>
        <v>0</v>
      </c>
    </row>
    <row r="88" spans="1:10" x14ac:dyDescent="0.25">
      <c r="A88" s="2"/>
      <c r="B88" s="82"/>
      <c r="C88" s="564"/>
      <c r="D88" s="816"/>
      <c r="E88" s="630"/>
      <c r="F88" s="553">
        <f t="shared" si="6"/>
        <v>0</v>
      </c>
      <c r="G88" s="551"/>
      <c r="H88" s="552"/>
      <c r="I88" s="696">
        <f t="shared" si="4"/>
        <v>0</v>
      </c>
      <c r="J88" s="706">
        <f t="shared" si="5"/>
        <v>0</v>
      </c>
    </row>
    <row r="89" spans="1:10" x14ac:dyDescent="0.25">
      <c r="A89" s="2"/>
      <c r="B89" s="82"/>
      <c r="C89" s="564"/>
      <c r="D89" s="816"/>
      <c r="E89" s="630"/>
      <c r="F89" s="553">
        <f t="shared" si="6"/>
        <v>0</v>
      </c>
      <c r="G89" s="551"/>
      <c r="H89" s="552"/>
      <c r="I89" s="696">
        <f t="shared" si="4"/>
        <v>0</v>
      </c>
      <c r="J89" s="706">
        <f t="shared" si="5"/>
        <v>0</v>
      </c>
    </row>
    <row r="90" spans="1:10" x14ac:dyDescent="0.25">
      <c r="A90" s="2"/>
      <c r="B90" s="82"/>
      <c r="C90" s="564"/>
      <c r="D90" s="816"/>
      <c r="E90" s="630"/>
      <c r="F90" s="553">
        <f t="shared" si="6"/>
        <v>0</v>
      </c>
      <c r="G90" s="551"/>
      <c r="H90" s="552"/>
      <c r="I90" s="696">
        <f t="shared" si="4"/>
        <v>0</v>
      </c>
      <c r="J90" s="706">
        <f t="shared" si="5"/>
        <v>0</v>
      </c>
    </row>
    <row r="91" spans="1:10" ht="14.25" customHeight="1" x14ac:dyDescent="0.25">
      <c r="A91" s="2"/>
      <c r="B91" s="82"/>
      <c r="C91" s="564"/>
      <c r="D91" s="816">
        <v>0</v>
      </c>
      <c r="E91" s="630"/>
      <c r="F91" s="553">
        <f t="shared" si="6"/>
        <v>0</v>
      </c>
      <c r="G91" s="551"/>
      <c r="H91" s="552"/>
      <c r="I91" s="696">
        <f t="shared" si="4"/>
        <v>0</v>
      </c>
      <c r="J91" s="706">
        <f t="shared" si="5"/>
        <v>0</v>
      </c>
    </row>
    <row r="92" spans="1:10" ht="14.25" customHeight="1" x14ac:dyDescent="0.25">
      <c r="A92" s="2"/>
      <c r="B92" s="82"/>
      <c r="C92" s="564"/>
      <c r="D92" s="816"/>
      <c r="E92" s="630"/>
      <c r="F92" s="553"/>
      <c r="G92" s="551"/>
      <c r="H92" s="552"/>
      <c r="I92" s="696"/>
      <c r="J92" s="706"/>
    </row>
    <row r="93" spans="1:10" ht="14.25" customHeight="1" x14ac:dyDescent="0.25">
      <c r="A93" s="2"/>
      <c r="B93" s="82"/>
      <c r="C93" s="564"/>
      <c r="D93" s="816"/>
      <c r="E93" s="630"/>
      <c r="F93" s="553"/>
      <c r="G93" s="551"/>
      <c r="H93" s="552"/>
      <c r="I93" s="696"/>
      <c r="J93" s="706"/>
    </row>
    <row r="94" spans="1:10" ht="14.25" customHeight="1" x14ac:dyDescent="0.25">
      <c r="A94" s="2"/>
      <c r="B94" s="82"/>
      <c r="C94" s="564"/>
      <c r="D94" s="816"/>
      <c r="E94" s="630"/>
      <c r="F94" s="553"/>
      <c r="G94" s="551"/>
      <c r="H94" s="552"/>
      <c r="I94" s="696"/>
      <c r="J94" s="706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41" t="s">
        <v>11</v>
      </c>
      <c r="D105" s="1642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5" sqref="B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71"/>
      <c r="B1" s="1671"/>
      <c r="C1" s="1671"/>
      <c r="D1" s="1671"/>
      <c r="E1" s="1671"/>
      <c r="F1" s="1671"/>
      <c r="G1" s="1671"/>
      <c r="H1" s="1671"/>
      <c r="I1" s="167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30"/>
    </row>
    <row r="5" spans="1:10" ht="15" customHeight="1" x14ac:dyDescent="0.3">
      <c r="A5" s="1672" t="s">
        <v>96</v>
      </c>
      <c r="B5" s="1675" t="s">
        <v>186</v>
      </c>
      <c r="C5" s="867"/>
      <c r="D5" s="653"/>
      <c r="E5" s="866"/>
      <c r="F5" s="655"/>
      <c r="G5" s="143">
        <f>F43</f>
        <v>0</v>
      </c>
      <c r="H5" s="57">
        <f>E4+E5+E6-G5+E7+E8</f>
        <v>0</v>
      </c>
    </row>
    <row r="6" spans="1:10" ht="16.5" customHeight="1" x14ac:dyDescent="0.25">
      <c r="A6" s="1672"/>
      <c r="B6" s="1676"/>
      <c r="C6" s="652"/>
      <c r="D6" s="653"/>
      <c r="E6" s="866"/>
      <c r="F6" s="655"/>
      <c r="G6" s="1030"/>
    </row>
    <row r="7" spans="1:10" ht="15.75" customHeight="1" thickBot="1" x14ac:dyDescent="0.35">
      <c r="A7" s="1672"/>
      <c r="B7" s="1677"/>
      <c r="C7" s="652"/>
      <c r="D7" s="653"/>
      <c r="E7" s="654"/>
      <c r="F7" s="655"/>
      <c r="G7" s="1030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30"/>
      <c r="I8" s="1673" t="s">
        <v>47</v>
      </c>
      <c r="J8" s="166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74"/>
      <c r="J9" s="1670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0</v>
      </c>
      <c r="J11" s="706">
        <f>J10-C11</f>
        <v>0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0</v>
      </c>
      <c r="J12" s="706">
        <f t="shared" ref="J12:J40" si="1">J11-C12</f>
        <v>0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0</v>
      </c>
      <c r="J13" s="706">
        <f t="shared" si="1"/>
        <v>0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0</v>
      </c>
      <c r="J14" s="706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0</v>
      </c>
      <c r="J15" s="706">
        <f t="shared" si="1"/>
        <v>0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0</v>
      </c>
      <c r="J16" s="706">
        <f t="shared" si="1"/>
        <v>0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0</v>
      </c>
      <c r="J17" s="706">
        <f t="shared" si="1"/>
        <v>0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7"/>
      <c r="H18" s="552"/>
      <c r="I18" s="548">
        <f t="shared" si="0"/>
        <v>0</v>
      </c>
      <c r="J18" s="706">
        <f t="shared" si="1"/>
        <v>0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0</v>
      </c>
      <c r="J19" s="706">
        <f t="shared" si="1"/>
        <v>0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0</v>
      </c>
      <c r="J20" s="706">
        <f t="shared" si="1"/>
        <v>0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0</v>
      </c>
      <c r="J21" s="706">
        <f t="shared" si="1"/>
        <v>0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0</v>
      </c>
      <c r="J22" s="706">
        <f t="shared" si="1"/>
        <v>0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0</v>
      </c>
      <c r="J23" s="706">
        <f t="shared" si="1"/>
        <v>0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0</v>
      </c>
      <c r="J24" s="706">
        <f t="shared" si="1"/>
        <v>0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0</v>
      </c>
      <c r="J25" s="706">
        <f t="shared" si="1"/>
        <v>0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0</v>
      </c>
      <c r="J26" s="706">
        <f t="shared" si="1"/>
        <v>0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0</v>
      </c>
      <c r="J27" s="706">
        <f t="shared" si="1"/>
        <v>0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0</v>
      </c>
      <c r="J28" s="706">
        <f t="shared" si="1"/>
        <v>0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0</v>
      </c>
      <c r="J29" s="706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0</v>
      </c>
      <c r="J39" s="706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41" t="s">
        <v>11</v>
      </c>
      <c r="D46" s="164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0" t="s">
        <v>336</v>
      </c>
      <c r="B1" s="1590"/>
      <c r="C1" s="1590"/>
      <c r="D1" s="1590"/>
      <c r="E1" s="1590"/>
      <c r="F1" s="1590"/>
      <c r="G1" s="159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2"/>
      <c r="B4" s="782"/>
      <c r="C4" s="782"/>
      <c r="D4" s="1280"/>
      <c r="E4" s="1282"/>
      <c r="F4" s="1284"/>
      <c r="G4" s="1281"/>
      <c r="H4" s="783"/>
    </row>
    <row r="5" spans="1:10" ht="16.5" thickBot="1" x14ac:dyDescent="0.3">
      <c r="A5" s="74"/>
      <c r="B5" s="140"/>
      <c r="C5" s="484"/>
      <c r="D5" s="130"/>
      <c r="E5" s="1283"/>
      <c r="F5" s="1285"/>
    </row>
    <row r="6" spans="1:10" ht="15" customHeight="1" thickBot="1" x14ac:dyDescent="0.3">
      <c r="A6" s="1678" t="s">
        <v>96</v>
      </c>
      <c r="B6" s="1675" t="s">
        <v>98</v>
      </c>
      <c r="C6" s="124">
        <v>74</v>
      </c>
      <c r="D6" s="130">
        <v>45177</v>
      </c>
      <c r="E6" s="1440">
        <v>1732.13</v>
      </c>
      <c r="F6" s="1285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679"/>
      <c r="B7" s="1677"/>
      <c r="C7" s="124"/>
      <c r="D7" s="130"/>
      <c r="E7" s="1139"/>
      <c r="F7" s="1286"/>
      <c r="I7" s="1666" t="s">
        <v>3</v>
      </c>
      <c r="J7" s="166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67"/>
      <c r="J8" s="1662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6">
        <f>I9-F10</f>
        <v>1732.13</v>
      </c>
      <c r="J10" s="706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6">
        <f t="shared" ref="I11:I45" si="1">I10-F11</f>
        <v>1732.13</v>
      </c>
      <c r="J11" s="706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6">
        <f t="shared" si="1"/>
        <v>1732.13</v>
      </c>
      <c r="J12" s="706">
        <f t="shared" si="2"/>
        <v>70</v>
      </c>
    </row>
    <row r="13" spans="1:10" x14ac:dyDescent="0.25">
      <c r="A13" s="1204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6">
        <f t="shared" si="1"/>
        <v>1732.13</v>
      </c>
      <c r="J13" s="706">
        <f t="shared" si="2"/>
        <v>70</v>
      </c>
    </row>
    <row r="14" spans="1:10" x14ac:dyDescent="0.25">
      <c r="A14" s="1204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6">
        <f t="shared" si="1"/>
        <v>1732.13</v>
      </c>
      <c r="J14" s="706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40">
        <f t="shared" si="1"/>
        <v>1732.13</v>
      </c>
      <c r="J15" s="706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6">
        <f t="shared" si="1"/>
        <v>1732.13</v>
      </c>
      <c r="J16" s="706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6">
        <f t="shared" si="1"/>
        <v>1732.13</v>
      </c>
      <c r="J17" s="706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7"/>
      <c r="H18" s="565"/>
      <c r="I18" s="696">
        <f t="shared" si="1"/>
        <v>1732.13</v>
      </c>
      <c r="J18" s="706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6">
        <f t="shared" si="1"/>
        <v>1732.13</v>
      </c>
      <c r="J19" s="706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6">
        <f t="shared" si="1"/>
        <v>1732.13</v>
      </c>
      <c r="J20" s="706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6">
        <f t="shared" si="1"/>
        <v>1732.13</v>
      </c>
      <c r="J21" s="706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6">
        <f t="shared" si="1"/>
        <v>1732.13</v>
      </c>
      <c r="J22" s="706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6">
        <f t="shared" si="1"/>
        <v>1732.13</v>
      </c>
      <c r="J23" s="706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6">
        <f t="shared" si="1"/>
        <v>1732.13</v>
      </c>
      <c r="J24" s="706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6">
        <f t="shared" si="1"/>
        <v>1732.13</v>
      </c>
      <c r="J25" s="706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6">
        <f t="shared" si="1"/>
        <v>1732.13</v>
      </c>
      <c r="J26" s="706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6">
        <f t="shared" si="1"/>
        <v>1732.13</v>
      </c>
      <c r="J27" s="706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96"/>
      <c r="F29" s="553">
        <f t="shared" si="0"/>
        <v>0</v>
      </c>
      <c r="G29" s="519"/>
      <c r="H29" s="993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96"/>
      <c r="F30" s="553">
        <f t="shared" si="0"/>
        <v>0</v>
      </c>
      <c r="G30" s="519"/>
      <c r="H30" s="993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96"/>
      <c r="F31" s="553">
        <f t="shared" si="0"/>
        <v>0</v>
      </c>
      <c r="G31" s="519"/>
      <c r="H31" s="993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96"/>
      <c r="F32" s="553">
        <f t="shared" si="0"/>
        <v>0</v>
      </c>
      <c r="G32" s="519"/>
      <c r="H32" s="993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96"/>
      <c r="F33" s="553">
        <f t="shared" si="0"/>
        <v>0</v>
      </c>
      <c r="G33" s="519"/>
      <c r="H33" s="993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96"/>
      <c r="F34" s="553">
        <f t="shared" si="0"/>
        <v>0</v>
      </c>
      <c r="G34" s="519"/>
      <c r="H34" s="993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8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204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204"/>
    </row>
    <row r="49" spans="1:5" ht="15.75" thickBot="1" x14ac:dyDescent="0.3">
      <c r="A49" s="115"/>
    </row>
    <row r="50" spans="1:5" ht="16.5" thickTop="1" thickBot="1" x14ac:dyDescent="0.3">
      <c r="A50" s="47"/>
      <c r="C50" s="1641" t="s">
        <v>11</v>
      </c>
      <c r="D50" s="1642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04" t="s">
        <v>317</v>
      </c>
      <c r="B1" s="1604"/>
      <c r="C1" s="1604"/>
      <c r="D1" s="1604"/>
      <c r="E1" s="1604"/>
      <c r="F1" s="1604"/>
      <c r="G1" s="1604"/>
      <c r="H1" s="96">
        <v>1</v>
      </c>
      <c r="L1" s="1590" t="s">
        <v>335</v>
      </c>
      <c r="M1" s="1590"/>
      <c r="N1" s="1590"/>
      <c r="O1" s="1590"/>
      <c r="P1" s="1590"/>
      <c r="Q1" s="1590"/>
      <c r="R1" s="159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3"/>
      <c r="E4" s="225"/>
      <c r="F4" s="226"/>
      <c r="L4" s="74"/>
      <c r="M4" s="140"/>
      <c r="N4" s="484"/>
      <c r="O4" s="873"/>
      <c r="P4" s="225"/>
      <c r="Q4" s="226"/>
    </row>
    <row r="5" spans="1:21" ht="16.5" customHeight="1" thickBot="1" x14ac:dyDescent="0.3">
      <c r="A5" s="1678" t="s">
        <v>96</v>
      </c>
      <c r="B5" s="1675" t="s">
        <v>107</v>
      </c>
      <c r="C5" s="484">
        <v>228</v>
      </c>
      <c r="D5" s="873">
        <v>45154</v>
      </c>
      <c r="E5" s="868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678" t="s">
        <v>96</v>
      </c>
      <c r="M5" s="1675" t="s">
        <v>107</v>
      </c>
      <c r="N5" s="484">
        <v>230</v>
      </c>
      <c r="O5" s="873">
        <v>45183</v>
      </c>
      <c r="P5" s="868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679"/>
      <c r="B6" s="1677"/>
      <c r="C6" s="212">
        <v>228</v>
      </c>
      <c r="D6" s="873">
        <v>45164</v>
      </c>
      <c r="E6" s="140">
        <v>644.48</v>
      </c>
      <c r="F6" s="227">
        <v>21</v>
      </c>
      <c r="I6" s="1682" t="s">
        <v>3</v>
      </c>
      <c r="J6" s="1680" t="s">
        <v>4</v>
      </c>
      <c r="L6" s="1679"/>
      <c r="M6" s="1677"/>
      <c r="N6" s="212"/>
      <c r="O6" s="873"/>
      <c r="P6" s="140"/>
      <c r="Q6" s="227"/>
      <c r="T6" s="1682" t="s">
        <v>3</v>
      </c>
      <c r="U6" s="168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83"/>
      <c r="J7" s="168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83"/>
      <c r="U7" s="1681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6">
        <f>E5+E4-F8+E6</f>
        <v>954.97</v>
      </c>
      <c r="J8" s="706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6">
        <f>P5+P4-Q8+P6</f>
        <v>606.36</v>
      </c>
      <c r="U8" s="706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6">
        <f>I8-F9</f>
        <v>735.85</v>
      </c>
      <c r="J9" s="706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6">
        <f>T8-Q9</f>
        <v>606.36</v>
      </c>
      <c r="U9" s="706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6">
        <f t="shared" ref="I10:I28" si="2">I9-F10</f>
        <v>675.41000000000008</v>
      </c>
      <c r="J10" s="706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6">
        <f t="shared" ref="T10:T28" si="4">T9-Q10</f>
        <v>606.36</v>
      </c>
      <c r="U10" s="706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6">
        <f t="shared" si="2"/>
        <v>464.05000000000007</v>
      </c>
      <c r="J11" s="706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6">
        <f t="shared" si="4"/>
        <v>606.36</v>
      </c>
      <c r="U11" s="706">
        <f t="shared" si="5"/>
        <v>20</v>
      </c>
    </row>
    <row r="12" spans="1:21" x14ac:dyDescent="0.25">
      <c r="A12" s="1204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204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6">
        <f t="shared" si="4"/>
        <v>606.36</v>
      </c>
      <c r="U12" s="706">
        <f t="shared" si="5"/>
        <v>20</v>
      </c>
    </row>
    <row r="13" spans="1:21" x14ac:dyDescent="0.25">
      <c r="A13" s="1204"/>
      <c r="B13" s="82"/>
      <c r="C13" s="15"/>
      <c r="D13" s="1416">
        <v>0</v>
      </c>
      <c r="E13" s="1399"/>
      <c r="F13" s="1362">
        <f t="shared" si="0"/>
        <v>0</v>
      </c>
      <c r="G13" s="1078"/>
      <c r="H13" s="1417"/>
      <c r="I13" s="696">
        <f t="shared" si="2"/>
        <v>464.05000000000007</v>
      </c>
      <c r="J13" s="706">
        <f t="shared" si="3"/>
        <v>15</v>
      </c>
      <c r="L13" s="1204"/>
      <c r="M13" s="82"/>
      <c r="N13" s="15"/>
      <c r="O13" s="1416">
        <v>0</v>
      </c>
      <c r="P13" s="1399"/>
      <c r="Q13" s="1367">
        <f t="shared" si="1"/>
        <v>0</v>
      </c>
      <c r="R13" s="1078"/>
      <c r="S13" s="1417"/>
      <c r="T13" s="696">
        <f t="shared" si="4"/>
        <v>606.36</v>
      </c>
      <c r="U13" s="706">
        <f t="shared" si="5"/>
        <v>20</v>
      </c>
    </row>
    <row r="14" spans="1:21" x14ac:dyDescent="0.25">
      <c r="B14" s="82"/>
      <c r="C14" s="15"/>
      <c r="D14" s="1416">
        <v>0</v>
      </c>
      <c r="E14" s="1399"/>
      <c r="F14" s="1362">
        <f t="shared" si="0"/>
        <v>0</v>
      </c>
      <c r="G14" s="1078"/>
      <c r="H14" s="1417"/>
      <c r="I14" s="696">
        <f t="shared" si="2"/>
        <v>464.05000000000007</v>
      </c>
      <c r="J14" s="706">
        <f t="shared" si="3"/>
        <v>15</v>
      </c>
      <c r="M14" s="82"/>
      <c r="N14" s="15"/>
      <c r="O14" s="1416">
        <v>0</v>
      </c>
      <c r="P14" s="1399"/>
      <c r="Q14" s="1367">
        <f t="shared" si="1"/>
        <v>0</v>
      </c>
      <c r="R14" s="1078"/>
      <c r="S14" s="1417"/>
      <c r="T14" s="696">
        <f t="shared" si="4"/>
        <v>606.36</v>
      </c>
      <c r="U14" s="706">
        <f t="shared" si="5"/>
        <v>20</v>
      </c>
    </row>
    <row r="15" spans="1:21" x14ac:dyDescent="0.25">
      <c r="B15" s="82"/>
      <c r="C15" s="15"/>
      <c r="D15" s="1416">
        <v>0</v>
      </c>
      <c r="E15" s="1399"/>
      <c r="F15" s="1362">
        <f t="shared" si="0"/>
        <v>0</v>
      </c>
      <c r="G15" s="1078"/>
      <c r="H15" s="1417"/>
      <c r="I15" s="696">
        <f t="shared" si="2"/>
        <v>464.05000000000007</v>
      </c>
      <c r="J15" s="706">
        <f t="shared" si="3"/>
        <v>15</v>
      </c>
      <c r="M15" s="82"/>
      <c r="N15" s="15"/>
      <c r="O15" s="1416">
        <v>0</v>
      </c>
      <c r="P15" s="1399"/>
      <c r="Q15" s="1367">
        <f t="shared" si="1"/>
        <v>0</v>
      </c>
      <c r="R15" s="1078"/>
      <c r="S15" s="1417"/>
      <c r="T15" s="696">
        <f t="shared" si="4"/>
        <v>606.36</v>
      </c>
      <c r="U15" s="706">
        <f t="shared" si="5"/>
        <v>20</v>
      </c>
    </row>
    <row r="16" spans="1:21" x14ac:dyDescent="0.25">
      <c r="A16" s="80"/>
      <c r="B16" s="82"/>
      <c r="C16" s="15"/>
      <c r="D16" s="1416">
        <v>0</v>
      </c>
      <c r="E16" s="1399"/>
      <c r="F16" s="1362">
        <f t="shared" si="0"/>
        <v>0</v>
      </c>
      <c r="G16" s="1078"/>
      <c r="H16" s="1417"/>
      <c r="I16" s="696">
        <f t="shared" si="2"/>
        <v>464.05000000000007</v>
      </c>
      <c r="J16" s="706">
        <f t="shared" si="3"/>
        <v>15</v>
      </c>
      <c r="L16" s="80"/>
      <c r="M16" s="82"/>
      <c r="N16" s="15"/>
      <c r="O16" s="1416">
        <v>0</v>
      </c>
      <c r="P16" s="1399"/>
      <c r="Q16" s="1362">
        <f t="shared" si="1"/>
        <v>0</v>
      </c>
      <c r="R16" s="1078"/>
      <c r="S16" s="1417"/>
      <c r="T16" s="696">
        <f t="shared" si="4"/>
        <v>606.36</v>
      </c>
      <c r="U16" s="706">
        <f t="shared" si="5"/>
        <v>20</v>
      </c>
    </row>
    <row r="17" spans="1:21" x14ac:dyDescent="0.25">
      <c r="A17" s="82"/>
      <c r="B17" s="82"/>
      <c r="C17" s="15"/>
      <c r="D17" s="1416">
        <v>0</v>
      </c>
      <c r="E17" s="1399"/>
      <c r="F17" s="1362">
        <f t="shared" si="0"/>
        <v>0</v>
      </c>
      <c r="G17" s="1418"/>
      <c r="H17" s="1417"/>
      <c r="I17" s="696">
        <f t="shared" si="2"/>
        <v>464.05000000000007</v>
      </c>
      <c r="J17" s="706">
        <f t="shared" si="3"/>
        <v>15</v>
      </c>
      <c r="L17" s="82"/>
      <c r="M17" s="82"/>
      <c r="N17" s="15"/>
      <c r="O17" s="1416">
        <v>0</v>
      </c>
      <c r="P17" s="1399"/>
      <c r="Q17" s="1362">
        <f t="shared" si="1"/>
        <v>0</v>
      </c>
      <c r="R17" s="1418"/>
      <c r="S17" s="1417"/>
      <c r="T17" s="696">
        <f t="shared" si="4"/>
        <v>606.36</v>
      </c>
      <c r="U17" s="706">
        <f t="shared" si="5"/>
        <v>20</v>
      </c>
    </row>
    <row r="18" spans="1:21" x14ac:dyDescent="0.25">
      <c r="A18" s="2"/>
      <c r="B18" s="82"/>
      <c r="C18" s="15"/>
      <c r="D18" s="1416">
        <v>0</v>
      </c>
      <c r="E18" s="1399"/>
      <c r="F18" s="1362">
        <f t="shared" si="0"/>
        <v>0</v>
      </c>
      <c r="G18" s="1364"/>
      <c r="H18" s="1419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416">
        <v>0</v>
      </c>
      <c r="P18" s="1399"/>
      <c r="Q18" s="1362">
        <f t="shared" si="1"/>
        <v>0</v>
      </c>
      <c r="R18" s="1364"/>
      <c r="S18" s="1419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416">
        <v>0</v>
      </c>
      <c r="E19" s="1399"/>
      <c r="F19" s="1362">
        <f t="shared" si="0"/>
        <v>0</v>
      </c>
      <c r="G19" s="1364"/>
      <c r="H19" s="1419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416">
        <v>0</v>
      </c>
      <c r="P19" s="1399"/>
      <c r="Q19" s="1362">
        <f t="shared" si="1"/>
        <v>0</v>
      </c>
      <c r="R19" s="1364"/>
      <c r="S19" s="1419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416">
        <v>0</v>
      </c>
      <c r="E20" s="1399"/>
      <c r="F20" s="1362">
        <f t="shared" si="0"/>
        <v>0</v>
      </c>
      <c r="G20" s="1364"/>
      <c r="H20" s="1419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416">
        <v>0</v>
      </c>
      <c r="P20" s="1399"/>
      <c r="Q20" s="1362">
        <f t="shared" si="1"/>
        <v>0</v>
      </c>
      <c r="R20" s="1364"/>
      <c r="S20" s="1419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416">
        <v>0</v>
      </c>
      <c r="E21" s="1399"/>
      <c r="F21" s="1362">
        <f t="shared" si="0"/>
        <v>0</v>
      </c>
      <c r="G21" s="1364"/>
      <c r="H21" s="1419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416">
        <v>0</v>
      </c>
      <c r="P21" s="1399"/>
      <c r="Q21" s="1362">
        <f t="shared" si="1"/>
        <v>0</v>
      </c>
      <c r="R21" s="1364"/>
      <c r="S21" s="1419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416">
        <v>0</v>
      </c>
      <c r="E22" s="1399"/>
      <c r="F22" s="1362">
        <f t="shared" si="0"/>
        <v>0</v>
      </c>
      <c r="G22" s="1364"/>
      <c r="H22" s="1419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416">
        <v>0</v>
      </c>
      <c r="P22" s="1399"/>
      <c r="Q22" s="1362">
        <f t="shared" si="1"/>
        <v>0</v>
      </c>
      <c r="R22" s="1364"/>
      <c r="S22" s="1419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416">
        <v>0</v>
      </c>
      <c r="E23" s="1376"/>
      <c r="F23" s="1362">
        <f t="shared" si="0"/>
        <v>0</v>
      </c>
      <c r="G23" s="1364"/>
      <c r="H23" s="1419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416">
        <v>0</v>
      </c>
      <c r="P23" s="1376"/>
      <c r="Q23" s="1362">
        <f t="shared" si="1"/>
        <v>0</v>
      </c>
      <c r="R23" s="1364"/>
      <c r="S23" s="1419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416">
        <v>0</v>
      </c>
      <c r="E24" s="1420"/>
      <c r="F24" s="1362">
        <f t="shared" si="0"/>
        <v>0</v>
      </c>
      <c r="G24" s="1364"/>
      <c r="H24" s="1419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416">
        <v>0</v>
      </c>
      <c r="P24" s="1420"/>
      <c r="Q24" s="1362">
        <f t="shared" si="1"/>
        <v>0</v>
      </c>
      <c r="R24" s="1364"/>
      <c r="S24" s="1419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416">
        <v>0</v>
      </c>
      <c r="E25" s="1420"/>
      <c r="F25" s="1362">
        <f t="shared" si="0"/>
        <v>0</v>
      </c>
      <c r="G25" s="1364"/>
      <c r="H25" s="1419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416">
        <v>0</v>
      </c>
      <c r="P25" s="1420"/>
      <c r="Q25" s="1362">
        <f t="shared" si="1"/>
        <v>0</v>
      </c>
      <c r="R25" s="1364"/>
      <c r="S25" s="1419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416">
        <v>0</v>
      </c>
      <c r="E26" s="1399"/>
      <c r="F26" s="1362">
        <f t="shared" si="0"/>
        <v>0</v>
      </c>
      <c r="G26" s="1364"/>
      <c r="H26" s="1365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416">
        <v>0</v>
      </c>
      <c r="P26" s="1399"/>
      <c r="Q26" s="1362">
        <f t="shared" si="1"/>
        <v>0</v>
      </c>
      <c r="R26" s="1364"/>
      <c r="S26" s="1365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416">
        <v>0</v>
      </c>
      <c r="E27" s="1399"/>
      <c r="F27" s="1362">
        <f t="shared" si="0"/>
        <v>0</v>
      </c>
      <c r="G27" s="1364"/>
      <c r="H27" s="1365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416">
        <v>0</v>
      </c>
      <c r="P27" s="1399"/>
      <c r="Q27" s="1362">
        <f t="shared" si="1"/>
        <v>0</v>
      </c>
      <c r="R27" s="1364"/>
      <c r="S27" s="1365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416">
        <v>0</v>
      </c>
      <c r="E28" s="1399"/>
      <c r="F28" s="1362">
        <f t="shared" si="0"/>
        <v>0</v>
      </c>
      <c r="G28" s="1364"/>
      <c r="H28" s="1365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416">
        <v>0</v>
      </c>
      <c r="P28" s="1399"/>
      <c r="Q28" s="1362">
        <f t="shared" si="1"/>
        <v>0</v>
      </c>
      <c r="R28" s="1364"/>
      <c r="S28" s="1365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4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204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204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04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204"/>
      <c r="L31" s="51"/>
      <c r="O31" s="110" t="s">
        <v>4</v>
      </c>
      <c r="P31" s="67">
        <f>Q4+Q5+Q6-+N30</f>
        <v>20</v>
      </c>
      <c r="U31" s="120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41" t="s">
        <v>11</v>
      </c>
      <c r="D33" s="1642"/>
      <c r="E33" s="141">
        <f>E5+E4+E6+-F30</f>
        <v>464.05000000000007</v>
      </c>
      <c r="L33" s="47"/>
      <c r="N33" s="1641" t="s">
        <v>11</v>
      </c>
      <c r="O33" s="1642"/>
      <c r="P33" s="141">
        <f>P5+P4+P6+-Q30</f>
        <v>606.36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86"/>
      <c r="B1" s="1586"/>
      <c r="C1" s="1586"/>
      <c r="D1" s="1586"/>
      <c r="E1" s="1586"/>
      <c r="F1" s="1586"/>
      <c r="G1" s="1586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5"/>
      <c r="H4" s="144"/>
      <c r="I4" s="366"/>
    </row>
    <row r="5" spans="1:11" ht="15" customHeight="1" x14ac:dyDescent="0.25">
      <c r="A5" s="1594"/>
      <c r="B5" s="1611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594"/>
      <c r="B6" s="1684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82" t="s">
        <v>21</v>
      </c>
      <c r="E75" s="1583"/>
      <c r="F75" s="137">
        <f>G5-F73</f>
        <v>0</v>
      </c>
    </row>
    <row r="76" spans="1:10" ht="15.75" thickBot="1" x14ac:dyDescent="0.3">
      <c r="A76" s="121"/>
      <c r="D76" s="703" t="s">
        <v>4</v>
      </c>
      <c r="E76" s="70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  <c r="K1" s="1590"/>
      <c r="L1" s="1590"/>
      <c r="M1" s="1590"/>
      <c r="N1" s="1590"/>
      <c r="O1" s="1590"/>
      <c r="P1" s="1590"/>
      <c r="Q1" s="15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4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20"/>
      <c r="C4" s="359"/>
      <c r="D4" s="130"/>
      <c r="E4" s="197"/>
      <c r="F4" s="61"/>
      <c r="G4" s="151"/>
      <c r="H4" s="151"/>
      <c r="K4" s="12"/>
      <c r="L4" s="1125"/>
      <c r="M4" s="359"/>
      <c r="N4" s="130"/>
      <c r="O4" s="197"/>
      <c r="P4" s="61"/>
      <c r="Q4" s="151"/>
      <c r="R4" s="151"/>
    </row>
    <row r="5" spans="1:19" ht="15" customHeight="1" x14ac:dyDescent="0.25">
      <c r="A5" s="1594"/>
      <c r="B5" s="1596"/>
      <c r="C5" s="359"/>
      <c r="D5" s="130"/>
      <c r="E5" s="961"/>
      <c r="F5" s="651"/>
      <c r="G5" s="584"/>
      <c r="H5" s="582"/>
      <c r="I5" s="736"/>
      <c r="J5" s="582"/>
      <c r="K5" s="1597"/>
      <c r="L5" s="1597"/>
      <c r="M5" s="359"/>
      <c r="N5" s="566"/>
      <c r="O5" s="961"/>
      <c r="P5" s="651"/>
      <c r="Q5" s="781"/>
      <c r="R5" s="582"/>
      <c r="S5" s="736"/>
    </row>
    <row r="6" spans="1:19" x14ac:dyDescent="0.25">
      <c r="A6" s="1594"/>
      <c r="B6" s="1596"/>
      <c r="C6" s="230"/>
      <c r="D6" s="130"/>
      <c r="E6" s="77"/>
      <c r="F6" s="61"/>
      <c r="G6" s="47"/>
      <c r="H6" s="7">
        <f>E6-G6+E7+E5-G5</f>
        <v>0</v>
      </c>
      <c r="K6" s="1597"/>
      <c r="L6" s="1597"/>
      <c r="M6" s="230"/>
      <c r="N6" s="566"/>
      <c r="O6" s="631"/>
      <c r="P6" s="651"/>
      <c r="Q6" s="737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  <c r="K9" s="79"/>
      <c r="L9" s="657"/>
      <c r="M9" s="611"/>
      <c r="N9" s="553"/>
      <c r="O9" s="580"/>
      <c r="P9" s="553"/>
      <c r="Q9" s="551"/>
      <c r="R9" s="552"/>
      <c r="S9" s="584">
        <f>Q5-P9</f>
        <v>0</v>
      </c>
    </row>
    <row r="10" spans="1:19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  <c r="K10" s="185"/>
      <c r="L10" s="657"/>
      <c r="M10" s="611"/>
      <c r="N10" s="553"/>
      <c r="O10" s="580"/>
      <c r="P10" s="553"/>
      <c r="Q10" s="551"/>
      <c r="R10" s="552"/>
      <c r="S10" s="584">
        <f>Q6-P10</f>
        <v>0</v>
      </c>
    </row>
    <row r="11" spans="1:19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  <c r="K11" s="174"/>
      <c r="L11" s="657"/>
      <c r="M11" s="611"/>
      <c r="N11" s="553"/>
      <c r="O11" s="580"/>
      <c r="P11" s="553"/>
      <c r="Q11" s="551"/>
      <c r="R11" s="552"/>
      <c r="S11" s="584">
        <f t="shared" ref="S11" si="1">Q7-P11</f>
        <v>0</v>
      </c>
    </row>
    <row r="12" spans="1:19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  <c r="K12" s="174"/>
      <c r="L12" s="657"/>
      <c r="M12" s="611"/>
      <c r="N12" s="553"/>
      <c r="O12" s="580"/>
      <c r="P12" s="553"/>
      <c r="Q12" s="551"/>
      <c r="R12" s="552"/>
      <c r="S12" s="584">
        <f>S11-P12</f>
        <v>0</v>
      </c>
    </row>
    <row r="13" spans="1:19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2">I12-F13</f>
        <v>0</v>
      </c>
      <c r="J13" s="582"/>
      <c r="K13" s="81"/>
      <c r="L13" s="657"/>
      <c r="M13" s="611"/>
      <c r="N13" s="553"/>
      <c r="O13" s="580"/>
      <c r="P13" s="553"/>
      <c r="Q13" s="551"/>
      <c r="R13" s="552"/>
      <c r="S13" s="584">
        <f t="shared" ref="S13:S33" si="3">S12-P13</f>
        <v>0</v>
      </c>
    </row>
    <row r="14" spans="1:19" x14ac:dyDescent="0.25">
      <c r="A14" s="1120"/>
      <c r="B14" s="657"/>
      <c r="C14" s="611"/>
      <c r="D14" s="553"/>
      <c r="E14" s="580"/>
      <c r="F14" s="553"/>
      <c r="G14" s="551"/>
      <c r="H14" s="552"/>
      <c r="I14" s="584">
        <f t="shared" si="2"/>
        <v>0</v>
      </c>
      <c r="J14" s="582"/>
      <c r="K14" s="1125"/>
      <c r="L14" s="657"/>
      <c r="M14" s="611"/>
      <c r="N14" s="553"/>
      <c r="O14" s="580"/>
      <c r="P14" s="553"/>
      <c r="Q14" s="551"/>
      <c r="R14" s="552"/>
      <c r="S14" s="584">
        <f t="shared" si="3"/>
        <v>0</v>
      </c>
    </row>
    <row r="15" spans="1:19" x14ac:dyDescent="0.25">
      <c r="A15" s="1120"/>
      <c r="B15" s="657"/>
      <c r="C15" s="611"/>
      <c r="D15" s="553"/>
      <c r="E15" s="580"/>
      <c r="F15" s="553"/>
      <c r="G15" s="551"/>
      <c r="H15" s="552"/>
      <c r="I15" s="584">
        <f t="shared" si="2"/>
        <v>0</v>
      </c>
      <c r="J15" s="582"/>
      <c r="K15" s="1125"/>
      <c r="L15" s="657"/>
      <c r="M15" s="611"/>
      <c r="N15" s="553"/>
      <c r="O15" s="580"/>
      <c r="P15" s="553"/>
      <c r="Q15" s="551"/>
      <c r="R15" s="552"/>
      <c r="S15" s="584">
        <f t="shared" si="3"/>
        <v>0</v>
      </c>
    </row>
    <row r="16" spans="1:19" x14ac:dyDescent="0.25">
      <c r="B16" s="174"/>
      <c r="C16" s="611"/>
      <c r="D16" s="553"/>
      <c r="E16" s="580"/>
      <c r="F16" s="553"/>
      <c r="G16" s="551"/>
      <c r="H16" s="552"/>
      <c r="I16" s="584">
        <f t="shared" si="2"/>
        <v>0</v>
      </c>
      <c r="L16" s="174"/>
      <c r="M16" s="611"/>
      <c r="N16" s="553"/>
      <c r="O16" s="580"/>
      <c r="P16" s="553"/>
      <c r="Q16" s="551"/>
      <c r="R16" s="552"/>
      <c r="S16" s="584">
        <f t="shared" si="3"/>
        <v>0</v>
      </c>
    </row>
    <row r="17" spans="1:19" x14ac:dyDescent="0.25">
      <c r="B17" s="174"/>
      <c r="C17" s="611"/>
      <c r="D17" s="553"/>
      <c r="E17" s="580"/>
      <c r="F17" s="553"/>
      <c r="G17" s="551"/>
      <c r="H17" s="552"/>
      <c r="I17" s="584">
        <f t="shared" si="2"/>
        <v>0</v>
      </c>
      <c r="L17" s="174"/>
      <c r="M17" s="611"/>
      <c r="N17" s="553"/>
      <c r="O17" s="580"/>
      <c r="P17" s="553"/>
      <c r="Q17" s="551"/>
      <c r="R17" s="552"/>
      <c r="S17" s="584">
        <f t="shared" si="3"/>
        <v>0</v>
      </c>
    </row>
    <row r="18" spans="1:1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2"/>
        <v>0</v>
      </c>
      <c r="K18" s="118"/>
      <c r="L18" s="174"/>
      <c r="M18" s="611"/>
      <c r="N18" s="553"/>
      <c r="O18" s="580"/>
      <c r="P18" s="553"/>
      <c r="Q18" s="551"/>
      <c r="R18" s="552"/>
      <c r="S18" s="584">
        <f t="shared" si="3"/>
        <v>0</v>
      </c>
    </row>
    <row r="19" spans="1:1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2"/>
        <v>0</v>
      </c>
      <c r="K19" s="118"/>
      <c r="L19" s="174"/>
      <c r="M19" s="611"/>
      <c r="N19" s="553"/>
      <c r="O19" s="580"/>
      <c r="P19" s="553"/>
      <c r="Q19" s="551"/>
      <c r="R19" s="552"/>
      <c r="S19" s="584">
        <f t="shared" si="3"/>
        <v>0</v>
      </c>
    </row>
    <row r="20" spans="1:1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2"/>
        <v>0</v>
      </c>
      <c r="K20" s="118"/>
      <c r="L20" s="174"/>
      <c r="M20" s="611"/>
      <c r="N20" s="553"/>
      <c r="O20" s="580"/>
      <c r="P20" s="553"/>
      <c r="Q20" s="551"/>
      <c r="R20" s="552"/>
      <c r="S20" s="584">
        <f t="shared" si="3"/>
        <v>0</v>
      </c>
    </row>
    <row r="21" spans="1:1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2"/>
        <v>0</v>
      </c>
      <c r="K21" s="118"/>
      <c r="L21" s="174"/>
      <c r="M21" s="611"/>
      <c r="N21" s="553"/>
      <c r="O21" s="580"/>
      <c r="P21" s="553"/>
      <c r="Q21" s="551"/>
      <c r="R21" s="552"/>
      <c r="S21" s="584">
        <f t="shared" si="3"/>
        <v>0</v>
      </c>
    </row>
    <row r="22" spans="1:1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2"/>
        <v>0</v>
      </c>
      <c r="K22" s="118"/>
      <c r="L22" s="174"/>
      <c r="M22" s="611"/>
      <c r="N22" s="553"/>
      <c r="O22" s="580"/>
      <c r="P22" s="553"/>
      <c r="Q22" s="551"/>
      <c r="R22" s="552"/>
      <c r="S22" s="584">
        <f t="shared" si="3"/>
        <v>0</v>
      </c>
    </row>
    <row r="23" spans="1:1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2"/>
        <v>0</v>
      </c>
      <c r="K23" s="119"/>
      <c r="L23" s="174"/>
      <c r="M23" s="15"/>
      <c r="N23" s="68"/>
      <c r="O23" s="580"/>
      <c r="P23" s="68"/>
      <c r="Q23" s="551"/>
      <c r="R23" s="552"/>
      <c r="S23" s="584">
        <f t="shared" si="3"/>
        <v>0</v>
      </c>
    </row>
    <row r="24" spans="1:1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2"/>
        <v>0</v>
      </c>
      <c r="K24" s="118"/>
      <c r="L24" s="174"/>
      <c r="M24" s="15"/>
      <c r="N24" s="68"/>
      <c r="O24" s="580"/>
      <c r="P24" s="68"/>
      <c r="Q24" s="551"/>
      <c r="R24" s="552"/>
      <c r="S24" s="584">
        <f t="shared" si="3"/>
        <v>0</v>
      </c>
    </row>
    <row r="25" spans="1:1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2"/>
        <v>0</v>
      </c>
      <c r="K25" s="118"/>
      <c r="L25" s="174"/>
      <c r="M25" s="15"/>
      <c r="N25" s="68"/>
      <c r="O25" s="580"/>
      <c r="P25" s="68"/>
      <c r="Q25" s="551"/>
      <c r="R25" s="552"/>
      <c r="S25" s="584">
        <f t="shared" si="3"/>
        <v>0</v>
      </c>
    </row>
    <row r="26" spans="1:1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2"/>
        <v>0</v>
      </c>
      <c r="K26" s="118"/>
      <c r="L26" s="174"/>
      <c r="M26" s="15"/>
      <c r="N26" s="68"/>
      <c r="O26" s="580"/>
      <c r="P26" s="68"/>
      <c r="Q26" s="551"/>
      <c r="R26" s="552"/>
      <c r="S26" s="584">
        <f t="shared" si="3"/>
        <v>0</v>
      </c>
    </row>
    <row r="27" spans="1:1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2"/>
        <v>0</v>
      </c>
      <c r="K27" s="118"/>
      <c r="L27" s="174"/>
      <c r="M27" s="15"/>
      <c r="N27" s="68"/>
      <c r="O27" s="580"/>
      <c r="P27" s="68"/>
      <c r="Q27" s="551"/>
      <c r="R27" s="552"/>
      <c r="S27" s="584">
        <f t="shared" si="3"/>
        <v>0</v>
      </c>
    </row>
    <row r="28" spans="1:1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2"/>
        <v>0</v>
      </c>
      <c r="K28" s="118"/>
      <c r="L28" s="174"/>
      <c r="M28" s="15"/>
      <c r="N28" s="68"/>
      <c r="O28" s="580"/>
      <c r="P28" s="68"/>
      <c r="Q28" s="551"/>
      <c r="R28" s="552"/>
      <c r="S28" s="584">
        <f t="shared" si="3"/>
        <v>0</v>
      </c>
    </row>
    <row r="29" spans="1:1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2"/>
        <v>0</v>
      </c>
      <c r="K29" s="118"/>
      <c r="L29" s="174"/>
      <c r="M29" s="15"/>
      <c r="N29" s="68"/>
      <c r="O29" s="580"/>
      <c r="P29" s="68"/>
      <c r="Q29" s="551"/>
      <c r="R29" s="552"/>
      <c r="S29" s="584">
        <f t="shared" si="3"/>
        <v>0</v>
      </c>
    </row>
    <row r="30" spans="1:1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2"/>
        <v>0</v>
      </c>
      <c r="K30" s="118"/>
      <c r="L30" s="174"/>
      <c r="M30" s="15"/>
      <c r="N30" s="68"/>
      <c r="O30" s="580"/>
      <c r="P30" s="68"/>
      <c r="Q30" s="551"/>
      <c r="R30" s="552"/>
      <c r="S30" s="584">
        <f t="shared" si="3"/>
        <v>0</v>
      </c>
    </row>
    <row r="31" spans="1:1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2"/>
        <v>0</v>
      </c>
      <c r="K31" s="118"/>
      <c r="L31" s="174"/>
      <c r="M31" s="15"/>
      <c r="N31" s="68"/>
      <c r="O31" s="580"/>
      <c r="P31" s="68"/>
      <c r="Q31" s="551"/>
      <c r="R31" s="552"/>
      <c r="S31" s="584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2"/>
        <v>0</v>
      </c>
      <c r="K32" s="118"/>
      <c r="L32" s="174"/>
      <c r="M32" s="15"/>
      <c r="N32" s="68"/>
      <c r="O32" s="191"/>
      <c r="P32" s="553">
        <v>0</v>
      </c>
      <c r="Q32" s="69"/>
      <c r="R32" s="70"/>
      <c r="S32" s="584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2"/>
        <v>0</v>
      </c>
      <c r="K33" s="118"/>
      <c r="L33" s="174"/>
      <c r="M33" s="15"/>
      <c r="N33" s="68"/>
      <c r="O33" s="191"/>
      <c r="P33" s="553">
        <v>0</v>
      </c>
      <c r="Q33" s="69"/>
      <c r="R33" s="70"/>
      <c r="S33" s="584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92" t="s">
        <v>11</v>
      </c>
      <c r="D40" s="1593"/>
      <c r="E40" s="56">
        <f>E5+E6-F35+E7</f>
        <v>0</v>
      </c>
      <c r="F40" s="1120"/>
      <c r="M40" s="1592" t="s">
        <v>11</v>
      </c>
      <c r="N40" s="1593"/>
      <c r="O40" s="56">
        <f>O5+O6-P35+O7</f>
        <v>0</v>
      </c>
      <c r="P40" s="1125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99"/>
      <c r="B5" s="168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99"/>
      <c r="B6" s="1685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92" t="s">
        <v>11</v>
      </c>
      <c r="D60" s="159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04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586" t="s">
        <v>320</v>
      </c>
      <c r="B1" s="1586"/>
      <c r="C1" s="1586"/>
      <c r="D1" s="1586"/>
      <c r="E1" s="1586"/>
      <c r="F1" s="1586"/>
      <c r="G1" s="1586"/>
      <c r="H1" s="254">
        <v>1</v>
      </c>
      <c r="I1" s="361"/>
      <c r="L1" s="1586" t="s">
        <v>320</v>
      </c>
      <c r="M1" s="1586"/>
      <c r="N1" s="1586"/>
      <c r="O1" s="1586"/>
      <c r="P1" s="1586"/>
      <c r="Q1" s="1586"/>
      <c r="R1" s="1586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5"/>
      <c r="G4" s="1036"/>
      <c r="H4" s="144"/>
      <c r="I4" s="366"/>
      <c r="L4" s="74"/>
      <c r="M4" s="74"/>
      <c r="N4" s="359"/>
      <c r="O4" s="130"/>
      <c r="P4" s="85"/>
      <c r="Q4" s="1204"/>
      <c r="R4" s="1326"/>
      <c r="S4" s="144"/>
      <c r="T4" s="366"/>
    </row>
    <row r="5" spans="1:21" ht="15" customHeight="1" x14ac:dyDescent="0.25">
      <c r="A5" s="1599" t="s">
        <v>321</v>
      </c>
      <c r="B5" s="1621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599" t="s">
        <v>331</v>
      </c>
      <c r="M5" s="1686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599"/>
      <c r="B6" s="1621"/>
      <c r="C6" s="230"/>
      <c r="D6" s="566"/>
      <c r="E6" s="548"/>
      <c r="F6" s="564"/>
      <c r="G6" s="1035"/>
      <c r="H6" s="74"/>
      <c r="I6" s="230"/>
      <c r="L6" s="1599"/>
      <c r="M6" s="1686"/>
      <c r="N6" s="230">
        <v>29</v>
      </c>
      <c r="O6" s="566">
        <v>45182</v>
      </c>
      <c r="P6" s="548">
        <v>4090.4</v>
      </c>
      <c r="Q6" s="564">
        <v>189</v>
      </c>
      <c r="R6" s="1204"/>
      <c r="S6" s="74"/>
      <c r="T6" s="230"/>
    </row>
    <row r="7" spans="1:21" ht="15.75" thickBot="1" x14ac:dyDescent="0.3">
      <c r="A7" s="213"/>
      <c r="B7" s="1621"/>
      <c r="C7" s="230"/>
      <c r="D7" s="566"/>
      <c r="E7" s="548"/>
      <c r="F7" s="564"/>
      <c r="G7" s="1035"/>
      <c r="H7" s="74"/>
      <c r="I7" s="230"/>
      <c r="L7" s="213"/>
      <c r="M7" s="1686"/>
      <c r="N7" s="230">
        <v>30</v>
      </c>
      <c r="O7" s="566">
        <v>45175</v>
      </c>
      <c r="P7" s="548">
        <v>6504.49</v>
      </c>
      <c r="Q7" s="564">
        <v>310</v>
      </c>
      <c r="R7" s="1204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8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8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8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8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8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8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8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8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8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8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8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8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8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8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8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8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8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8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8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8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7"/>
      <c r="F38" s="550">
        <f t="shared" si="2"/>
        <v>0</v>
      </c>
      <c r="G38" s="710"/>
      <c r="H38" s="748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7"/>
      <c r="Q38" s="550">
        <f t="shared" si="1"/>
        <v>0</v>
      </c>
      <c r="R38" s="710"/>
      <c r="S38" s="748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5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204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82" t="s">
        <v>21</v>
      </c>
      <c r="E41" s="1583"/>
      <c r="F41" s="137">
        <f>E4+E5+E6+E7-F39</f>
        <v>352.2</v>
      </c>
      <c r="M41" s="176"/>
      <c r="O41" s="1582" t="s">
        <v>21</v>
      </c>
      <c r="P41" s="1583"/>
      <c r="Q41" s="137">
        <f>P4+P5+P6+P7-Q39</f>
        <v>17097.09</v>
      </c>
    </row>
    <row r="42" spans="1:21" ht="15.75" thickBot="1" x14ac:dyDescent="0.3">
      <c r="A42" s="121"/>
      <c r="D42" s="1033" t="s">
        <v>4</v>
      </c>
      <c r="E42" s="1034"/>
      <c r="F42" s="49">
        <f>F4+F5+F6+F7-C39</f>
        <v>49</v>
      </c>
      <c r="L42" s="121"/>
      <c r="O42" s="1324" t="s">
        <v>4</v>
      </c>
      <c r="P42" s="1325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90" t="s">
        <v>333</v>
      </c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52" t="s">
        <v>52</v>
      </c>
      <c r="B4" s="439"/>
      <c r="C4" s="124"/>
      <c r="D4" s="131"/>
      <c r="E4" s="85"/>
      <c r="F4" s="72"/>
      <c r="G4" s="945"/>
    </row>
    <row r="5" spans="1:9" ht="15" customHeight="1" x14ac:dyDescent="0.25">
      <c r="A5" s="1687"/>
      <c r="B5" s="1688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990.3</v>
      </c>
    </row>
    <row r="6" spans="1:9" ht="16.5" thickBot="1" x14ac:dyDescent="0.3">
      <c r="A6" s="1653"/>
      <c r="B6" s="1689"/>
      <c r="C6" s="484"/>
      <c r="D6" s="568"/>
      <c r="E6" s="567"/>
      <c r="F6" s="564"/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1">
        <f>F4+F5+F6+F7+F8-C10</f>
        <v>35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990.3</v>
      </c>
    </row>
    <row r="11" spans="1:9" x14ac:dyDescent="0.25">
      <c r="A11" s="74"/>
      <c r="B11" s="677">
        <f>B10-C11</f>
        <v>35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990.3</v>
      </c>
    </row>
    <row r="12" spans="1:9" x14ac:dyDescent="0.25">
      <c r="A12" s="74"/>
      <c r="B12" s="677">
        <f t="shared" ref="B12:B58" si="1">B11-C12</f>
        <v>35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990.3</v>
      </c>
    </row>
    <row r="13" spans="1:9" x14ac:dyDescent="0.25">
      <c r="A13" s="54"/>
      <c r="B13" s="677">
        <f t="shared" si="1"/>
        <v>35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990.3</v>
      </c>
    </row>
    <row r="14" spans="1:9" x14ac:dyDescent="0.25">
      <c r="A14" s="74"/>
      <c r="B14" s="677">
        <f t="shared" si="1"/>
        <v>35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990.3</v>
      </c>
    </row>
    <row r="15" spans="1:9" x14ac:dyDescent="0.25">
      <c r="A15" s="74"/>
      <c r="B15" s="677">
        <f t="shared" si="1"/>
        <v>35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990.3</v>
      </c>
    </row>
    <row r="16" spans="1:9" x14ac:dyDescent="0.25">
      <c r="B16" s="677">
        <f t="shared" si="1"/>
        <v>35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990.3</v>
      </c>
    </row>
    <row r="17" spans="2:9" x14ac:dyDescent="0.25">
      <c r="B17" s="677">
        <f t="shared" si="1"/>
        <v>35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990.3</v>
      </c>
    </row>
    <row r="18" spans="2:9" x14ac:dyDescent="0.25">
      <c r="B18" s="677">
        <f t="shared" si="1"/>
        <v>35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990.3</v>
      </c>
    </row>
    <row r="19" spans="2:9" x14ac:dyDescent="0.25">
      <c r="B19" s="677">
        <f t="shared" si="1"/>
        <v>35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990.3</v>
      </c>
    </row>
    <row r="20" spans="2:9" x14ac:dyDescent="0.25">
      <c r="B20" s="677">
        <f t="shared" si="1"/>
        <v>35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990.3</v>
      </c>
    </row>
    <row r="21" spans="2:9" x14ac:dyDescent="0.25">
      <c r="B21" s="677">
        <f t="shared" si="1"/>
        <v>35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990.3</v>
      </c>
    </row>
    <row r="22" spans="2:9" x14ac:dyDescent="0.25">
      <c r="B22" s="677">
        <f t="shared" si="1"/>
        <v>35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990.3</v>
      </c>
    </row>
    <row r="23" spans="2:9" x14ac:dyDescent="0.25">
      <c r="B23" s="677">
        <f t="shared" si="1"/>
        <v>35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990.3</v>
      </c>
    </row>
    <row r="24" spans="2:9" x14ac:dyDescent="0.25">
      <c r="B24" s="677">
        <f t="shared" si="1"/>
        <v>35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990.3</v>
      </c>
    </row>
    <row r="25" spans="2:9" x14ac:dyDescent="0.25">
      <c r="B25" s="677">
        <f t="shared" si="1"/>
        <v>35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990.3</v>
      </c>
    </row>
    <row r="26" spans="2:9" x14ac:dyDescent="0.25">
      <c r="B26" s="677">
        <f t="shared" si="1"/>
        <v>35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990.3</v>
      </c>
    </row>
    <row r="27" spans="2:9" x14ac:dyDescent="0.25">
      <c r="B27" s="677">
        <f t="shared" si="1"/>
        <v>35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990.3</v>
      </c>
    </row>
    <row r="28" spans="2:9" x14ac:dyDescent="0.25">
      <c r="B28" s="677">
        <f t="shared" si="1"/>
        <v>35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990.3</v>
      </c>
    </row>
    <row r="29" spans="2:9" x14ac:dyDescent="0.25">
      <c r="B29" s="677">
        <f t="shared" si="1"/>
        <v>35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990.3</v>
      </c>
    </row>
    <row r="30" spans="2:9" x14ac:dyDescent="0.25">
      <c r="B30" s="677">
        <f t="shared" si="1"/>
        <v>35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990.3</v>
      </c>
    </row>
    <row r="31" spans="2:9" x14ac:dyDescent="0.25">
      <c r="B31" s="677">
        <f t="shared" si="1"/>
        <v>35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990.3</v>
      </c>
    </row>
    <row r="32" spans="2:9" x14ac:dyDescent="0.25">
      <c r="B32" s="330">
        <f t="shared" si="1"/>
        <v>35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990.3</v>
      </c>
    </row>
    <row r="33" spans="1:9" x14ac:dyDescent="0.25">
      <c r="B33" s="330">
        <f t="shared" si="1"/>
        <v>35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990.3</v>
      </c>
    </row>
    <row r="34" spans="1:9" x14ac:dyDescent="0.25">
      <c r="B34" s="330">
        <f t="shared" si="1"/>
        <v>35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990.3</v>
      </c>
    </row>
    <row r="35" spans="1:9" x14ac:dyDescent="0.25">
      <c r="B35" s="330">
        <f t="shared" si="1"/>
        <v>35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990.3</v>
      </c>
    </row>
    <row r="36" spans="1:9" x14ac:dyDescent="0.25">
      <c r="B36" s="330">
        <f t="shared" si="1"/>
        <v>35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990.3</v>
      </c>
    </row>
    <row r="37" spans="1:9" x14ac:dyDescent="0.25">
      <c r="B37" s="330">
        <f t="shared" si="1"/>
        <v>35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990.3</v>
      </c>
    </row>
    <row r="38" spans="1:9" x14ac:dyDescent="0.25">
      <c r="B38" s="330">
        <f t="shared" si="1"/>
        <v>35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990.3</v>
      </c>
    </row>
    <row r="39" spans="1:9" x14ac:dyDescent="0.25">
      <c r="B39" s="330">
        <f t="shared" si="1"/>
        <v>35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990.3</v>
      </c>
    </row>
    <row r="40" spans="1:9" x14ac:dyDescent="0.25">
      <c r="A40" s="74"/>
      <c r="B40" s="330">
        <f t="shared" si="1"/>
        <v>35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990.3</v>
      </c>
    </row>
    <row r="41" spans="1:9" x14ac:dyDescent="0.25">
      <c r="B41" s="330">
        <f t="shared" si="1"/>
        <v>35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990.3</v>
      </c>
    </row>
    <row r="42" spans="1:9" x14ac:dyDescent="0.25">
      <c r="B42" s="330">
        <f t="shared" si="1"/>
        <v>35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990.3</v>
      </c>
    </row>
    <row r="43" spans="1:9" x14ac:dyDescent="0.25">
      <c r="B43" s="330">
        <f t="shared" si="1"/>
        <v>35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990.3</v>
      </c>
    </row>
    <row r="44" spans="1:9" x14ac:dyDescent="0.25">
      <c r="B44" s="330">
        <f t="shared" si="1"/>
        <v>35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990.3</v>
      </c>
    </row>
    <row r="45" spans="1:9" x14ac:dyDescent="0.25">
      <c r="B45" s="330">
        <f t="shared" si="1"/>
        <v>35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990.3</v>
      </c>
    </row>
    <row r="46" spans="1:9" x14ac:dyDescent="0.25">
      <c r="B46" s="330">
        <f t="shared" si="1"/>
        <v>35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990.3</v>
      </c>
    </row>
    <row r="47" spans="1:9" x14ac:dyDescent="0.25">
      <c r="B47" s="330">
        <f t="shared" si="1"/>
        <v>35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990.3</v>
      </c>
    </row>
    <row r="48" spans="1:9" x14ac:dyDescent="0.25">
      <c r="B48" s="330">
        <f t="shared" si="1"/>
        <v>35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990.3</v>
      </c>
    </row>
    <row r="49" spans="1:9" x14ac:dyDescent="0.25">
      <c r="B49" s="330">
        <f t="shared" si="1"/>
        <v>35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990.3</v>
      </c>
    </row>
    <row r="50" spans="1:9" x14ac:dyDescent="0.25">
      <c r="B50" s="330">
        <f t="shared" si="1"/>
        <v>35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990.3</v>
      </c>
    </row>
    <row r="51" spans="1:9" x14ac:dyDescent="0.25">
      <c r="B51" s="330">
        <f t="shared" si="1"/>
        <v>35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990.3</v>
      </c>
    </row>
    <row r="52" spans="1:9" x14ac:dyDescent="0.25">
      <c r="B52" s="330">
        <f t="shared" si="1"/>
        <v>35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990.3</v>
      </c>
    </row>
    <row r="53" spans="1:9" x14ac:dyDescent="0.25">
      <c r="B53" s="330">
        <f t="shared" si="1"/>
        <v>35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990.3</v>
      </c>
    </row>
    <row r="54" spans="1:9" x14ac:dyDescent="0.25">
      <c r="B54" s="330">
        <f t="shared" si="1"/>
        <v>35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990.3</v>
      </c>
    </row>
    <row r="55" spans="1:9" x14ac:dyDescent="0.25">
      <c r="B55" s="330">
        <f t="shared" si="1"/>
        <v>35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990.3</v>
      </c>
    </row>
    <row r="56" spans="1:9" x14ac:dyDescent="0.25">
      <c r="B56" s="330">
        <f t="shared" si="1"/>
        <v>35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990.3</v>
      </c>
    </row>
    <row r="57" spans="1:9" x14ac:dyDescent="0.25">
      <c r="B57" s="330">
        <f t="shared" si="1"/>
        <v>35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990.3</v>
      </c>
    </row>
    <row r="58" spans="1:9" x14ac:dyDescent="0.25">
      <c r="B58" s="330">
        <f t="shared" si="1"/>
        <v>35</v>
      </c>
      <c r="C58" s="319"/>
      <c r="D58" s="320"/>
      <c r="E58" s="441"/>
      <c r="F58" s="320"/>
      <c r="G58" s="541"/>
      <c r="H58" s="542"/>
      <c r="I58" s="128">
        <f t="shared" si="3"/>
        <v>990.3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990.3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35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04" t="s">
        <v>318</v>
      </c>
      <c r="B1" s="1604"/>
      <c r="C1" s="1604"/>
      <c r="D1" s="1604"/>
      <c r="E1" s="1604"/>
      <c r="F1" s="1604"/>
      <c r="G1" s="16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85</v>
      </c>
      <c r="C4" s="124"/>
      <c r="D4" s="131"/>
      <c r="E4" s="85">
        <v>401.15</v>
      </c>
      <c r="F4" s="1204">
        <v>18</v>
      </c>
      <c r="G4" s="1217"/>
    </row>
    <row r="5" spans="1:9" x14ac:dyDescent="0.25">
      <c r="A5" s="74" t="s">
        <v>52</v>
      </c>
      <c r="B5" s="1691"/>
      <c r="C5" s="360">
        <v>85</v>
      </c>
      <c r="D5" s="131">
        <v>45146</v>
      </c>
      <c r="E5" s="85">
        <v>2011.56</v>
      </c>
      <c r="F5" s="1204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204"/>
      <c r="G6" s="1204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107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2412.71</v>
      </c>
    </row>
    <row r="9" spans="1:9" x14ac:dyDescent="0.25">
      <c r="A9" s="74"/>
      <c r="B9" s="707">
        <f>B8-C9</f>
        <v>82</v>
      </c>
      <c r="C9" s="933">
        <v>25</v>
      </c>
      <c r="D9" s="587">
        <v>564.41</v>
      </c>
      <c r="E9" s="566">
        <v>45159</v>
      </c>
      <c r="F9" s="550">
        <f t="shared" si="0"/>
        <v>564.41</v>
      </c>
      <c r="G9" s="912" t="s">
        <v>253</v>
      </c>
      <c r="H9" s="1290">
        <v>61</v>
      </c>
      <c r="I9" s="548">
        <f>I8-F9</f>
        <v>1848.3000000000002</v>
      </c>
    </row>
    <row r="10" spans="1:9" x14ac:dyDescent="0.25">
      <c r="A10" s="74"/>
      <c r="B10" s="707">
        <f t="shared" ref="B10:B28" si="1">B9-C10</f>
        <v>72</v>
      </c>
      <c r="C10" s="934">
        <v>10</v>
      </c>
      <c r="D10" s="587">
        <v>215.06</v>
      </c>
      <c r="E10" s="566">
        <v>45170</v>
      </c>
      <c r="F10" s="550">
        <f t="shared" si="0"/>
        <v>215.06</v>
      </c>
      <c r="G10" s="912" t="s">
        <v>296</v>
      </c>
      <c r="H10" s="1290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4"/>
      <c r="D11" s="587"/>
      <c r="E11" s="566"/>
      <c r="F11" s="550">
        <f t="shared" si="0"/>
        <v>0</v>
      </c>
      <c r="G11" s="912"/>
      <c r="H11" s="230"/>
      <c r="I11" s="617">
        <f t="shared" si="2"/>
        <v>1633.2400000000002</v>
      </c>
    </row>
    <row r="12" spans="1:9" x14ac:dyDescent="0.25">
      <c r="A12" s="74"/>
      <c r="B12" s="707">
        <f t="shared" si="1"/>
        <v>72</v>
      </c>
      <c r="C12" s="934"/>
      <c r="D12" s="1421"/>
      <c r="E12" s="1422"/>
      <c r="F12" s="1178">
        <f t="shared" si="0"/>
        <v>0</v>
      </c>
      <c r="G12" s="1423"/>
      <c r="H12" s="1180"/>
      <c r="I12" s="548">
        <f t="shared" si="2"/>
        <v>1633.2400000000002</v>
      </c>
    </row>
    <row r="13" spans="1:9" x14ac:dyDescent="0.25">
      <c r="A13" s="74"/>
      <c r="B13" s="707">
        <f t="shared" si="1"/>
        <v>72</v>
      </c>
      <c r="C13" s="934"/>
      <c r="D13" s="1421"/>
      <c r="E13" s="1422"/>
      <c r="F13" s="1178">
        <f t="shared" si="0"/>
        <v>0</v>
      </c>
      <c r="G13" s="1423"/>
      <c r="H13" s="1180"/>
      <c r="I13" s="548">
        <f t="shared" si="2"/>
        <v>1633.2400000000002</v>
      </c>
    </row>
    <row r="14" spans="1:9" x14ac:dyDescent="0.25">
      <c r="B14" s="707">
        <f t="shared" si="1"/>
        <v>72</v>
      </c>
      <c r="C14" s="934"/>
      <c r="D14" s="1421"/>
      <c r="E14" s="1422"/>
      <c r="F14" s="1178">
        <f t="shared" si="0"/>
        <v>0</v>
      </c>
      <c r="G14" s="1423"/>
      <c r="H14" s="1180"/>
      <c r="I14" s="548">
        <f t="shared" si="2"/>
        <v>1633.2400000000002</v>
      </c>
    </row>
    <row r="15" spans="1:9" x14ac:dyDescent="0.25">
      <c r="B15" s="707">
        <f t="shared" si="1"/>
        <v>72</v>
      </c>
      <c r="C15" s="934"/>
      <c r="D15" s="1421"/>
      <c r="E15" s="1422"/>
      <c r="F15" s="1178">
        <f t="shared" si="0"/>
        <v>0</v>
      </c>
      <c r="G15" s="1423"/>
      <c r="H15" s="1180"/>
      <c r="I15" s="548">
        <f t="shared" si="2"/>
        <v>1633.2400000000002</v>
      </c>
    </row>
    <row r="16" spans="1:9" x14ac:dyDescent="0.25">
      <c r="B16" s="707">
        <f t="shared" si="1"/>
        <v>72</v>
      </c>
      <c r="C16" s="934"/>
      <c r="D16" s="1421"/>
      <c r="E16" s="1422"/>
      <c r="F16" s="1178">
        <f t="shared" si="0"/>
        <v>0</v>
      </c>
      <c r="G16" s="1423"/>
      <c r="H16" s="1180"/>
      <c r="I16" s="548">
        <f t="shared" si="2"/>
        <v>1633.2400000000002</v>
      </c>
    </row>
    <row r="17" spans="1:9" x14ac:dyDescent="0.25">
      <c r="B17" s="707">
        <f t="shared" si="1"/>
        <v>72</v>
      </c>
      <c r="C17" s="934"/>
      <c r="D17" s="1421"/>
      <c r="E17" s="1422"/>
      <c r="F17" s="1178">
        <f t="shared" si="0"/>
        <v>0</v>
      </c>
      <c r="G17" s="1423"/>
      <c r="H17" s="1180"/>
      <c r="I17" s="548">
        <f t="shared" si="2"/>
        <v>1633.2400000000002</v>
      </c>
    </row>
    <row r="18" spans="1:9" x14ac:dyDescent="0.25">
      <c r="B18" s="707">
        <f t="shared" si="1"/>
        <v>72</v>
      </c>
      <c r="C18" s="934"/>
      <c r="D18" s="1421"/>
      <c r="E18" s="1422"/>
      <c r="F18" s="1178">
        <f t="shared" si="0"/>
        <v>0</v>
      </c>
      <c r="G18" s="1423"/>
      <c r="H18" s="1180"/>
      <c r="I18" s="548">
        <f t="shared" si="2"/>
        <v>1633.2400000000002</v>
      </c>
    </row>
    <row r="19" spans="1:9" x14ac:dyDescent="0.25">
      <c r="B19" s="707">
        <f t="shared" si="1"/>
        <v>72</v>
      </c>
      <c r="C19" s="934"/>
      <c r="D19" s="1421"/>
      <c r="E19" s="1422"/>
      <c r="F19" s="1178">
        <f t="shared" si="0"/>
        <v>0</v>
      </c>
      <c r="G19" s="1423"/>
      <c r="H19" s="1180"/>
      <c r="I19" s="548">
        <f t="shared" si="2"/>
        <v>1633.2400000000002</v>
      </c>
    </row>
    <row r="20" spans="1:9" x14ac:dyDescent="0.25">
      <c r="B20" s="707">
        <f t="shared" si="1"/>
        <v>72</v>
      </c>
      <c r="C20" s="934"/>
      <c r="D20" s="1421"/>
      <c r="E20" s="1422"/>
      <c r="F20" s="1178">
        <f t="shared" si="0"/>
        <v>0</v>
      </c>
      <c r="G20" s="1423"/>
      <c r="H20" s="1180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424"/>
      <c r="E21" s="1425"/>
      <c r="F21" s="1426">
        <f t="shared" si="0"/>
        <v>0</v>
      </c>
      <c r="G21" s="1427"/>
      <c r="H21" s="1428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424"/>
      <c r="E22" s="1425"/>
      <c r="F22" s="1426">
        <f t="shared" si="0"/>
        <v>0</v>
      </c>
      <c r="G22" s="1427"/>
      <c r="H22" s="1428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424"/>
      <c r="E23" s="1425"/>
      <c r="F23" s="1426">
        <f t="shared" si="0"/>
        <v>0</v>
      </c>
      <c r="G23" s="1427"/>
      <c r="H23" s="1428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424"/>
      <c r="E24" s="1425"/>
      <c r="F24" s="1426">
        <f t="shared" si="0"/>
        <v>0</v>
      </c>
      <c r="G24" s="1427"/>
      <c r="H24" s="1428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424"/>
      <c r="E25" s="1425"/>
      <c r="F25" s="1426">
        <f t="shared" si="0"/>
        <v>0</v>
      </c>
      <c r="G25" s="1427"/>
      <c r="H25" s="1428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424"/>
      <c r="E26" s="1425"/>
      <c r="F26" s="1426">
        <f t="shared" si="0"/>
        <v>0</v>
      </c>
      <c r="G26" s="1429"/>
      <c r="H26" s="1428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430"/>
      <c r="E27" s="1425"/>
      <c r="F27" s="1426">
        <f t="shared" si="0"/>
        <v>0</v>
      </c>
      <c r="G27" s="1431"/>
      <c r="H27" s="1432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213" t="s">
        <v>21</v>
      </c>
      <c r="E33" s="1214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215" t="s">
        <v>4</v>
      </c>
      <c r="E34" s="1216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87</v>
      </c>
      <c r="C4" s="99"/>
      <c r="D4" s="131"/>
      <c r="E4" s="85"/>
      <c r="F4" s="72"/>
      <c r="G4" s="224"/>
    </row>
    <row r="5" spans="1:9" x14ac:dyDescent="0.25">
      <c r="A5" s="1594"/>
      <c r="B5" s="169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8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11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11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2"/>
      <c r="I10" s="548">
        <f t="shared" ref="I10:I28" si="2">I9-D10</f>
        <v>0</v>
      </c>
    </row>
    <row r="11" spans="1:9" x14ac:dyDescent="0.25">
      <c r="A11" s="54"/>
      <c r="B11" s="911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11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11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11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11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11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11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11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11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11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11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11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11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11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11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11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11"/>
      <c r="C27" s="611"/>
      <c r="D27" s="550"/>
      <c r="E27" s="568"/>
      <c r="F27" s="550">
        <f t="shared" si="0"/>
        <v>0</v>
      </c>
      <c r="G27" s="680"/>
      <c r="H27" s="913"/>
      <c r="I27" s="548">
        <f t="shared" si="2"/>
        <v>0</v>
      </c>
    </row>
    <row r="28" spans="1:9" x14ac:dyDescent="0.25">
      <c r="B28" s="819"/>
      <c r="C28" s="611"/>
      <c r="D28" s="550"/>
      <c r="E28" s="568"/>
      <c r="F28" s="550">
        <f t="shared" si="0"/>
        <v>0</v>
      </c>
      <c r="G28" s="680"/>
      <c r="H28" s="913"/>
      <c r="I28" s="548">
        <f t="shared" si="2"/>
        <v>0</v>
      </c>
    </row>
    <row r="29" spans="1:9" x14ac:dyDescent="0.25">
      <c r="B29" s="819"/>
      <c r="C29" s="611"/>
      <c r="D29" s="550"/>
      <c r="E29" s="568"/>
      <c r="F29" s="820"/>
      <c r="G29" s="914"/>
      <c r="H29" s="913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187</v>
      </c>
      <c r="C4" s="124"/>
      <c r="D4" s="131"/>
      <c r="E4" s="85"/>
      <c r="F4" s="1204"/>
      <c r="G4" s="1231"/>
    </row>
    <row r="5" spans="1:9" x14ac:dyDescent="0.25">
      <c r="A5" s="74" t="s">
        <v>52</v>
      </c>
      <c r="B5" s="1691"/>
      <c r="C5" s="360"/>
      <c r="D5" s="131"/>
      <c r="E5" s="85"/>
      <c r="F5" s="1204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204"/>
      <c r="G6" s="1204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0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0</v>
      </c>
    </row>
    <row r="9" spans="1:9" x14ac:dyDescent="0.25">
      <c r="A9" s="74"/>
      <c r="B9" s="707">
        <f>B8-C9</f>
        <v>0</v>
      </c>
      <c r="C9" s="933"/>
      <c r="D9" s="587"/>
      <c r="E9" s="566"/>
      <c r="F9" s="550">
        <f t="shared" si="0"/>
        <v>0</v>
      </c>
      <c r="G9" s="912"/>
      <c r="H9" s="230"/>
      <c r="I9" s="548">
        <f>I8-F9</f>
        <v>0</v>
      </c>
    </row>
    <row r="10" spans="1:9" x14ac:dyDescent="0.25">
      <c r="A10" s="74"/>
      <c r="B10" s="707">
        <f t="shared" ref="B10:B28" si="1">B9-C10</f>
        <v>0</v>
      </c>
      <c r="C10" s="934"/>
      <c r="D10" s="587"/>
      <c r="E10" s="566"/>
      <c r="F10" s="550">
        <f t="shared" si="0"/>
        <v>0</v>
      </c>
      <c r="G10" s="912"/>
      <c r="H10" s="230"/>
      <c r="I10" s="548">
        <f t="shared" ref="I10:I28" si="2">I9-F10</f>
        <v>0</v>
      </c>
    </row>
    <row r="11" spans="1:9" x14ac:dyDescent="0.25">
      <c r="A11" s="54"/>
      <c r="B11" s="707">
        <f t="shared" si="1"/>
        <v>0</v>
      </c>
      <c r="C11" s="934"/>
      <c r="D11" s="587"/>
      <c r="E11" s="566"/>
      <c r="F11" s="550">
        <f t="shared" si="0"/>
        <v>0</v>
      </c>
      <c r="G11" s="912"/>
      <c r="H11" s="230"/>
      <c r="I11" s="548">
        <f t="shared" si="2"/>
        <v>0</v>
      </c>
    </row>
    <row r="12" spans="1:9" x14ac:dyDescent="0.25">
      <c r="A12" s="74"/>
      <c r="B12" s="707">
        <f t="shared" si="1"/>
        <v>0</v>
      </c>
      <c r="C12" s="934"/>
      <c r="D12" s="587"/>
      <c r="E12" s="566"/>
      <c r="F12" s="550">
        <f t="shared" si="0"/>
        <v>0</v>
      </c>
      <c r="G12" s="912"/>
      <c r="H12" s="230"/>
      <c r="I12" s="548">
        <f t="shared" si="2"/>
        <v>0</v>
      </c>
    </row>
    <row r="13" spans="1:9" x14ac:dyDescent="0.25">
      <c r="A13" s="74"/>
      <c r="B13" s="707">
        <f t="shared" si="1"/>
        <v>0</v>
      </c>
      <c r="C13" s="934"/>
      <c r="D13" s="587"/>
      <c r="E13" s="566"/>
      <c r="F13" s="550">
        <f t="shared" si="0"/>
        <v>0</v>
      </c>
      <c r="G13" s="912"/>
      <c r="H13" s="230"/>
      <c r="I13" s="548">
        <f t="shared" si="2"/>
        <v>0</v>
      </c>
    </row>
    <row r="14" spans="1:9" x14ac:dyDescent="0.25">
      <c r="B14" s="707">
        <f t="shared" si="1"/>
        <v>0</v>
      </c>
      <c r="C14" s="934"/>
      <c r="D14" s="587"/>
      <c r="E14" s="566"/>
      <c r="F14" s="550">
        <f t="shared" si="0"/>
        <v>0</v>
      </c>
      <c r="G14" s="912"/>
      <c r="H14" s="230"/>
      <c r="I14" s="548">
        <f t="shared" si="2"/>
        <v>0</v>
      </c>
    </row>
    <row r="15" spans="1:9" x14ac:dyDescent="0.25">
      <c r="B15" s="707">
        <f t="shared" si="1"/>
        <v>0</v>
      </c>
      <c r="C15" s="934"/>
      <c r="D15" s="587"/>
      <c r="E15" s="566"/>
      <c r="F15" s="550">
        <f t="shared" si="0"/>
        <v>0</v>
      </c>
      <c r="G15" s="912"/>
      <c r="H15" s="230"/>
      <c r="I15" s="548">
        <f t="shared" si="2"/>
        <v>0</v>
      </c>
    </row>
    <row r="16" spans="1:9" x14ac:dyDescent="0.25">
      <c r="B16" s="707">
        <f t="shared" si="1"/>
        <v>0</v>
      </c>
      <c r="C16" s="934"/>
      <c r="D16" s="587"/>
      <c r="E16" s="566"/>
      <c r="F16" s="550">
        <f t="shared" si="0"/>
        <v>0</v>
      </c>
      <c r="G16" s="912"/>
      <c r="H16" s="230"/>
      <c r="I16" s="548">
        <f t="shared" si="2"/>
        <v>0</v>
      </c>
    </row>
    <row r="17" spans="1:9" x14ac:dyDescent="0.25">
      <c r="B17" s="707">
        <f t="shared" si="1"/>
        <v>0</v>
      </c>
      <c r="C17" s="934"/>
      <c r="D17" s="587"/>
      <c r="E17" s="566"/>
      <c r="F17" s="550">
        <f t="shared" si="0"/>
        <v>0</v>
      </c>
      <c r="G17" s="912"/>
      <c r="H17" s="230"/>
      <c r="I17" s="548">
        <f t="shared" si="2"/>
        <v>0</v>
      </c>
    </row>
    <row r="18" spans="1:9" x14ac:dyDescent="0.25">
      <c r="B18" s="707">
        <f t="shared" si="1"/>
        <v>0</v>
      </c>
      <c r="C18" s="934"/>
      <c r="D18" s="587"/>
      <c r="E18" s="566"/>
      <c r="F18" s="550">
        <f t="shared" si="0"/>
        <v>0</v>
      </c>
      <c r="G18" s="912"/>
      <c r="H18" s="230"/>
      <c r="I18" s="548">
        <f t="shared" si="2"/>
        <v>0</v>
      </c>
    </row>
    <row r="19" spans="1:9" x14ac:dyDescent="0.25">
      <c r="B19" s="707">
        <f t="shared" si="1"/>
        <v>0</v>
      </c>
      <c r="C19" s="934"/>
      <c r="D19" s="587"/>
      <c r="E19" s="566"/>
      <c r="F19" s="550">
        <f t="shared" si="0"/>
        <v>0</v>
      </c>
      <c r="G19" s="912"/>
      <c r="H19" s="230"/>
      <c r="I19" s="548">
        <f t="shared" si="2"/>
        <v>0</v>
      </c>
    </row>
    <row r="20" spans="1:9" x14ac:dyDescent="0.25">
      <c r="B20" s="707">
        <f t="shared" si="1"/>
        <v>0</v>
      </c>
      <c r="C20" s="934"/>
      <c r="D20" s="587"/>
      <c r="E20" s="566"/>
      <c r="F20" s="550">
        <f t="shared" si="0"/>
        <v>0</v>
      </c>
      <c r="G20" s="912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4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5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27" t="s">
        <v>21</v>
      </c>
      <c r="E33" s="1228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29" t="s">
        <v>4</v>
      </c>
      <c r="E34" s="1230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F1" workbookViewId="0">
      <selection activeCell="N8" sqref="N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04" t="s">
        <v>319</v>
      </c>
      <c r="B1" s="1604"/>
      <c r="C1" s="1604"/>
      <c r="D1" s="1604"/>
      <c r="E1" s="1604"/>
      <c r="F1" s="1604"/>
      <c r="G1" s="1604"/>
      <c r="H1" s="96">
        <v>1</v>
      </c>
      <c r="L1" s="1590" t="s">
        <v>333</v>
      </c>
      <c r="M1" s="1590"/>
      <c r="N1" s="1590"/>
      <c r="O1" s="1590"/>
      <c r="P1" s="1590"/>
      <c r="Q1" s="1590"/>
      <c r="R1" s="1590"/>
      <c r="S1" s="96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678" t="s">
        <v>96</v>
      </c>
      <c r="B5" s="1692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678" t="s">
        <v>378</v>
      </c>
      <c r="M5" s="1692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</row>
    <row r="6" spans="1:21" ht="17.25" customHeight="1" thickTop="1" thickBot="1" x14ac:dyDescent="0.3">
      <c r="A6" s="1679"/>
      <c r="B6" s="1693"/>
      <c r="C6" s="212">
        <v>112</v>
      </c>
      <c r="D6" s="114">
        <v>45164</v>
      </c>
      <c r="E6" s="140">
        <v>593.83000000000004</v>
      </c>
      <c r="F6" s="227">
        <v>25</v>
      </c>
      <c r="I6" s="1666" t="s">
        <v>3</v>
      </c>
      <c r="J6" s="1661" t="s">
        <v>4</v>
      </c>
      <c r="L6" s="1679"/>
      <c r="M6" s="1693"/>
      <c r="N6" s="212"/>
      <c r="O6" s="114"/>
      <c r="P6" s="140"/>
      <c r="Q6" s="227"/>
      <c r="T6" s="1666" t="s">
        <v>3</v>
      </c>
      <c r="U6" s="166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7"/>
      <c r="J7" s="166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7"/>
      <c r="U7" s="1662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6">
        <f>E5+E4-F8+E6</f>
        <v>1160.74</v>
      </c>
      <c r="J8" s="706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6">
        <f>P5+P4-Q8+P6</f>
        <v>143.38999999999999</v>
      </c>
      <c r="U8" s="706">
        <f>Q4+Q5+Q6-N8</f>
        <v>7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6">
        <f>I8-F9</f>
        <v>1108.32</v>
      </c>
      <c r="J9" s="706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6">
        <f>T8-Q9</f>
        <v>143.38999999999999</v>
      </c>
      <c r="U9" s="706">
        <f>U8-N9</f>
        <v>7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6">
        <f t="shared" ref="I10:I28" si="2">I9-F10</f>
        <v>864.56999999999994</v>
      </c>
      <c r="J10" s="706">
        <f t="shared" ref="J10:J28" si="3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6">
        <f t="shared" ref="T10:T28" si="4">T9-Q10</f>
        <v>143.38999999999999</v>
      </c>
      <c r="U10" s="706">
        <f t="shared" ref="U10:U28" si="5">U9-N10</f>
        <v>7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6">
        <f t="shared" si="2"/>
        <v>816.20999999999992</v>
      </c>
      <c r="J11" s="706">
        <f t="shared" si="3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6">
        <f t="shared" si="4"/>
        <v>143.38999999999999</v>
      </c>
      <c r="U11" s="706">
        <f t="shared" si="5"/>
        <v>7</v>
      </c>
    </row>
    <row r="12" spans="1:21" x14ac:dyDescent="0.25">
      <c r="A12" s="1125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6">
        <f t="shared" si="2"/>
        <v>772.00999999999988</v>
      </c>
      <c r="J12" s="706">
        <f t="shared" si="3"/>
        <v>32</v>
      </c>
      <c r="K12" s="582"/>
      <c r="L12" s="1204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6">
        <f t="shared" si="4"/>
        <v>143.38999999999999</v>
      </c>
      <c r="U12" s="706">
        <f t="shared" si="5"/>
        <v>7</v>
      </c>
    </row>
    <row r="13" spans="1:21" x14ac:dyDescent="0.25">
      <c r="A13" s="1125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6">
        <f t="shared" si="2"/>
        <v>745.84999999999991</v>
      </c>
      <c r="J13" s="706">
        <f t="shared" si="3"/>
        <v>31</v>
      </c>
      <c r="K13" s="582"/>
      <c r="L13" s="1204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6">
        <f t="shared" si="4"/>
        <v>143.38999999999999</v>
      </c>
      <c r="U13" s="706">
        <f t="shared" si="5"/>
        <v>7</v>
      </c>
    </row>
    <row r="14" spans="1:21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2"/>
        <v>745.84999999999991</v>
      </c>
      <c r="J14" s="625">
        <f t="shared" si="3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24">
        <f t="shared" si="4"/>
        <v>143.38999999999999</v>
      </c>
      <c r="U14" s="625">
        <f t="shared" si="5"/>
        <v>7</v>
      </c>
    </row>
    <row r="15" spans="1:21" x14ac:dyDescent="0.25">
      <c r="B15" s="82"/>
      <c r="C15" s="15"/>
      <c r="D15" s="1416">
        <v>0</v>
      </c>
      <c r="E15" s="1375"/>
      <c r="F15" s="1367">
        <f>D15</f>
        <v>0</v>
      </c>
      <c r="G15" s="1078"/>
      <c r="H15" s="1417"/>
      <c r="I15" s="696">
        <f t="shared" si="2"/>
        <v>745.84999999999991</v>
      </c>
      <c r="J15" s="706">
        <f t="shared" si="3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6">
        <f t="shared" si="4"/>
        <v>143.38999999999999</v>
      </c>
      <c r="U15" s="706">
        <f t="shared" si="5"/>
        <v>7</v>
      </c>
    </row>
    <row r="16" spans="1:21" x14ac:dyDescent="0.25">
      <c r="A16" s="80"/>
      <c r="B16" s="82"/>
      <c r="C16" s="15"/>
      <c r="D16" s="1416">
        <v>0</v>
      </c>
      <c r="E16" s="1433"/>
      <c r="F16" s="1367">
        <f>D16</f>
        <v>0</v>
      </c>
      <c r="G16" s="1078"/>
      <c r="H16" s="1417"/>
      <c r="I16" s="696">
        <f t="shared" si="2"/>
        <v>745.84999999999991</v>
      </c>
      <c r="J16" s="706">
        <f t="shared" si="3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6">
        <f t="shared" si="4"/>
        <v>143.38999999999999</v>
      </c>
      <c r="U16" s="706">
        <f t="shared" si="5"/>
        <v>7</v>
      </c>
    </row>
    <row r="17" spans="1:21" x14ac:dyDescent="0.25">
      <c r="A17" s="82"/>
      <c r="B17" s="82"/>
      <c r="C17" s="15"/>
      <c r="D17" s="1416">
        <v>0</v>
      </c>
      <c r="E17" s="1433"/>
      <c r="F17" s="1367">
        <f t="shared" ref="F17:F29" si="6">D17</f>
        <v>0</v>
      </c>
      <c r="G17" s="1418"/>
      <c r="H17" s="1417"/>
      <c r="I17" s="696">
        <f t="shared" si="2"/>
        <v>745.84999999999991</v>
      </c>
      <c r="J17" s="706">
        <f t="shared" si="3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7">O17</f>
        <v>0</v>
      </c>
      <c r="R17" s="817"/>
      <c r="S17" s="565"/>
      <c r="T17" s="696">
        <f t="shared" si="4"/>
        <v>143.38999999999999</v>
      </c>
      <c r="U17" s="706">
        <f t="shared" si="5"/>
        <v>7</v>
      </c>
    </row>
    <row r="18" spans="1:21" x14ac:dyDescent="0.25">
      <c r="A18" s="2"/>
      <c r="B18" s="82"/>
      <c r="C18" s="15"/>
      <c r="D18" s="1416">
        <v>0</v>
      </c>
      <c r="E18" s="1433"/>
      <c r="F18" s="1367">
        <f t="shared" si="6"/>
        <v>0</v>
      </c>
      <c r="G18" s="1078"/>
      <c r="H18" s="1417"/>
      <c r="I18" s="696">
        <f t="shared" si="2"/>
        <v>745.84999999999991</v>
      </c>
      <c r="J18" s="706">
        <f t="shared" si="3"/>
        <v>31</v>
      </c>
      <c r="K18" s="582"/>
      <c r="L18" s="2"/>
      <c r="M18" s="82"/>
      <c r="N18" s="15"/>
      <c r="O18" s="168">
        <v>0</v>
      </c>
      <c r="P18" s="633"/>
      <c r="Q18" s="553">
        <f t="shared" si="7"/>
        <v>0</v>
      </c>
      <c r="R18" s="551"/>
      <c r="S18" s="565"/>
      <c r="T18" s="696">
        <f t="shared" si="4"/>
        <v>143.38999999999999</v>
      </c>
      <c r="U18" s="706">
        <f t="shared" si="5"/>
        <v>7</v>
      </c>
    </row>
    <row r="19" spans="1:21" x14ac:dyDescent="0.25">
      <c r="A19" s="2"/>
      <c r="B19" s="82"/>
      <c r="C19" s="15"/>
      <c r="D19" s="1416">
        <v>0</v>
      </c>
      <c r="E19" s="1433"/>
      <c r="F19" s="1367">
        <f t="shared" si="6"/>
        <v>0</v>
      </c>
      <c r="G19" s="1078"/>
      <c r="H19" s="1417"/>
      <c r="I19" s="696">
        <f t="shared" si="2"/>
        <v>745.84999999999991</v>
      </c>
      <c r="J19" s="706">
        <f t="shared" si="3"/>
        <v>31</v>
      </c>
      <c r="K19" s="582"/>
      <c r="L19" s="2"/>
      <c r="M19" s="82"/>
      <c r="N19" s="15"/>
      <c r="O19" s="168">
        <v>0</v>
      </c>
      <c r="P19" s="633"/>
      <c r="Q19" s="553">
        <f t="shared" si="7"/>
        <v>0</v>
      </c>
      <c r="R19" s="551"/>
      <c r="S19" s="565"/>
      <c r="T19" s="696">
        <f t="shared" si="4"/>
        <v>143.38999999999999</v>
      </c>
      <c r="U19" s="706">
        <f t="shared" si="5"/>
        <v>7</v>
      </c>
    </row>
    <row r="20" spans="1:21" x14ac:dyDescent="0.25">
      <c r="A20" s="2"/>
      <c r="B20" s="82"/>
      <c r="C20" s="15"/>
      <c r="D20" s="1416">
        <v>0</v>
      </c>
      <c r="E20" s="1376"/>
      <c r="F20" s="1362">
        <f t="shared" si="6"/>
        <v>0</v>
      </c>
      <c r="G20" s="1364"/>
      <c r="H20" s="1419"/>
      <c r="I20" s="197">
        <f t="shared" si="2"/>
        <v>745.84999999999991</v>
      </c>
      <c r="J20" s="123">
        <f t="shared" si="3"/>
        <v>31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143.38999999999999</v>
      </c>
      <c r="U20" s="123">
        <f t="shared" si="5"/>
        <v>7</v>
      </c>
    </row>
    <row r="21" spans="1:21" x14ac:dyDescent="0.25">
      <c r="A21" s="2"/>
      <c r="B21" s="82"/>
      <c r="C21" s="15"/>
      <c r="D21" s="1416">
        <v>0</v>
      </c>
      <c r="E21" s="1376"/>
      <c r="F21" s="1362">
        <f t="shared" si="6"/>
        <v>0</v>
      </c>
      <c r="G21" s="1364"/>
      <c r="H21" s="1419"/>
      <c r="I21" s="197">
        <f t="shared" si="2"/>
        <v>745.84999999999991</v>
      </c>
      <c r="J21" s="123">
        <f t="shared" si="3"/>
        <v>31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143.38999999999999</v>
      </c>
      <c r="U21" s="123">
        <f t="shared" si="5"/>
        <v>7</v>
      </c>
    </row>
    <row r="22" spans="1:21" x14ac:dyDescent="0.25">
      <c r="A22" s="2"/>
      <c r="B22" s="82"/>
      <c r="C22" s="15"/>
      <c r="D22" s="1416">
        <v>0</v>
      </c>
      <c r="E22" s="1376"/>
      <c r="F22" s="1362">
        <f t="shared" si="6"/>
        <v>0</v>
      </c>
      <c r="G22" s="1364"/>
      <c r="H22" s="1419"/>
      <c r="I22" s="197">
        <f t="shared" si="2"/>
        <v>745.84999999999991</v>
      </c>
      <c r="J22" s="123">
        <f t="shared" si="3"/>
        <v>31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143.38999999999999</v>
      </c>
      <c r="U22" s="123">
        <f t="shared" si="5"/>
        <v>7</v>
      </c>
    </row>
    <row r="23" spans="1:21" x14ac:dyDescent="0.25">
      <c r="A23" s="2"/>
      <c r="B23" s="82"/>
      <c r="C23" s="15"/>
      <c r="D23" s="1416">
        <v>0</v>
      </c>
      <c r="E23" s="1376"/>
      <c r="F23" s="1362">
        <f t="shared" si="6"/>
        <v>0</v>
      </c>
      <c r="G23" s="1364"/>
      <c r="H23" s="1419"/>
      <c r="I23" s="197">
        <f t="shared" si="2"/>
        <v>745.84999999999991</v>
      </c>
      <c r="J23" s="123">
        <f t="shared" si="3"/>
        <v>31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143.38999999999999</v>
      </c>
      <c r="U23" s="123">
        <f t="shared" si="5"/>
        <v>7</v>
      </c>
    </row>
    <row r="24" spans="1:21" x14ac:dyDescent="0.25">
      <c r="A24" s="2"/>
      <c r="B24" s="82"/>
      <c r="C24" s="15"/>
      <c r="D24" s="1416">
        <v>0</v>
      </c>
      <c r="E24" s="1420"/>
      <c r="F24" s="1362">
        <f t="shared" si="6"/>
        <v>0</v>
      </c>
      <c r="G24" s="1364"/>
      <c r="H24" s="1419"/>
      <c r="I24" s="197">
        <f t="shared" si="2"/>
        <v>745.84999999999991</v>
      </c>
      <c r="J24" s="123">
        <f t="shared" si="3"/>
        <v>31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143.38999999999999</v>
      </c>
      <c r="U24" s="123">
        <f t="shared" si="5"/>
        <v>7</v>
      </c>
    </row>
    <row r="25" spans="1:21" x14ac:dyDescent="0.25">
      <c r="A25" s="2"/>
      <c r="B25" s="82"/>
      <c r="C25" s="15"/>
      <c r="D25" s="1416">
        <v>0</v>
      </c>
      <c r="E25" s="1420"/>
      <c r="F25" s="1362">
        <f t="shared" si="6"/>
        <v>0</v>
      </c>
      <c r="G25" s="1364"/>
      <c r="H25" s="1419"/>
      <c r="I25" s="197">
        <f t="shared" si="2"/>
        <v>745.84999999999991</v>
      </c>
      <c r="J25" s="123">
        <f t="shared" si="3"/>
        <v>31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143.38999999999999</v>
      </c>
      <c r="U25" s="123">
        <f t="shared" si="5"/>
        <v>7</v>
      </c>
    </row>
    <row r="26" spans="1:21" x14ac:dyDescent="0.25">
      <c r="A26" s="2"/>
      <c r="B26" s="82"/>
      <c r="C26" s="15"/>
      <c r="D26" s="1416">
        <v>0</v>
      </c>
      <c r="E26" s="1399"/>
      <c r="F26" s="1362">
        <f t="shared" si="6"/>
        <v>0</v>
      </c>
      <c r="G26" s="1364"/>
      <c r="H26" s="1365"/>
      <c r="I26" s="197">
        <f t="shared" si="2"/>
        <v>745.84999999999991</v>
      </c>
      <c r="J26" s="123">
        <f t="shared" si="3"/>
        <v>31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143.38999999999999</v>
      </c>
      <c r="U26" s="123">
        <f t="shared" si="5"/>
        <v>7</v>
      </c>
    </row>
    <row r="27" spans="1:21" x14ac:dyDescent="0.25">
      <c r="A27" s="2"/>
      <c r="B27" s="82"/>
      <c r="C27" s="15"/>
      <c r="D27" s="1416">
        <v>0</v>
      </c>
      <c r="E27" s="1399"/>
      <c r="F27" s="1362">
        <f t="shared" si="6"/>
        <v>0</v>
      </c>
      <c r="G27" s="1364"/>
      <c r="H27" s="1365"/>
      <c r="I27" s="197">
        <f t="shared" si="2"/>
        <v>745.84999999999991</v>
      </c>
      <c r="J27" s="123">
        <f t="shared" si="3"/>
        <v>31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143.38999999999999</v>
      </c>
      <c r="U27" s="123">
        <f t="shared" si="5"/>
        <v>7</v>
      </c>
    </row>
    <row r="28" spans="1:21" x14ac:dyDescent="0.25">
      <c r="A28" s="2"/>
      <c r="B28" s="82"/>
      <c r="C28" s="15"/>
      <c r="D28" s="1416">
        <v>0</v>
      </c>
      <c r="E28" s="1399"/>
      <c r="F28" s="1362">
        <f t="shared" si="6"/>
        <v>0</v>
      </c>
      <c r="G28" s="1364"/>
      <c r="H28" s="1365"/>
      <c r="I28" s="197">
        <f t="shared" si="2"/>
        <v>745.84999999999991</v>
      </c>
      <c r="J28" s="123">
        <f t="shared" si="3"/>
        <v>31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143.38999999999999</v>
      </c>
      <c r="U28" s="123">
        <f t="shared" si="5"/>
        <v>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1125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1204"/>
    </row>
    <row r="30" spans="1:2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25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04"/>
    </row>
    <row r="31" spans="1:21" ht="15.75" thickBot="1" x14ac:dyDescent="0.3">
      <c r="A31" s="51"/>
      <c r="D31" s="110" t="s">
        <v>4</v>
      </c>
      <c r="E31" s="67">
        <f>F4+F5+F6-+C30</f>
        <v>31</v>
      </c>
      <c r="J31" s="1125"/>
      <c r="L31" s="51"/>
      <c r="O31" s="110" t="s">
        <v>4</v>
      </c>
      <c r="P31" s="67">
        <f>Q4+Q5+Q6-+N30</f>
        <v>7</v>
      </c>
      <c r="U31" s="120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41" t="s">
        <v>11</v>
      </c>
      <c r="D33" s="1642"/>
      <c r="E33" s="141">
        <f>E5+E4+E6+-F30</f>
        <v>745.84999999999991</v>
      </c>
      <c r="L33" s="47"/>
      <c r="N33" s="1641" t="s">
        <v>11</v>
      </c>
      <c r="O33" s="1642"/>
      <c r="P33" s="141">
        <f>P5+P4+P6+-Q30</f>
        <v>143.38999999999999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82</v>
      </c>
      <c r="C4" s="99"/>
      <c r="D4" s="131"/>
      <c r="E4" s="85"/>
      <c r="F4" s="72"/>
      <c r="G4" s="224"/>
    </row>
    <row r="5" spans="1:9" x14ac:dyDescent="0.25">
      <c r="A5" s="1599"/>
      <c r="B5" s="169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9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94" t="s">
        <v>83</v>
      </c>
      <c r="C4" s="99"/>
      <c r="D4" s="131"/>
      <c r="E4" s="85"/>
      <c r="F4" s="72"/>
      <c r="G4" s="224"/>
    </row>
    <row r="5" spans="1:10" x14ac:dyDescent="0.25">
      <c r="A5" s="1599"/>
      <c r="B5" s="169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99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8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9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9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9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9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9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9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9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9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9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9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9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9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9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9">
        <f t="shared" si="1"/>
        <v>0</v>
      </c>
      <c r="C22" s="611"/>
      <c r="D22" s="820"/>
      <c r="E22" s="821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9">
        <f t="shared" si="1"/>
        <v>0</v>
      </c>
      <c r="C23" s="611"/>
      <c r="D23" s="820"/>
      <c r="E23" s="821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90"/>
      <c r="B1" s="1590"/>
      <c r="C1" s="1590"/>
      <c r="D1" s="1590"/>
      <c r="E1" s="1590"/>
      <c r="F1" s="1590"/>
      <c r="G1" s="159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78"/>
      <c r="B5" s="1692" t="s">
        <v>142</v>
      </c>
      <c r="C5" s="484"/>
      <c r="D5" s="114"/>
      <c r="E5" s="86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79"/>
      <c r="B6" s="1693"/>
      <c r="C6" s="212"/>
      <c r="D6" s="114"/>
      <c r="E6" s="140"/>
      <c r="F6" s="227"/>
      <c r="I6" s="1666" t="s">
        <v>3</v>
      </c>
      <c r="J6" s="166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7"/>
      <c r="J7" s="166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6">
        <f>E5+E4-F8+E6</f>
        <v>0</v>
      </c>
      <c r="J8" s="706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6">
        <f>I8-F9</f>
        <v>0</v>
      </c>
      <c r="J9" s="706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6">
        <f t="shared" ref="I10:I28" si="1">I9-F10</f>
        <v>0</v>
      </c>
      <c r="J10" s="706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6">
        <f t="shared" si="1"/>
        <v>0</v>
      </c>
      <c r="J11" s="706">
        <f t="shared" si="2"/>
        <v>0</v>
      </c>
    </row>
    <row r="12" spans="1:11" x14ac:dyDescent="0.25">
      <c r="A12" s="1051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6">
        <f t="shared" si="1"/>
        <v>0</v>
      </c>
      <c r="J12" s="706">
        <f t="shared" si="2"/>
        <v>0</v>
      </c>
    </row>
    <row r="13" spans="1:11" x14ac:dyDescent="0.25">
      <c r="A13" s="1051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6">
        <f t="shared" si="1"/>
        <v>0</v>
      </c>
      <c r="J14" s="706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6">
        <f t="shared" si="1"/>
        <v>0</v>
      </c>
      <c r="J15" s="706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7"/>
      <c r="H17" s="565"/>
      <c r="I17" s="696">
        <f t="shared" si="1"/>
        <v>0</v>
      </c>
      <c r="J17" s="706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6">
        <f t="shared" si="1"/>
        <v>0</v>
      </c>
      <c r="J18" s="706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6">
        <f t="shared" si="1"/>
        <v>0</v>
      </c>
      <c r="J19" s="706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5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51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51"/>
    </row>
    <row r="32" spans="1:11" ht="15.75" thickBot="1" x14ac:dyDescent="0.3">
      <c r="A32" s="115"/>
    </row>
    <row r="33" spans="1:5" ht="16.5" thickTop="1" thickBot="1" x14ac:dyDescent="0.3">
      <c r="A33" s="47"/>
      <c r="C33" s="1641" t="s">
        <v>11</v>
      </c>
      <c r="D33" s="164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9"/>
      <c r="B5" s="1598" t="s">
        <v>89</v>
      </c>
      <c r="C5" s="359"/>
      <c r="D5" s="566"/>
      <c r="E5" s="696"/>
      <c r="F5" s="651"/>
      <c r="G5" s="5"/>
    </row>
    <row r="6" spans="1:9" ht="20.25" customHeight="1" x14ac:dyDescent="0.25">
      <c r="A6" s="1599"/>
      <c r="B6" s="159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2" t="s">
        <v>11</v>
      </c>
      <c r="D83" s="159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95"/>
      <c r="B5" s="1595" t="s">
        <v>148</v>
      </c>
      <c r="C5" s="359"/>
      <c r="D5" s="566"/>
      <c r="E5" s="696"/>
      <c r="F5" s="651"/>
      <c r="G5" s="5"/>
    </row>
    <row r="6" spans="1:9" ht="20.25" customHeight="1" x14ac:dyDescent="0.25">
      <c r="A6" s="1595"/>
      <c r="B6" s="1595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5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5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2" t="s">
        <v>11</v>
      </c>
      <c r="D83" s="1593"/>
      <c r="E83" s="56">
        <f>E5+E6-F78+E7</f>
        <v>0</v>
      </c>
      <c r="F83" s="103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6"/>
  </cols>
  <sheetData>
    <row r="1" spans="1:10" ht="40.5" x14ac:dyDescent="0.55000000000000004">
      <c r="A1" s="1590" t="s">
        <v>335</v>
      </c>
      <c r="B1" s="1590"/>
      <c r="C1" s="1590"/>
      <c r="D1" s="1590"/>
      <c r="E1" s="1590"/>
      <c r="F1" s="1590"/>
      <c r="G1" s="15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204"/>
      <c r="G4" s="151"/>
      <c r="H4" s="151"/>
    </row>
    <row r="5" spans="1:10" ht="15" customHeight="1" x14ac:dyDescent="0.25">
      <c r="A5" s="1599" t="s">
        <v>102</v>
      </c>
      <c r="B5" s="1600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599"/>
      <c r="B6" s="1600"/>
      <c r="C6" s="438">
        <v>85</v>
      </c>
      <c r="D6" s="130">
        <v>45183</v>
      </c>
      <c r="E6" s="68">
        <v>501.53</v>
      </c>
      <c r="F6" s="1204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55"/>
      <c r="D9" s="987"/>
      <c r="E9" s="988"/>
      <c r="F9" s="987">
        <f t="shared" ref="F9:F10" si="0">D9</f>
        <v>0</v>
      </c>
      <c r="G9" s="989"/>
      <c r="H9" s="990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55"/>
      <c r="D10" s="987"/>
      <c r="E10" s="988"/>
      <c r="F10" s="987">
        <f t="shared" si="0"/>
        <v>0</v>
      </c>
      <c r="G10" s="989"/>
      <c r="H10" s="990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55"/>
      <c r="D11" s="987"/>
      <c r="E11" s="988"/>
      <c r="F11" s="987">
        <f>D11</f>
        <v>0</v>
      </c>
      <c r="G11" s="989"/>
      <c r="H11" s="990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55"/>
      <c r="D12" s="987"/>
      <c r="E12" s="988"/>
      <c r="F12" s="987">
        <f t="shared" ref="F12:F46" si="3">D12</f>
        <v>0</v>
      </c>
      <c r="G12" s="989"/>
      <c r="H12" s="990"/>
      <c r="I12" s="584">
        <f t="shared" si="2"/>
        <v>1097.1999999999998</v>
      </c>
    </row>
    <row r="13" spans="1:10" x14ac:dyDescent="0.25">
      <c r="A13" s="81" t="s">
        <v>33</v>
      </c>
      <c r="B13" s="926">
        <f t="shared" si="1"/>
        <v>92</v>
      </c>
      <c r="C13" s="1055"/>
      <c r="D13" s="987"/>
      <c r="E13" s="988"/>
      <c r="F13" s="987">
        <f t="shared" si="3"/>
        <v>0</v>
      </c>
      <c r="G13" s="989"/>
      <c r="H13" s="990"/>
      <c r="I13" s="927">
        <f t="shared" si="2"/>
        <v>1097.1999999999998</v>
      </c>
    </row>
    <row r="14" spans="1:10" x14ac:dyDescent="0.25">
      <c r="A14" s="1204"/>
      <c r="B14" s="926">
        <f t="shared" si="1"/>
        <v>92</v>
      </c>
      <c r="C14" s="1055"/>
      <c r="D14" s="987"/>
      <c r="E14" s="988"/>
      <c r="F14" s="987">
        <f t="shared" si="3"/>
        <v>0</v>
      </c>
      <c r="G14" s="989"/>
      <c r="H14" s="990"/>
      <c r="I14" s="927">
        <f t="shared" si="2"/>
        <v>1097.1999999999998</v>
      </c>
    </row>
    <row r="15" spans="1:10" x14ac:dyDescent="0.25">
      <c r="A15" s="1204"/>
      <c r="B15" s="926">
        <f t="shared" si="1"/>
        <v>92</v>
      </c>
      <c r="C15" s="1055"/>
      <c r="D15" s="987"/>
      <c r="E15" s="988"/>
      <c r="F15" s="987">
        <f t="shared" si="3"/>
        <v>0</v>
      </c>
      <c r="G15" s="989"/>
      <c r="H15" s="990"/>
      <c r="I15" s="927">
        <f t="shared" si="2"/>
        <v>1097.1999999999998</v>
      </c>
      <c r="J15" s="582"/>
    </row>
    <row r="16" spans="1:10" x14ac:dyDescent="0.25">
      <c r="B16" s="926">
        <f t="shared" si="1"/>
        <v>92</v>
      </c>
      <c r="C16" s="1055"/>
      <c r="D16" s="987"/>
      <c r="E16" s="988"/>
      <c r="F16" s="987">
        <f t="shared" si="3"/>
        <v>0</v>
      </c>
      <c r="G16" s="989"/>
      <c r="H16" s="990"/>
      <c r="I16" s="927">
        <f t="shared" si="2"/>
        <v>1097.1999999999998</v>
      </c>
      <c r="J16" s="582"/>
    </row>
    <row r="17" spans="1:10" x14ac:dyDescent="0.25">
      <c r="B17" s="926">
        <f t="shared" si="1"/>
        <v>92</v>
      </c>
      <c r="C17" s="1055"/>
      <c r="D17" s="987"/>
      <c r="E17" s="988"/>
      <c r="F17" s="987">
        <f t="shared" si="3"/>
        <v>0</v>
      </c>
      <c r="G17" s="989"/>
      <c r="H17" s="990"/>
      <c r="I17" s="927">
        <f t="shared" si="2"/>
        <v>1097.1999999999998</v>
      </c>
      <c r="J17" s="582"/>
    </row>
    <row r="18" spans="1:10" x14ac:dyDescent="0.25">
      <c r="A18" s="118"/>
      <c r="B18" s="926">
        <f t="shared" si="1"/>
        <v>92</v>
      </c>
      <c r="C18" s="1055"/>
      <c r="D18" s="987"/>
      <c r="E18" s="988"/>
      <c r="F18" s="987">
        <f t="shared" si="3"/>
        <v>0</v>
      </c>
      <c r="G18" s="989"/>
      <c r="H18" s="990"/>
      <c r="I18" s="927">
        <f t="shared" si="2"/>
        <v>1097.1999999999998</v>
      </c>
      <c r="J18" s="582"/>
    </row>
    <row r="19" spans="1:10" x14ac:dyDescent="0.25">
      <c r="A19" s="118"/>
      <c r="B19" s="926">
        <f t="shared" si="1"/>
        <v>92</v>
      </c>
      <c r="C19" s="1055"/>
      <c r="D19" s="987"/>
      <c r="E19" s="988"/>
      <c r="F19" s="987">
        <f t="shared" si="3"/>
        <v>0</v>
      </c>
      <c r="G19" s="989"/>
      <c r="H19" s="990"/>
      <c r="I19" s="927">
        <f t="shared" si="2"/>
        <v>1097.1999999999998</v>
      </c>
      <c r="J19" s="582"/>
    </row>
    <row r="20" spans="1:10" x14ac:dyDescent="0.25">
      <c r="A20" s="118"/>
      <c r="B20" s="926">
        <f t="shared" si="1"/>
        <v>92</v>
      </c>
      <c r="C20" s="1055"/>
      <c r="D20" s="987"/>
      <c r="E20" s="988"/>
      <c r="F20" s="987">
        <f t="shared" si="3"/>
        <v>0</v>
      </c>
      <c r="G20" s="989"/>
      <c r="H20" s="990"/>
      <c r="I20" s="927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55"/>
      <c r="D21" s="987"/>
      <c r="E21" s="988"/>
      <c r="F21" s="987">
        <f t="shared" si="3"/>
        <v>0</v>
      </c>
      <c r="G21" s="989"/>
      <c r="H21" s="990"/>
      <c r="I21" s="584">
        <f t="shared" si="2"/>
        <v>1097.1999999999998</v>
      </c>
      <c r="J21" s="582"/>
    </row>
    <row r="22" spans="1:10" x14ac:dyDescent="0.25">
      <c r="A22" s="118"/>
      <c r="B22" s="702">
        <f t="shared" si="1"/>
        <v>92</v>
      </c>
      <c r="C22" s="1055"/>
      <c r="D22" s="987"/>
      <c r="E22" s="988"/>
      <c r="F22" s="987">
        <f t="shared" si="3"/>
        <v>0</v>
      </c>
      <c r="G22" s="989"/>
      <c r="H22" s="990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56"/>
      <c r="D23" s="1221"/>
      <c r="E23" s="1222"/>
      <c r="F23" s="987">
        <f t="shared" si="3"/>
        <v>0</v>
      </c>
      <c r="G23" s="1223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56"/>
      <c r="D24" s="1221"/>
      <c r="E24" s="1222"/>
      <c r="F24" s="987">
        <f t="shared" si="3"/>
        <v>0</v>
      </c>
      <c r="G24" s="1223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56"/>
      <c r="D25" s="1221"/>
      <c r="E25" s="1222"/>
      <c r="F25" s="987">
        <f t="shared" si="3"/>
        <v>0</v>
      </c>
      <c r="G25" s="1223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56"/>
      <c r="D26" s="1221"/>
      <c r="E26" s="1222"/>
      <c r="F26" s="987">
        <f t="shared" si="3"/>
        <v>0</v>
      </c>
      <c r="G26" s="1223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56"/>
      <c r="D27" s="1221"/>
      <c r="E27" s="1222"/>
      <c r="F27" s="987">
        <f t="shared" si="3"/>
        <v>0</v>
      </c>
      <c r="G27" s="1223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56"/>
      <c r="D28" s="1221"/>
      <c r="E28" s="1222"/>
      <c r="F28" s="987">
        <f t="shared" si="3"/>
        <v>0</v>
      </c>
      <c r="G28" s="1223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56"/>
      <c r="D29" s="1221"/>
      <c r="E29" s="1222"/>
      <c r="F29" s="987">
        <f t="shared" si="3"/>
        <v>0</v>
      </c>
      <c r="G29" s="1223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56"/>
      <c r="D30" s="1221"/>
      <c r="E30" s="1222"/>
      <c r="F30" s="987">
        <f t="shared" si="3"/>
        <v>0</v>
      </c>
      <c r="G30" s="1223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56"/>
      <c r="D31" s="1221"/>
      <c r="E31" s="1222"/>
      <c r="F31" s="987">
        <f t="shared" si="3"/>
        <v>0</v>
      </c>
      <c r="G31" s="1223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56"/>
      <c r="D32" s="1221"/>
      <c r="E32" s="1222"/>
      <c r="F32" s="987">
        <f t="shared" si="3"/>
        <v>0</v>
      </c>
      <c r="G32" s="1223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56"/>
      <c r="D33" s="1221"/>
      <c r="E33" s="1222"/>
      <c r="F33" s="987">
        <f t="shared" si="3"/>
        <v>0</v>
      </c>
      <c r="G33" s="1223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56"/>
      <c r="D34" s="1221"/>
      <c r="E34" s="1222"/>
      <c r="F34" s="987">
        <f t="shared" si="3"/>
        <v>0</v>
      </c>
      <c r="G34" s="1223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56"/>
      <c r="D35" s="1221"/>
      <c r="E35" s="1222"/>
      <c r="F35" s="987">
        <f t="shared" si="3"/>
        <v>0</v>
      </c>
      <c r="G35" s="1223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56"/>
      <c r="D36" s="1221"/>
      <c r="E36" s="1222"/>
      <c r="F36" s="987">
        <f t="shared" si="3"/>
        <v>0</v>
      </c>
      <c r="G36" s="1223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56"/>
      <c r="D37" s="1221"/>
      <c r="E37" s="1222"/>
      <c r="F37" s="987">
        <f t="shared" si="3"/>
        <v>0</v>
      </c>
      <c r="G37" s="1223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56"/>
      <c r="D38" s="1221"/>
      <c r="E38" s="1222"/>
      <c r="F38" s="987">
        <f t="shared" si="3"/>
        <v>0</v>
      </c>
      <c r="G38" s="1223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56"/>
      <c r="D39" s="1221"/>
      <c r="E39" s="1222"/>
      <c r="F39" s="987">
        <f t="shared" si="3"/>
        <v>0</v>
      </c>
      <c r="G39" s="1223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56"/>
      <c r="D40" s="1221"/>
      <c r="E40" s="1222"/>
      <c r="F40" s="987">
        <f t="shared" si="3"/>
        <v>0</v>
      </c>
      <c r="G40" s="1223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56"/>
      <c r="D41" s="1221"/>
      <c r="E41" s="1222"/>
      <c r="F41" s="987">
        <f t="shared" si="3"/>
        <v>0</v>
      </c>
      <c r="G41" s="1223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56"/>
      <c r="D42" s="1221"/>
      <c r="E42" s="1222"/>
      <c r="F42" s="987">
        <f t="shared" si="3"/>
        <v>0</v>
      </c>
      <c r="G42" s="1223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56"/>
      <c r="D43" s="1221"/>
      <c r="E43" s="1222"/>
      <c r="F43" s="987">
        <f t="shared" si="3"/>
        <v>0</v>
      </c>
      <c r="G43" s="1223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56"/>
      <c r="D44" s="68"/>
      <c r="E44" s="191"/>
      <c r="F44" s="987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56"/>
      <c r="D45" s="68"/>
      <c r="E45" s="191"/>
      <c r="F45" s="987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56"/>
      <c r="D46" s="58"/>
      <c r="E46" s="198"/>
      <c r="F46" s="987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592" t="s">
        <v>11</v>
      </c>
      <c r="D53" s="1593"/>
      <c r="E53" s="56">
        <f>E5+E6-F48+E7</f>
        <v>1097.1999999999998</v>
      </c>
      <c r="F53" s="1204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0"/>
      <c r="B1" s="1590"/>
      <c r="C1" s="1590"/>
      <c r="D1" s="1590"/>
      <c r="E1" s="1590"/>
      <c r="F1" s="1590"/>
      <c r="G1" s="15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601"/>
      <c r="C5" s="503"/>
      <c r="D5" s="695"/>
      <c r="E5" s="631"/>
      <c r="F5" s="651"/>
      <c r="G5" s="5"/>
    </row>
    <row r="6" spans="1:9" x14ac:dyDescent="0.25">
      <c r="A6" s="213"/>
      <c r="B6" s="1601"/>
      <c r="C6" s="359"/>
      <c r="D6" s="566"/>
      <c r="E6" s="696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7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5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5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5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5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5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5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5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5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5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5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5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2">
        <f t="shared" si="1"/>
        <v>0</v>
      </c>
      <c r="C22" s="73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2">
        <f t="shared" si="1"/>
        <v>0</v>
      </c>
      <c r="C23" s="73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2">
        <f t="shared" si="1"/>
        <v>0</v>
      </c>
      <c r="C24" s="73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2">
        <f t="shared" si="1"/>
        <v>0</v>
      </c>
      <c r="C25" s="73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2">
        <f t="shared" si="1"/>
        <v>0</v>
      </c>
      <c r="C27" s="73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2">
        <f t="shared" si="1"/>
        <v>0</v>
      </c>
      <c r="C29" s="735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4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4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4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4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4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4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92" t="s">
        <v>11</v>
      </c>
      <c r="D47" s="1593"/>
      <c r="E47" s="56">
        <f>E5+E6-F42+E7</f>
        <v>0</v>
      </c>
      <c r="F47" s="72"/>
    </row>
    <row r="50" spans="1:7" x14ac:dyDescent="0.25">
      <c r="A50" s="213"/>
      <c r="B50" s="1599"/>
      <c r="C50" s="437"/>
      <c r="D50" s="218"/>
      <c r="E50" s="77"/>
      <c r="F50" s="61"/>
      <c r="G50" s="5"/>
    </row>
    <row r="51" spans="1:7" x14ac:dyDescent="0.25">
      <c r="A51" s="213"/>
      <c r="B51" s="1599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60</vt:i4>
      </vt:variant>
      <vt:variant>
        <vt:lpstr>Gráficos</vt:lpstr>
      </vt:variant>
      <vt:variant>
        <vt:i4>1</vt:i4>
      </vt:variant>
    </vt:vector>
  </HeadingPairs>
  <TitlesOfParts>
    <vt:vector size="61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Hoja1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2023-09-27T18:52:44Z</dcterms:modified>
</cp:coreProperties>
</file>