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0" yWindow="0" windowWidth="15090" windowHeight="10305" firstSheet="17" activeTab="19"/>
  </bookViews>
  <sheets>
    <sheet name="SEMANA  01    2022   " sheetId="1" r:id="rId1"/>
    <sheet name="SEMANA   02   2022  " sheetId="2" r:id="rId2"/>
    <sheet name="SEMANA   03    2022    " sheetId="4" r:id="rId3"/>
    <sheet name="SEMANA   04    2022     " sheetId="6" r:id="rId4"/>
    <sheet name="SEMANA  05    2022      " sheetId="7" r:id="rId5"/>
    <sheet name="SEMANA   06   2022   " sheetId="8" r:id="rId6"/>
    <sheet name="SEMANA   07    2022" sheetId="9" r:id="rId7"/>
    <sheet name="SEMANA  08     2022     " sheetId="10" r:id="rId8"/>
    <sheet name="SEMANA  09    2022     " sheetId="11" r:id="rId9"/>
    <sheet name="SEMANA   10    2022   " sheetId="12" r:id="rId10"/>
    <sheet name="SEMANA   11     2022   " sheetId="13" r:id="rId11"/>
    <sheet name="SEMANA   12     2022    " sheetId="14" r:id="rId12"/>
    <sheet name="SEMANA 13   2022       " sheetId="15" r:id="rId13"/>
    <sheet name="SEMANA    14      2022     " sheetId="16" r:id="rId14"/>
    <sheet name="SEMANA  15    2022       " sheetId="17" r:id="rId15"/>
    <sheet name="SEMANA    16    2022      " sheetId="18" r:id="rId16"/>
    <sheet name="    SEMANA    17    2022    " sheetId="19" r:id="rId17"/>
    <sheet name="   SEMANA   18    2022   " sheetId="20" r:id="rId18"/>
    <sheet name="Hoja2" sheetId="21" r:id="rId19"/>
    <sheet name="Hoja5" sheetId="5" r:id="rId20"/>
    <sheet name="Hoja3" sheetId="3" r:id="rId2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5" i="20" l="1"/>
  <c r="O14" i="20"/>
  <c r="N14" i="20"/>
  <c r="L14" i="20"/>
  <c r="I14" i="20"/>
  <c r="AA13" i="20"/>
  <c r="AA15" i="20" s="1"/>
  <c r="Z13" i="20"/>
  <c r="Y13" i="20"/>
  <c r="Y15" i="20" s="1"/>
  <c r="X13" i="20"/>
  <c r="X15" i="20" s="1"/>
  <c r="W13" i="20"/>
  <c r="W15" i="20" s="1"/>
  <c r="V13" i="20"/>
  <c r="V15" i="20" s="1"/>
  <c r="U13" i="20"/>
  <c r="U15" i="20" s="1"/>
  <c r="T13" i="20"/>
  <c r="T15" i="20" s="1"/>
  <c r="M13" i="20"/>
  <c r="P13" i="20" s="1"/>
  <c r="G12" i="20"/>
  <c r="H12" i="20" s="1"/>
  <c r="M12" i="20" s="1"/>
  <c r="P12" i="20" s="1"/>
  <c r="H11" i="20"/>
  <c r="M10" i="20"/>
  <c r="P10" i="20" s="1"/>
  <c r="H9" i="20"/>
  <c r="M9" i="20" s="1"/>
  <c r="P9" i="20" s="1"/>
  <c r="H8" i="20"/>
  <c r="M8" i="20" s="1"/>
  <c r="P8" i="20" s="1"/>
  <c r="H7" i="20"/>
  <c r="M11" i="20" l="1"/>
  <c r="P11" i="20" s="1"/>
  <c r="H14" i="20"/>
  <c r="AB15" i="20"/>
  <c r="M7" i="20"/>
  <c r="M11" i="19"/>
  <c r="G11" i="19"/>
  <c r="Z15" i="19"/>
  <c r="O14" i="19"/>
  <c r="N14" i="19"/>
  <c r="L14" i="19"/>
  <c r="I14" i="19"/>
  <c r="AA13" i="19"/>
  <c r="AA15" i="19" s="1"/>
  <c r="Z13" i="19"/>
  <c r="Y13" i="19"/>
  <c r="Y15" i="19" s="1"/>
  <c r="X13" i="19"/>
  <c r="X15" i="19" s="1"/>
  <c r="W13" i="19"/>
  <c r="W15" i="19" s="1"/>
  <c r="V13" i="19"/>
  <c r="V15" i="19" s="1"/>
  <c r="U13" i="19"/>
  <c r="U15" i="19" s="1"/>
  <c r="T13" i="19"/>
  <c r="T15" i="19" s="1"/>
  <c r="M13" i="19"/>
  <c r="P13" i="19" s="1"/>
  <c r="G12" i="19"/>
  <c r="H12" i="19" s="1"/>
  <c r="M12" i="19" s="1"/>
  <c r="P12" i="19" s="1"/>
  <c r="H11" i="19"/>
  <c r="M10" i="19"/>
  <c r="P10" i="19" s="1"/>
  <c r="H9" i="19"/>
  <c r="M9" i="19" s="1"/>
  <c r="P9" i="19" s="1"/>
  <c r="H8" i="19"/>
  <c r="M8" i="19" s="1"/>
  <c r="P8" i="19" s="1"/>
  <c r="H7" i="19"/>
  <c r="M14" i="20" l="1"/>
  <c r="P17" i="20" s="1"/>
  <c r="P7" i="20"/>
  <c r="P14" i="20" s="1"/>
  <c r="P11" i="19"/>
  <c r="AB15" i="19"/>
  <c r="H14" i="19"/>
  <c r="M7" i="19"/>
  <c r="M11" i="18"/>
  <c r="AA15" i="18"/>
  <c r="O14" i="18"/>
  <c r="N14" i="18"/>
  <c r="L14" i="18"/>
  <c r="I14" i="18"/>
  <c r="AA13" i="18"/>
  <c r="Z13" i="18"/>
  <c r="Z15" i="18" s="1"/>
  <c r="Y13" i="18"/>
  <c r="Y15" i="18" s="1"/>
  <c r="X13" i="18"/>
  <c r="X15" i="18" s="1"/>
  <c r="W13" i="18"/>
  <c r="W15" i="18" s="1"/>
  <c r="V13" i="18"/>
  <c r="V15" i="18" s="1"/>
  <c r="U13" i="18"/>
  <c r="U15" i="18" s="1"/>
  <c r="T13" i="18"/>
  <c r="T15" i="18" s="1"/>
  <c r="M13" i="18"/>
  <c r="P13" i="18" s="1"/>
  <c r="G12" i="18"/>
  <c r="H12" i="18" s="1"/>
  <c r="M12" i="18" s="1"/>
  <c r="P12" i="18" s="1"/>
  <c r="H11" i="18"/>
  <c r="G11" i="18"/>
  <c r="M10" i="18"/>
  <c r="P10" i="18" s="1"/>
  <c r="M9" i="18"/>
  <c r="P9" i="18" s="1"/>
  <c r="H9" i="18"/>
  <c r="H8" i="18"/>
  <c r="H14" i="18" s="1"/>
  <c r="M7" i="18"/>
  <c r="H7" i="18"/>
  <c r="M14" i="19" l="1"/>
  <c r="P17" i="19" s="1"/>
  <c r="P7" i="19"/>
  <c r="P14" i="19" s="1"/>
  <c r="AB15" i="18"/>
  <c r="P11" i="18"/>
  <c r="M14" i="18"/>
  <c r="P17" i="18" s="1"/>
  <c r="P7" i="18"/>
  <c r="M8" i="18"/>
  <c r="P8" i="18" s="1"/>
  <c r="M11" i="17"/>
  <c r="Z15" i="17"/>
  <c r="V15" i="17"/>
  <c r="O14" i="17"/>
  <c r="N14" i="17"/>
  <c r="L14" i="17"/>
  <c r="I14" i="17"/>
  <c r="AA13" i="17"/>
  <c r="AA15" i="17" s="1"/>
  <c r="Z13" i="17"/>
  <c r="Y13" i="17"/>
  <c r="Y15" i="17" s="1"/>
  <c r="X13" i="17"/>
  <c r="X15" i="17" s="1"/>
  <c r="W13" i="17"/>
  <c r="W15" i="17" s="1"/>
  <c r="V13" i="17"/>
  <c r="U13" i="17"/>
  <c r="U15" i="17" s="1"/>
  <c r="T13" i="17"/>
  <c r="T15" i="17" s="1"/>
  <c r="P13" i="17"/>
  <c r="M13" i="17"/>
  <c r="H12" i="17"/>
  <c r="M12" i="17" s="1"/>
  <c r="P12" i="17" s="1"/>
  <c r="G12" i="17"/>
  <c r="H11" i="17"/>
  <c r="G11" i="17"/>
  <c r="M10" i="17"/>
  <c r="P10" i="17" s="1"/>
  <c r="H9" i="17"/>
  <c r="M9" i="17" s="1"/>
  <c r="P9" i="17" s="1"/>
  <c r="H8" i="17"/>
  <c r="M8" i="17" s="1"/>
  <c r="P8" i="17" s="1"/>
  <c r="H7" i="17"/>
  <c r="H14" i="17" s="1"/>
  <c r="P14" i="18" l="1"/>
  <c r="AB15" i="17"/>
  <c r="P11" i="17"/>
  <c r="M7" i="17"/>
  <c r="M11" i="16"/>
  <c r="H11" i="16"/>
  <c r="O14" i="16"/>
  <c r="N14" i="16"/>
  <c r="L14" i="16"/>
  <c r="I14" i="16"/>
  <c r="AA13" i="16"/>
  <c r="AA15" i="16" s="1"/>
  <c r="Z13" i="16"/>
  <c r="Z15" i="16" s="1"/>
  <c r="Y13" i="16"/>
  <c r="Y15" i="16" s="1"/>
  <c r="X13" i="16"/>
  <c r="X15" i="16" s="1"/>
  <c r="W13" i="16"/>
  <c r="W15" i="16" s="1"/>
  <c r="V13" i="16"/>
  <c r="V15" i="16" s="1"/>
  <c r="U13" i="16"/>
  <c r="U15" i="16" s="1"/>
  <c r="T13" i="16"/>
  <c r="T15" i="16" s="1"/>
  <c r="M13" i="16"/>
  <c r="P13" i="16" s="1"/>
  <c r="G12" i="16"/>
  <c r="H12" i="16" s="1"/>
  <c r="M12" i="16" s="1"/>
  <c r="P12" i="16" s="1"/>
  <c r="G11" i="16"/>
  <c r="M10" i="16"/>
  <c r="P10" i="16" s="1"/>
  <c r="H9" i="16"/>
  <c r="M9" i="16" s="1"/>
  <c r="P9" i="16" s="1"/>
  <c r="H8" i="16"/>
  <c r="M8" i="16" s="1"/>
  <c r="P8" i="16" s="1"/>
  <c r="M7" i="16"/>
  <c r="P7" i="16" s="1"/>
  <c r="H7" i="16"/>
  <c r="P7" i="17" l="1"/>
  <c r="P14" i="17" s="1"/>
  <c r="M14" i="17"/>
  <c r="P17" i="17" s="1"/>
  <c r="P11" i="16"/>
  <c r="P14" i="16" s="1"/>
  <c r="H14" i="16"/>
  <c r="AB15" i="16"/>
  <c r="M14" i="15"/>
  <c r="Z18" i="15"/>
  <c r="O17" i="15"/>
  <c r="N17" i="15"/>
  <c r="L17" i="15"/>
  <c r="I17" i="15"/>
  <c r="AA16" i="15"/>
  <c r="AA18" i="15" s="1"/>
  <c r="Z16" i="15"/>
  <c r="Y16" i="15"/>
  <c r="Y18" i="15" s="1"/>
  <c r="X16" i="15"/>
  <c r="X18" i="15" s="1"/>
  <c r="W16" i="15"/>
  <c r="W18" i="15" s="1"/>
  <c r="V16" i="15"/>
  <c r="V18" i="15" s="1"/>
  <c r="U16" i="15"/>
  <c r="U18" i="15" s="1"/>
  <c r="T16" i="15"/>
  <c r="T18" i="15" s="1"/>
  <c r="M16" i="15"/>
  <c r="P16" i="15" s="1"/>
  <c r="G15" i="15"/>
  <c r="H15" i="15" s="1"/>
  <c r="M15" i="15" s="1"/>
  <c r="P15" i="15" s="1"/>
  <c r="H14" i="15"/>
  <c r="G14" i="15"/>
  <c r="M13" i="15"/>
  <c r="P13" i="15" s="1"/>
  <c r="H12" i="15"/>
  <c r="M12" i="15" s="1"/>
  <c r="P12" i="15" s="1"/>
  <c r="H11" i="15"/>
  <c r="M11" i="15" s="1"/>
  <c r="P11" i="15" s="1"/>
  <c r="P10" i="15"/>
  <c r="M10" i="15"/>
  <c r="H10" i="15"/>
  <c r="M9" i="15"/>
  <c r="P9" i="15" s="1"/>
  <c r="H9" i="15"/>
  <c r="H8" i="15"/>
  <c r="M8" i="15" s="1"/>
  <c r="P8" i="15" s="1"/>
  <c r="H7" i="15"/>
  <c r="M14" i="16" l="1"/>
  <c r="P17" i="16" s="1"/>
  <c r="P14" i="15"/>
  <c r="H17" i="15"/>
  <c r="AB18" i="15"/>
  <c r="M7" i="15"/>
  <c r="G14" i="14"/>
  <c r="AA18" i="14"/>
  <c r="Z18" i="14"/>
  <c r="O17" i="14"/>
  <c r="N17" i="14"/>
  <c r="L17" i="14"/>
  <c r="I17" i="14"/>
  <c r="AA16" i="14"/>
  <c r="Z16" i="14"/>
  <c r="Y16" i="14"/>
  <c r="Y18" i="14" s="1"/>
  <c r="X16" i="14"/>
  <c r="X18" i="14" s="1"/>
  <c r="W16" i="14"/>
  <c r="W18" i="14" s="1"/>
  <c r="V16" i="14"/>
  <c r="V18" i="14" s="1"/>
  <c r="U16" i="14"/>
  <c r="U18" i="14" s="1"/>
  <c r="T16" i="14"/>
  <c r="T18" i="14" s="1"/>
  <c r="M16" i="14"/>
  <c r="P16" i="14" s="1"/>
  <c r="G15" i="14"/>
  <c r="H15" i="14" s="1"/>
  <c r="M15" i="14" s="1"/>
  <c r="P15" i="14" s="1"/>
  <c r="H14" i="14"/>
  <c r="M14" i="14"/>
  <c r="P14" i="14" s="1"/>
  <c r="M13" i="14"/>
  <c r="P13" i="14" s="1"/>
  <c r="H12" i="14"/>
  <c r="M12" i="14" s="1"/>
  <c r="P12" i="14" s="1"/>
  <c r="H11" i="14"/>
  <c r="M11" i="14" s="1"/>
  <c r="P11" i="14" s="1"/>
  <c r="P10" i="14"/>
  <c r="M10" i="14"/>
  <c r="H10" i="14"/>
  <c r="M9" i="14"/>
  <c r="P9" i="14" s="1"/>
  <c r="H9" i="14"/>
  <c r="H8" i="14"/>
  <c r="M8" i="14" s="1"/>
  <c r="P8" i="14" s="1"/>
  <c r="H7" i="14"/>
  <c r="H17" i="14" s="1"/>
  <c r="P7" i="15" l="1"/>
  <c r="P17" i="15" s="1"/>
  <c r="M17" i="15"/>
  <c r="P20" i="15" s="1"/>
  <c r="AB18" i="14"/>
  <c r="M7" i="14"/>
  <c r="G14" i="13"/>
  <c r="Z18" i="13"/>
  <c r="Y18" i="13"/>
  <c r="V18" i="13"/>
  <c r="O17" i="13"/>
  <c r="N17" i="13"/>
  <c r="L17" i="13"/>
  <c r="I17" i="13"/>
  <c r="AA16" i="13"/>
  <c r="AA18" i="13" s="1"/>
  <c r="Z16" i="13"/>
  <c r="Y16" i="13"/>
  <c r="X16" i="13"/>
  <c r="X18" i="13" s="1"/>
  <c r="W16" i="13"/>
  <c r="W18" i="13" s="1"/>
  <c r="V16" i="13"/>
  <c r="U16" i="13"/>
  <c r="U18" i="13" s="1"/>
  <c r="T16" i="13"/>
  <c r="T18" i="13" s="1"/>
  <c r="P16" i="13"/>
  <c r="M16" i="13"/>
  <c r="H15" i="13"/>
  <c r="M15" i="13" s="1"/>
  <c r="P15" i="13" s="1"/>
  <c r="G15" i="13"/>
  <c r="H14" i="13"/>
  <c r="M13" i="13"/>
  <c r="P13" i="13" s="1"/>
  <c r="H12" i="13"/>
  <c r="M12" i="13" s="1"/>
  <c r="P12" i="13" s="1"/>
  <c r="M11" i="13"/>
  <c r="P11" i="13" s="1"/>
  <c r="H11" i="13"/>
  <c r="H10" i="13"/>
  <c r="M10" i="13" s="1"/>
  <c r="P10" i="13" s="1"/>
  <c r="H9" i="13"/>
  <c r="H17" i="13" s="1"/>
  <c r="H8" i="13"/>
  <c r="M8" i="13" s="1"/>
  <c r="P8" i="13" s="1"/>
  <c r="M7" i="13"/>
  <c r="H7" i="13"/>
  <c r="P7" i="14" l="1"/>
  <c r="P17" i="14" s="1"/>
  <c r="M17" i="14"/>
  <c r="P20" i="14" s="1"/>
  <c r="M14" i="13"/>
  <c r="P14" i="13" s="1"/>
  <c r="AB18" i="13"/>
  <c r="P7" i="13"/>
  <c r="M9" i="13"/>
  <c r="P9" i="13" s="1"/>
  <c r="G14" i="12"/>
  <c r="Z18" i="12"/>
  <c r="Y18" i="12"/>
  <c r="V18" i="12"/>
  <c r="O17" i="12"/>
  <c r="N17" i="12"/>
  <c r="L17" i="12"/>
  <c r="I17" i="12"/>
  <c r="AA16" i="12"/>
  <c r="AA18" i="12" s="1"/>
  <c r="Z16" i="12"/>
  <c r="Y16" i="12"/>
  <c r="X16" i="12"/>
  <c r="X18" i="12" s="1"/>
  <c r="W16" i="12"/>
  <c r="W18" i="12" s="1"/>
  <c r="V16" i="12"/>
  <c r="U16" i="12"/>
  <c r="U18" i="12" s="1"/>
  <c r="T16" i="12"/>
  <c r="T18" i="12" s="1"/>
  <c r="M16" i="12"/>
  <c r="P16" i="12" s="1"/>
  <c r="G15" i="12"/>
  <c r="H15" i="12" s="1"/>
  <c r="M15" i="12" s="1"/>
  <c r="P15" i="12" s="1"/>
  <c r="H14" i="12"/>
  <c r="M14" i="12"/>
  <c r="P14" i="12" s="1"/>
  <c r="M13" i="12"/>
  <c r="P13" i="12" s="1"/>
  <c r="H12" i="12"/>
  <c r="M12" i="12" s="1"/>
  <c r="P12" i="12" s="1"/>
  <c r="H11" i="12"/>
  <c r="M11" i="12" s="1"/>
  <c r="P11" i="12" s="1"/>
  <c r="M10" i="12"/>
  <c r="P10" i="12" s="1"/>
  <c r="H10" i="12"/>
  <c r="H9" i="12"/>
  <c r="M9" i="12" s="1"/>
  <c r="P9" i="12" s="1"/>
  <c r="H8" i="12"/>
  <c r="M8" i="12" s="1"/>
  <c r="P8" i="12" s="1"/>
  <c r="H7" i="12"/>
  <c r="M7" i="12" s="1"/>
  <c r="M17" i="13" l="1"/>
  <c r="P20" i="13" s="1"/>
  <c r="P17" i="13"/>
  <c r="AB18" i="12"/>
  <c r="M17" i="12"/>
  <c r="P20" i="12" s="1"/>
  <c r="P7" i="12"/>
  <c r="P17" i="12" s="1"/>
  <c r="H17" i="12"/>
  <c r="G14" i="11"/>
  <c r="Y18" i="11"/>
  <c r="O17" i="11"/>
  <c r="N17" i="11"/>
  <c r="L17" i="11"/>
  <c r="I17" i="11"/>
  <c r="AA16" i="11"/>
  <c r="AA18" i="11" s="1"/>
  <c r="Z16" i="11"/>
  <c r="Z18" i="11" s="1"/>
  <c r="Y16" i="11"/>
  <c r="X16" i="11"/>
  <c r="X18" i="11" s="1"/>
  <c r="W16" i="11"/>
  <c r="W18" i="11" s="1"/>
  <c r="V16" i="11"/>
  <c r="V18" i="11" s="1"/>
  <c r="U16" i="11"/>
  <c r="U18" i="11" s="1"/>
  <c r="T16" i="11"/>
  <c r="T18" i="11" s="1"/>
  <c r="P16" i="11"/>
  <c r="M16" i="11"/>
  <c r="H10" i="11"/>
  <c r="H14" i="11"/>
  <c r="H9" i="11"/>
  <c r="M13" i="11" s="1"/>
  <c r="P13" i="11" s="1"/>
  <c r="H12" i="11"/>
  <c r="M12" i="11" s="1"/>
  <c r="P12" i="11" s="1"/>
  <c r="H11" i="11"/>
  <c r="M11" i="11" s="1"/>
  <c r="P11" i="11" s="1"/>
  <c r="M10" i="11"/>
  <c r="P10" i="11" s="1"/>
  <c r="G15" i="11"/>
  <c r="H15" i="11" s="1"/>
  <c r="M9" i="11" s="1"/>
  <c r="P9" i="11" s="1"/>
  <c r="H8" i="11"/>
  <c r="M8" i="11" s="1"/>
  <c r="P7" i="11"/>
  <c r="M7" i="11"/>
  <c r="H7" i="11"/>
  <c r="M14" i="11" l="1"/>
  <c r="P14" i="11" s="1"/>
  <c r="M15" i="11"/>
  <c r="P15" i="11" s="1"/>
  <c r="AB18" i="11"/>
  <c r="P8" i="11"/>
  <c r="H17" i="11"/>
  <c r="M9" i="10"/>
  <c r="G15" i="10"/>
  <c r="H9" i="10"/>
  <c r="Z18" i="10"/>
  <c r="U18" i="10"/>
  <c r="O17" i="10"/>
  <c r="N17" i="10"/>
  <c r="L17" i="10"/>
  <c r="I17" i="10"/>
  <c r="AA16" i="10"/>
  <c r="AA18" i="10" s="1"/>
  <c r="Z16" i="10"/>
  <c r="Y16" i="10"/>
  <c r="Y18" i="10" s="1"/>
  <c r="X16" i="10"/>
  <c r="X18" i="10" s="1"/>
  <c r="W16" i="10"/>
  <c r="W18" i="10" s="1"/>
  <c r="V16" i="10"/>
  <c r="V18" i="10" s="1"/>
  <c r="U16" i="10"/>
  <c r="T16" i="10"/>
  <c r="T18" i="10" s="1"/>
  <c r="M16" i="10"/>
  <c r="P16" i="10" s="1"/>
  <c r="M15" i="10"/>
  <c r="P15" i="10" s="1"/>
  <c r="H15" i="10"/>
  <c r="H14" i="10"/>
  <c r="M14" i="10" s="1"/>
  <c r="P14" i="10" s="1"/>
  <c r="G14" i="10"/>
  <c r="H13" i="10"/>
  <c r="M13" i="10" s="1"/>
  <c r="P13" i="10" s="1"/>
  <c r="H12" i="10"/>
  <c r="M12" i="10" s="1"/>
  <c r="P12" i="10" s="1"/>
  <c r="H11" i="10"/>
  <c r="M11" i="10" s="1"/>
  <c r="P11" i="10" s="1"/>
  <c r="M10" i="10"/>
  <c r="P10" i="10" s="1"/>
  <c r="G9" i="10"/>
  <c r="H8" i="10"/>
  <c r="M8" i="10" s="1"/>
  <c r="P8" i="10" s="1"/>
  <c r="H7" i="10"/>
  <c r="M7" i="10" s="1"/>
  <c r="M17" i="11" l="1"/>
  <c r="P20" i="11" s="1"/>
  <c r="P17" i="11"/>
  <c r="AB18" i="10"/>
  <c r="P9" i="10"/>
  <c r="H17" i="10"/>
  <c r="P7" i="10"/>
  <c r="M9" i="9"/>
  <c r="B23" i="9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O17" i="9"/>
  <c r="N17" i="9"/>
  <c r="L17" i="9"/>
  <c r="I17" i="9"/>
  <c r="AA16" i="9"/>
  <c r="AA18" i="9" s="1"/>
  <c r="Z16" i="9"/>
  <c r="Z18" i="9" s="1"/>
  <c r="Y16" i="9"/>
  <c r="Y18" i="9" s="1"/>
  <c r="X16" i="9"/>
  <c r="X18" i="9" s="1"/>
  <c r="W16" i="9"/>
  <c r="W18" i="9" s="1"/>
  <c r="V16" i="9"/>
  <c r="V18" i="9" s="1"/>
  <c r="U16" i="9"/>
  <c r="U18" i="9" s="1"/>
  <c r="T16" i="9"/>
  <c r="T18" i="9" s="1"/>
  <c r="M16" i="9"/>
  <c r="P16" i="9" s="1"/>
  <c r="M15" i="9"/>
  <c r="P15" i="9" s="1"/>
  <c r="H15" i="9"/>
  <c r="H14" i="9"/>
  <c r="M14" i="9" s="1"/>
  <c r="P14" i="9" s="1"/>
  <c r="G14" i="9"/>
  <c r="H13" i="9"/>
  <c r="M13" i="9" s="1"/>
  <c r="P13" i="9" s="1"/>
  <c r="H12" i="9"/>
  <c r="M12" i="9" s="1"/>
  <c r="P12" i="9" s="1"/>
  <c r="H11" i="9"/>
  <c r="M11" i="9" s="1"/>
  <c r="P11" i="9" s="1"/>
  <c r="M10" i="9"/>
  <c r="P10" i="9" s="1"/>
  <c r="G9" i="9"/>
  <c r="H9" i="9" s="1"/>
  <c r="P9" i="9" s="1"/>
  <c r="H8" i="9"/>
  <c r="M8" i="9" s="1"/>
  <c r="P8" i="9" s="1"/>
  <c r="H7" i="9"/>
  <c r="M7" i="9" s="1"/>
  <c r="P17" i="10" l="1"/>
  <c r="M17" i="10"/>
  <c r="P20" i="10" s="1"/>
  <c r="M17" i="9"/>
  <c r="P20" i="9" s="1"/>
  <c r="P7" i="9"/>
  <c r="P17" i="9" s="1"/>
  <c r="AB18" i="9"/>
  <c r="H17" i="9"/>
  <c r="H9" i="8"/>
  <c r="M8" i="8" l="1"/>
  <c r="B23" i="8" l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O17" i="8"/>
  <c r="N17" i="8"/>
  <c r="L17" i="8"/>
  <c r="I17" i="8"/>
  <c r="AA16" i="8"/>
  <c r="AA18" i="8" s="1"/>
  <c r="Z16" i="8"/>
  <c r="Z18" i="8" s="1"/>
  <c r="Y16" i="8"/>
  <c r="Y18" i="8" s="1"/>
  <c r="X16" i="8"/>
  <c r="X18" i="8" s="1"/>
  <c r="W16" i="8"/>
  <c r="W18" i="8" s="1"/>
  <c r="V16" i="8"/>
  <c r="V18" i="8" s="1"/>
  <c r="U16" i="8"/>
  <c r="U18" i="8" s="1"/>
  <c r="T16" i="8"/>
  <c r="T18" i="8" s="1"/>
  <c r="P16" i="8"/>
  <c r="M16" i="8"/>
  <c r="H15" i="8"/>
  <c r="M15" i="8" s="1"/>
  <c r="P15" i="8" s="1"/>
  <c r="H14" i="8"/>
  <c r="G14" i="8"/>
  <c r="M14" i="8" s="1"/>
  <c r="P14" i="8" s="1"/>
  <c r="M13" i="8"/>
  <c r="P13" i="8" s="1"/>
  <c r="H13" i="8"/>
  <c r="H12" i="8"/>
  <c r="M12" i="8" s="1"/>
  <c r="P12" i="8" s="1"/>
  <c r="M11" i="8"/>
  <c r="P11" i="8" s="1"/>
  <c r="H11" i="8"/>
  <c r="H10" i="8"/>
  <c r="M10" i="8" s="1"/>
  <c r="P10" i="8" s="1"/>
  <c r="G9" i="8"/>
  <c r="M9" i="8" s="1"/>
  <c r="P9" i="8" s="1"/>
  <c r="H8" i="8"/>
  <c r="P8" i="8" s="1"/>
  <c r="H7" i="8"/>
  <c r="M7" i="8" s="1"/>
  <c r="AB18" i="8" l="1"/>
  <c r="P7" i="8"/>
  <c r="P17" i="8" s="1"/>
  <c r="M17" i="8"/>
  <c r="P20" i="8" s="1"/>
  <c r="H17" i="8"/>
  <c r="M8" i="7"/>
  <c r="H9" i="7"/>
  <c r="B25" i="7"/>
  <c r="B26" i="7" s="1"/>
  <c r="B27" i="7" s="1"/>
  <c r="B28" i="7" s="1"/>
  <c r="B29" i="7" s="1"/>
  <c r="B30" i="7" s="1"/>
  <c r="B31" i="7" s="1"/>
  <c r="B32" i="7" s="1"/>
  <c r="B33" i="7" s="1"/>
  <c r="B24" i="7"/>
  <c r="B23" i="7"/>
  <c r="O17" i="7"/>
  <c r="N17" i="7"/>
  <c r="L17" i="7"/>
  <c r="I17" i="7"/>
  <c r="AA16" i="7"/>
  <c r="AA18" i="7" s="1"/>
  <c r="Z16" i="7"/>
  <c r="Z18" i="7" s="1"/>
  <c r="Y16" i="7"/>
  <c r="Y18" i="7" s="1"/>
  <c r="X16" i="7"/>
  <c r="X18" i="7" s="1"/>
  <c r="W16" i="7"/>
  <c r="W18" i="7" s="1"/>
  <c r="V16" i="7"/>
  <c r="V18" i="7" s="1"/>
  <c r="U16" i="7"/>
  <c r="U18" i="7" s="1"/>
  <c r="T16" i="7"/>
  <c r="T18" i="7" s="1"/>
  <c r="P16" i="7"/>
  <c r="M16" i="7"/>
  <c r="H15" i="7"/>
  <c r="M15" i="7" s="1"/>
  <c r="P15" i="7" s="1"/>
  <c r="H14" i="7"/>
  <c r="G14" i="7"/>
  <c r="H13" i="7"/>
  <c r="M13" i="7" s="1"/>
  <c r="P13" i="7" s="1"/>
  <c r="P12" i="7"/>
  <c r="M12" i="7"/>
  <c r="H12" i="7"/>
  <c r="M11" i="7"/>
  <c r="P11" i="7" s="1"/>
  <c r="H11" i="7"/>
  <c r="H10" i="7"/>
  <c r="M10" i="7" s="1"/>
  <c r="P10" i="7" s="1"/>
  <c r="G9" i="7"/>
  <c r="M9" i="7" s="1"/>
  <c r="P9" i="7" s="1"/>
  <c r="H8" i="7"/>
  <c r="P7" i="7"/>
  <c r="M7" i="7"/>
  <c r="H7" i="7"/>
  <c r="AB18" i="7" l="1"/>
  <c r="M14" i="7"/>
  <c r="P14" i="7" s="1"/>
  <c r="P8" i="7"/>
  <c r="M17" i="7"/>
  <c r="P20" i="7" s="1"/>
  <c r="P17" i="7"/>
  <c r="H17" i="7"/>
  <c r="H9" i="6"/>
  <c r="B23" i="6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U18" i="6"/>
  <c r="O17" i="6"/>
  <c r="N17" i="6"/>
  <c r="L17" i="6"/>
  <c r="I17" i="6"/>
  <c r="AA16" i="6"/>
  <c r="AA18" i="6" s="1"/>
  <c r="Z16" i="6"/>
  <c r="Z18" i="6" s="1"/>
  <c r="Y16" i="6"/>
  <c r="Y18" i="6" s="1"/>
  <c r="X16" i="6"/>
  <c r="X18" i="6" s="1"/>
  <c r="W16" i="6"/>
  <c r="W18" i="6" s="1"/>
  <c r="V16" i="6"/>
  <c r="V18" i="6" s="1"/>
  <c r="U16" i="6"/>
  <c r="T16" i="6"/>
  <c r="T18" i="6" s="1"/>
  <c r="M16" i="6"/>
  <c r="P16" i="6" s="1"/>
  <c r="M15" i="6"/>
  <c r="P15" i="6" s="1"/>
  <c r="H15" i="6"/>
  <c r="H14" i="6"/>
  <c r="M14" i="6" s="1"/>
  <c r="P14" i="6" s="1"/>
  <c r="G14" i="6"/>
  <c r="H13" i="6"/>
  <c r="M13" i="6" s="1"/>
  <c r="P13" i="6" s="1"/>
  <c r="M12" i="6"/>
  <c r="P12" i="6" s="1"/>
  <c r="H12" i="6"/>
  <c r="H11" i="6"/>
  <c r="M11" i="6" s="1"/>
  <c r="P11" i="6" s="1"/>
  <c r="H10" i="6"/>
  <c r="M10" i="6" s="1"/>
  <c r="P10" i="6" s="1"/>
  <c r="G9" i="6"/>
  <c r="H8" i="6"/>
  <c r="M8" i="6" s="1"/>
  <c r="P8" i="6" s="1"/>
  <c r="M7" i="6"/>
  <c r="H7" i="6"/>
  <c r="M9" i="6" l="1"/>
  <c r="P9" i="6" s="1"/>
  <c r="AB18" i="6"/>
  <c r="H17" i="6"/>
  <c r="P7" i="6"/>
  <c r="P17" i="6" s="1"/>
  <c r="M9" i="4"/>
  <c r="B23" i="4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O17" i="4"/>
  <c r="N17" i="4"/>
  <c r="L17" i="4"/>
  <c r="I17" i="4"/>
  <c r="AA16" i="4"/>
  <c r="AA18" i="4" s="1"/>
  <c r="Z16" i="4"/>
  <c r="Z18" i="4" s="1"/>
  <c r="Y16" i="4"/>
  <c r="Y18" i="4" s="1"/>
  <c r="X16" i="4"/>
  <c r="X18" i="4" s="1"/>
  <c r="W16" i="4"/>
  <c r="W18" i="4" s="1"/>
  <c r="V16" i="4"/>
  <c r="V18" i="4" s="1"/>
  <c r="U16" i="4"/>
  <c r="U18" i="4" s="1"/>
  <c r="T16" i="4"/>
  <c r="T18" i="4" s="1"/>
  <c r="M16" i="4"/>
  <c r="P16" i="4" s="1"/>
  <c r="M15" i="4"/>
  <c r="P15" i="4" s="1"/>
  <c r="H15" i="4"/>
  <c r="H14" i="4"/>
  <c r="M14" i="4" s="1"/>
  <c r="P14" i="4" s="1"/>
  <c r="G14" i="4"/>
  <c r="H13" i="4"/>
  <c r="M13" i="4" s="1"/>
  <c r="P13" i="4" s="1"/>
  <c r="H12" i="4"/>
  <c r="M12" i="4" s="1"/>
  <c r="P12" i="4" s="1"/>
  <c r="H11" i="4"/>
  <c r="M11" i="4" s="1"/>
  <c r="P11" i="4" s="1"/>
  <c r="H10" i="4"/>
  <c r="M10" i="4" s="1"/>
  <c r="P10" i="4" s="1"/>
  <c r="G9" i="4"/>
  <c r="H9" i="4" s="1"/>
  <c r="H8" i="4"/>
  <c r="M8" i="4" s="1"/>
  <c r="P8" i="4" s="1"/>
  <c r="H7" i="4"/>
  <c r="M7" i="4" s="1"/>
  <c r="M17" i="6" l="1"/>
  <c r="P20" i="6" s="1"/>
  <c r="P9" i="4"/>
  <c r="AB18" i="4"/>
  <c r="M17" i="4"/>
  <c r="P20" i="4" s="1"/>
  <c r="P7" i="4"/>
  <c r="P17" i="4" s="1"/>
  <c r="H17" i="4"/>
  <c r="M14" i="2"/>
  <c r="M7" i="2"/>
  <c r="H7" i="2"/>
  <c r="M9" i="2"/>
  <c r="B26" i="2" l="1"/>
  <c r="B27" i="2" s="1"/>
  <c r="B28" i="2" s="1"/>
  <c r="B29" i="2" s="1"/>
  <c r="B30" i="2" s="1"/>
  <c r="B31" i="2" s="1"/>
  <c r="B32" i="2" s="1"/>
  <c r="B33" i="2" s="1"/>
  <c r="B25" i="2"/>
  <c r="B24" i="2"/>
  <c r="B23" i="2"/>
  <c r="O17" i="2"/>
  <c r="N17" i="2"/>
  <c r="L17" i="2"/>
  <c r="I17" i="2"/>
  <c r="AA16" i="2"/>
  <c r="AA18" i="2" s="1"/>
  <c r="Z16" i="2"/>
  <c r="Z18" i="2" s="1"/>
  <c r="Y16" i="2"/>
  <c r="Y18" i="2" s="1"/>
  <c r="X16" i="2"/>
  <c r="X18" i="2" s="1"/>
  <c r="W16" i="2"/>
  <c r="W18" i="2" s="1"/>
  <c r="V16" i="2"/>
  <c r="V18" i="2" s="1"/>
  <c r="U16" i="2"/>
  <c r="U18" i="2" s="1"/>
  <c r="T16" i="2"/>
  <c r="T18" i="2" s="1"/>
  <c r="P16" i="2"/>
  <c r="M16" i="2"/>
  <c r="H15" i="2"/>
  <c r="M15" i="2" s="1"/>
  <c r="P15" i="2" s="1"/>
  <c r="H14" i="2"/>
  <c r="G14" i="2"/>
  <c r="H13" i="2"/>
  <c r="M13" i="2" s="1"/>
  <c r="P13" i="2" s="1"/>
  <c r="P12" i="2"/>
  <c r="M12" i="2"/>
  <c r="H12" i="2"/>
  <c r="M11" i="2"/>
  <c r="P11" i="2" s="1"/>
  <c r="H11" i="2"/>
  <c r="H10" i="2"/>
  <c r="M10" i="2" s="1"/>
  <c r="P10" i="2" s="1"/>
  <c r="G9" i="2"/>
  <c r="H9" i="2" s="1"/>
  <c r="P9" i="2" s="1"/>
  <c r="H8" i="2"/>
  <c r="P7" i="2"/>
  <c r="P14" i="2" l="1"/>
  <c r="H17" i="2"/>
  <c r="AB18" i="2"/>
  <c r="M8" i="2"/>
  <c r="G12" i="3"/>
  <c r="G11" i="3"/>
  <c r="G10" i="3"/>
  <c r="G9" i="3"/>
  <c r="G8" i="3"/>
  <c r="G7" i="3"/>
  <c r="G6" i="3"/>
  <c r="M7" i="1"/>
  <c r="M14" i="1"/>
  <c r="M9" i="1"/>
  <c r="B23" i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O17" i="1"/>
  <c r="N17" i="1"/>
  <c r="L17" i="1"/>
  <c r="I17" i="1"/>
  <c r="AA16" i="1"/>
  <c r="AA18" i="1" s="1"/>
  <c r="Z16" i="1"/>
  <c r="Z18" i="1" s="1"/>
  <c r="Y16" i="1"/>
  <c r="Y18" i="1" s="1"/>
  <c r="X16" i="1"/>
  <c r="X18" i="1" s="1"/>
  <c r="W16" i="1"/>
  <c r="W18" i="1" s="1"/>
  <c r="V16" i="1"/>
  <c r="V18" i="1" s="1"/>
  <c r="U16" i="1"/>
  <c r="U18" i="1" s="1"/>
  <c r="T16" i="1"/>
  <c r="T18" i="1" s="1"/>
  <c r="M16" i="1"/>
  <c r="P16" i="1" s="1"/>
  <c r="M15" i="1"/>
  <c r="P15" i="1" s="1"/>
  <c r="H15" i="1"/>
  <c r="H14" i="1"/>
  <c r="G14" i="1"/>
  <c r="H13" i="1"/>
  <c r="M13" i="1" s="1"/>
  <c r="P13" i="1" s="1"/>
  <c r="H12" i="1"/>
  <c r="M12" i="1" s="1"/>
  <c r="P12" i="1" s="1"/>
  <c r="P11" i="1"/>
  <c r="M11" i="1"/>
  <c r="H11" i="1"/>
  <c r="H10" i="1"/>
  <c r="M10" i="1" s="1"/>
  <c r="P10" i="1" s="1"/>
  <c r="G9" i="1"/>
  <c r="H9" i="1" s="1"/>
  <c r="P9" i="1" s="1"/>
  <c r="H8" i="1"/>
  <c r="M8" i="1" s="1"/>
  <c r="P8" i="1" s="1"/>
  <c r="H7" i="1"/>
  <c r="M17" i="2" l="1"/>
  <c r="P20" i="2" s="1"/>
  <c r="P8" i="2"/>
  <c r="P17" i="2" s="1"/>
  <c r="G14" i="3"/>
  <c r="AB18" i="1"/>
  <c r="P14" i="1"/>
  <c r="P7" i="1"/>
  <c r="H17" i="1"/>
  <c r="P17" i="1" l="1"/>
  <c r="M17" i="1"/>
  <c r="P20" i="1" s="1"/>
</calcChain>
</file>

<file path=xl/sharedStrings.xml><?xml version="1.0" encoding="utf-8"?>
<sst xmlns="http://schemas.openxmlformats.org/spreadsheetml/2006/main" count="836" uniqueCount="59">
  <si>
    <t xml:space="preserve"> </t>
  </si>
  <si>
    <t>RELACION DE PERSONAL CASA SRA NORMA LEDO</t>
  </si>
  <si>
    <t>FECHA DE INGRESO</t>
  </si>
  <si>
    <t>SUELDO DIARIO</t>
  </si>
  <si>
    <t>DIAS K TRABAJAN</t>
  </si>
  <si>
    <t>HORAS EXTRA</t>
  </si>
  <si>
    <t>EXTRAS</t>
  </si>
  <si>
    <t>IMPORTE SUELDO</t>
  </si>
  <si>
    <t>DESCUENTO INFONAVIT</t>
  </si>
  <si>
    <t>ISR</t>
  </si>
  <si>
    <t>IMSS</t>
  </si>
  <si>
    <t>DEPOSITO EN TARJETA</t>
  </si>
  <si>
    <t>Sub Total</t>
  </si>
  <si>
    <t>PRESTAMOS</t>
  </si>
  <si>
    <t>PAGOS</t>
  </si>
  <si>
    <t>NETO A PAGAR</t>
  </si>
  <si>
    <t>DIAS DE DESCANSO</t>
  </si>
  <si>
    <t>MA. DEL ROSARIO CASTAÑEDA RODRIGUEZ</t>
  </si>
  <si>
    <t>JUNIO-,2010</t>
  </si>
  <si>
    <t>Domingo</t>
  </si>
  <si>
    <t xml:space="preserve"> LEOPOLDO ALVARADO GARCIA</t>
  </si>
  <si>
    <t>Sab-Dom</t>
  </si>
  <si>
    <t>JUSTINA REYES LEAL</t>
  </si>
  <si>
    <t>20 FEB.,2017</t>
  </si>
  <si>
    <t>.</t>
  </si>
  <si>
    <t>MISS.  CLAUDIA PRIETO VARGAS</t>
  </si>
  <si>
    <t>ROSALIA TELLEZ RIVERA</t>
  </si>
  <si>
    <t>8-JULIO.,2008</t>
  </si>
  <si>
    <t>VICTOR TELLEZ RIVERA</t>
  </si>
  <si>
    <t>05 MARZO.,2012</t>
  </si>
  <si>
    <t>ALEJANDRA BAUTISTA SALAZAR</t>
  </si>
  <si>
    <t xml:space="preserve">TEODORA ARELLANO PEREZ </t>
  </si>
  <si>
    <t>Maria Margarita AGUILAR AQUINO</t>
  </si>
  <si>
    <t xml:space="preserve">                                                                                                                                          </t>
  </si>
  <si>
    <t>TOTAL DE NOMINA</t>
  </si>
  <si>
    <t>prestamo de  5,500.00   esta semana primer descuento</t>
  </si>
  <si>
    <t xml:space="preserve">SEMANA #  01    DEL     03   AL  09    E N E R O        2 0 2 2 </t>
  </si>
  <si>
    <t>X</t>
  </si>
  <si>
    <t>Ma.  Margarita AGUILAR AQUINO</t>
  </si>
  <si>
    <t>Miss.  CLAUDIA PRIETO VARGAS</t>
  </si>
  <si>
    <t>SR. FELIX</t>
  </si>
  <si>
    <t xml:space="preserve">SEMANA #  02    DEL     10   AL  16    E N E R O        2 0 2 2 </t>
  </si>
  <si>
    <t xml:space="preserve">SEMANA #  03    DEL     17   AL  23    E N E R O        2 0 2 2 </t>
  </si>
  <si>
    <t xml:space="preserve">SEMANA #  04    DEL     24   AL  30    E N E R O        2 0 2 2 </t>
  </si>
  <si>
    <t xml:space="preserve">SEMANA #  05    DEL     31   AL  06  FEBRERO       2 0 2 2 </t>
  </si>
  <si>
    <t xml:space="preserve">SEMANA #  06    DEL     07   AL  13  FEBRERO       2 0 2 2 </t>
  </si>
  <si>
    <t xml:space="preserve">SEMANA #  07    DEL     14   AL  21    FEBRERO       2 0 2 2 </t>
  </si>
  <si>
    <t xml:space="preserve">SEMANA #  08    DEL     21   AL  27   FEBRERO       2 0 2 2 </t>
  </si>
  <si>
    <t xml:space="preserve">SEMANA #  09    DEL     28   AL  06  MARZO       2 0 2 2 </t>
  </si>
  <si>
    <t xml:space="preserve">SEMANA #  10    DEL     07   AL  13   MARZO       2 0 2 2 </t>
  </si>
  <si>
    <t xml:space="preserve">SEMANA #  11    DEL     14   AL  20   MARZO       2 0 2 2 </t>
  </si>
  <si>
    <t xml:space="preserve">SEMANA #  12    DEL     21   AL  27   MARZO       2 0 2 2 </t>
  </si>
  <si>
    <t>|</t>
  </si>
  <si>
    <t xml:space="preserve">SEMANA #  13    DEL     28   AL  03       A B R I L        2 0 2 2 </t>
  </si>
  <si>
    <t xml:space="preserve">SEMANA #  14    DEL     04   AL  10       A B R I L        2 0 2 2 </t>
  </si>
  <si>
    <t xml:space="preserve">SEMANA #  15    DEL     11   AL  17       A B R I L        2 0 2 2 </t>
  </si>
  <si>
    <t xml:space="preserve">SEMANA #  16    DEL     18  AL  24       A B R I L        2 0 2 2 </t>
  </si>
  <si>
    <t xml:space="preserve">SEMANA #  17    DEL     25     AL  01       MAYO        2 0 2 2 </t>
  </si>
  <si>
    <t xml:space="preserve">SEMANA #  18    DEL     02     AL  08       MAYO        2 0 2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</si>
</sst>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[$$-80A]#,##0.00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66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sz val="11"/>
      <color theme="1"/>
      <name val="Agency FB"/>
      <family val="2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200BBF"/>
      <name val="Calibri"/>
      <family val="2"/>
      <scheme val="minor"/>
    </font>
    <font>
      <b/>
      <sz val="12"/>
      <color rgb="FF080CC2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200BBF"/>
      <name val="Calibri"/>
      <family val="2"/>
      <scheme val="minor"/>
    </font>
    <font>
      <sz val="11"/>
      <color rgb="FF200BBF"/>
      <name val="Calibri"/>
      <family val="2"/>
      <scheme val="minor"/>
    </font>
    <font>
      <sz val="12"/>
      <color rgb="FF200BB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3"/>
      <color rgb="FF200BB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u/>
      <sz val="11"/>
      <color rgb="FF200BBF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8"/>
      <color rgb="FF0000FF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FF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8"/>
      <color theme="1"/>
      <name val="Monotype Corsiva"/>
      <family val="4"/>
    </font>
    <font>
      <b/>
      <i/>
      <sz val="14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34998626667073579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Dashed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mediumDashed">
        <color indexed="64"/>
      </right>
      <top style="thick">
        <color indexed="64"/>
      </top>
      <bottom style="double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Dashed">
        <color indexed="64"/>
      </left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/>
      <top/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mediumDashed">
        <color indexed="64"/>
      </left>
      <right style="double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/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horizontal="center"/>
    </xf>
    <xf numFmtId="44" fontId="0" fillId="0" borderId="0" xfId="1" applyFont="1"/>
    <xf numFmtId="0" fontId="6" fillId="0" borderId="0" xfId="0" applyFont="1"/>
    <xf numFmtId="0" fontId="7" fillId="0" borderId="0" xfId="0" applyFont="1"/>
    <xf numFmtId="44" fontId="7" fillId="0" borderId="0" xfId="1" applyFont="1"/>
    <xf numFmtId="0" fontId="7" fillId="0" borderId="0" xfId="0" applyFont="1" applyAlignment="1">
      <alignment horizontal="center"/>
    </xf>
    <xf numFmtId="0" fontId="8" fillId="0" borderId="0" xfId="0" applyFont="1"/>
    <xf numFmtId="0" fontId="2" fillId="0" borderId="1" xfId="0" applyFont="1" applyBorder="1" applyAlignment="1">
      <alignment horizontal="center"/>
    </xf>
    <xf numFmtId="0" fontId="5" fillId="0" borderId="2" xfId="0" applyFont="1" applyBorder="1"/>
    <xf numFmtId="0" fontId="5" fillId="3" borderId="3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10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wrapText="1"/>
    </xf>
    <xf numFmtId="0" fontId="12" fillId="4" borderId="7" xfId="0" applyFont="1" applyFill="1" applyBorder="1" applyAlignment="1">
      <alignment horizontal="center" wrapText="1"/>
    </xf>
    <xf numFmtId="44" fontId="11" fillId="5" borderId="7" xfId="1" applyFont="1" applyFill="1" applyBorder="1" applyAlignment="1">
      <alignment horizontal="center" wrapText="1"/>
    </xf>
    <xf numFmtId="0" fontId="12" fillId="6" borderId="8" xfId="0" applyFont="1" applyFill="1" applyBorder="1" applyAlignment="1">
      <alignment horizontal="center" wrapText="1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7" borderId="11" xfId="0" applyFont="1" applyFill="1" applyBorder="1" applyAlignment="1">
      <alignment horizontal="center" wrapText="1"/>
    </xf>
    <xf numFmtId="0" fontId="13" fillId="0" borderId="12" xfId="0" applyFont="1" applyBorder="1" applyAlignment="1">
      <alignment horizontal="center" wrapText="1"/>
    </xf>
    <xf numFmtId="0" fontId="2" fillId="5" borderId="13" xfId="0" applyFont="1" applyFill="1" applyBorder="1"/>
    <xf numFmtId="0" fontId="2" fillId="5" borderId="14" xfId="0" applyFont="1" applyFill="1" applyBorder="1"/>
    <xf numFmtId="0" fontId="2" fillId="5" borderId="15" xfId="0" applyFont="1" applyFill="1" applyBorder="1"/>
    <xf numFmtId="0" fontId="11" fillId="0" borderId="0" xfId="0" applyFont="1" applyAlignment="1">
      <alignment horizontal="center"/>
    </xf>
    <xf numFmtId="0" fontId="6" fillId="0" borderId="16" xfId="0" applyFont="1" applyBorder="1" applyAlignment="1">
      <alignment wrapText="1"/>
    </xf>
    <xf numFmtId="0" fontId="14" fillId="0" borderId="17" xfId="0" applyFont="1" applyBorder="1" applyAlignment="1">
      <alignment wrapText="1"/>
    </xf>
    <xf numFmtId="164" fontId="15" fillId="0" borderId="16" xfId="0" applyNumberFormat="1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164" fontId="2" fillId="0" borderId="16" xfId="0" applyNumberFormat="1" applyFont="1" applyBorder="1"/>
    <xf numFmtId="164" fontId="2" fillId="0" borderId="18" xfId="0" applyNumberFormat="1" applyFont="1" applyBorder="1"/>
    <xf numFmtId="164" fontId="16" fillId="0" borderId="16" xfId="0" applyNumberFormat="1" applyFont="1" applyBorder="1"/>
    <xf numFmtId="44" fontId="16" fillId="0" borderId="16" xfId="1" applyFont="1" applyBorder="1"/>
    <xf numFmtId="164" fontId="17" fillId="0" borderId="19" xfId="0" applyNumberFormat="1" applyFont="1" applyBorder="1" applyAlignment="1">
      <alignment vertical="center"/>
    </xf>
    <xf numFmtId="44" fontId="2" fillId="0" borderId="16" xfId="1" applyFont="1" applyBorder="1"/>
    <xf numFmtId="164" fontId="15" fillId="0" borderId="20" xfId="0" applyNumberFormat="1" applyFont="1" applyBorder="1"/>
    <xf numFmtId="0" fontId="2" fillId="0" borderId="21" xfId="0" applyFont="1" applyBorder="1" applyAlignment="1">
      <alignment horizontal="center"/>
    </xf>
    <xf numFmtId="0" fontId="6" fillId="0" borderId="22" xfId="0" applyFont="1" applyBorder="1"/>
    <xf numFmtId="15" fontId="14" fillId="2" borderId="23" xfId="0" applyNumberFormat="1" applyFont="1" applyFill="1" applyBorder="1" applyAlignment="1">
      <alignment horizontal="center"/>
    </xf>
    <xf numFmtId="164" fontId="7" fillId="8" borderId="22" xfId="0" applyNumberFormat="1" applyFont="1" applyFill="1" applyBorder="1" applyAlignment="1">
      <alignment horizontal="center"/>
    </xf>
    <xf numFmtId="0" fontId="15" fillId="0" borderId="22" xfId="0" applyFont="1" applyBorder="1" applyAlignment="1">
      <alignment horizontal="center"/>
    </xf>
    <xf numFmtId="164" fontId="2" fillId="0" borderId="22" xfId="0" applyNumberFormat="1" applyFont="1" applyBorder="1"/>
    <xf numFmtId="164" fontId="2" fillId="0" borderId="24" xfId="0" applyNumberFormat="1" applyFont="1" applyBorder="1"/>
    <xf numFmtId="164" fontId="16" fillId="9" borderId="25" xfId="0" applyNumberFormat="1" applyFont="1" applyFill="1" applyBorder="1"/>
    <xf numFmtId="164" fontId="16" fillId="9" borderId="26" xfId="0" applyNumberFormat="1" applyFont="1" applyFill="1" applyBorder="1"/>
    <xf numFmtId="44" fontId="16" fillId="0" borderId="26" xfId="1" applyFont="1" applyBorder="1"/>
    <xf numFmtId="164" fontId="17" fillId="0" borderId="26" xfId="0" applyNumberFormat="1" applyFont="1" applyBorder="1"/>
    <xf numFmtId="44" fontId="15" fillId="0" borderId="27" xfId="1" applyFont="1" applyFill="1" applyBorder="1"/>
    <xf numFmtId="44" fontId="16" fillId="0" borderId="28" xfId="1" applyFont="1" applyFill="1" applyBorder="1"/>
    <xf numFmtId="164" fontId="15" fillId="0" borderId="29" xfId="0" applyNumberFormat="1" applyFont="1" applyBorder="1"/>
    <xf numFmtId="0" fontId="18" fillId="0" borderId="30" xfId="0" applyFont="1" applyBorder="1" applyAlignment="1">
      <alignment horizontal="center" wrapText="1"/>
    </xf>
    <xf numFmtId="8" fontId="19" fillId="0" borderId="0" xfId="0" applyNumberFormat="1" applyFont="1"/>
    <xf numFmtId="0" fontId="19" fillId="0" borderId="0" xfId="0" applyFont="1"/>
    <xf numFmtId="0" fontId="6" fillId="0" borderId="22" xfId="0" applyFont="1" applyBorder="1" applyAlignment="1">
      <alignment wrapText="1"/>
    </xf>
    <xf numFmtId="0" fontId="14" fillId="0" borderId="31" xfId="0" applyFont="1" applyBorder="1" applyAlignment="1">
      <alignment wrapText="1"/>
    </xf>
    <xf numFmtId="164" fontId="15" fillId="0" borderId="32" xfId="0" applyNumberFormat="1" applyFont="1" applyBorder="1" applyAlignment="1">
      <alignment horizontal="center"/>
    </xf>
    <xf numFmtId="0" fontId="15" fillId="0" borderId="32" xfId="0" applyFont="1" applyFill="1" applyBorder="1" applyAlignment="1">
      <alignment horizontal="center"/>
    </xf>
    <xf numFmtId="0" fontId="15" fillId="0" borderId="32" xfId="0" applyFont="1" applyBorder="1" applyAlignment="1">
      <alignment horizontal="center"/>
    </xf>
    <xf numFmtId="164" fontId="2" fillId="0" borderId="32" xfId="0" applyNumberFormat="1" applyFont="1" applyBorder="1"/>
    <xf numFmtId="164" fontId="20" fillId="0" borderId="33" xfId="0" applyNumberFormat="1" applyFont="1" applyBorder="1"/>
    <xf numFmtId="164" fontId="20" fillId="0" borderId="34" xfId="0" applyNumberFormat="1" applyFont="1" applyBorder="1"/>
    <xf numFmtId="44" fontId="16" fillId="0" borderId="34" xfId="1" applyFont="1" applyBorder="1"/>
    <xf numFmtId="44" fontId="15" fillId="0" borderId="35" xfId="1" applyFont="1" applyFill="1" applyBorder="1"/>
    <xf numFmtId="0" fontId="2" fillId="0" borderId="30" xfId="0" applyFont="1" applyBorder="1" applyAlignment="1">
      <alignment horizontal="center"/>
    </xf>
    <xf numFmtId="0" fontId="18" fillId="0" borderId="0" xfId="0" applyFont="1" applyAlignment="1">
      <alignment horizontal="center"/>
    </xf>
    <xf numFmtId="164" fontId="2" fillId="0" borderId="0" xfId="0" applyNumberFormat="1" applyFont="1"/>
    <xf numFmtId="0" fontId="14" fillId="0" borderId="23" xfId="0" applyFont="1" applyBorder="1"/>
    <xf numFmtId="164" fontId="15" fillId="0" borderId="22" xfId="0" applyNumberFormat="1" applyFont="1" applyBorder="1" applyAlignment="1">
      <alignment horizontal="center"/>
    </xf>
    <xf numFmtId="44" fontId="2" fillId="0" borderId="22" xfId="1" applyFont="1" applyBorder="1"/>
    <xf numFmtId="164" fontId="21" fillId="0" borderId="25" xfId="0" applyNumberFormat="1" applyFont="1" applyBorder="1"/>
    <xf numFmtId="164" fontId="21" fillId="0" borderId="26" xfId="0" applyNumberFormat="1" applyFont="1" applyBorder="1"/>
    <xf numFmtId="44" fontId="22" fillId="0" borderId="26" xfId="1" applyFont="1" applyBorder="1"/>
    <xf numFmtId="44" fontId="0" fillId="0" borderId="36" xfId="1" applyFont="1" applyBorder="1"/>
    <xf numFmtId="44" fontId="16" fillId="0" borderId="37" xfId="1" applyFont="1" applyBorder="1"/>
    <xf numFmtId="164" fontId="15" fillId="0" borderId="38" xfId="0" applyNumberFormat="1" applyFont="1" applyBorder="1"/>
    <xf numFmtId="0" fontId="23" fillId="0" borderId="39" xfId="0" applyFont="1" applyBorder="1" applyAlignment="1">
      <alignment horizontal="center"/>
    </xf>
    <xf numFmtId="0" fontId="24" fillId="0" borderId="0" xfId="0" applyFont="1" applyAlignment="1">
      <alignment wrapText="1"/>
    </xf>
    <xf numFmtId="0" fontId="2" fillId="0" borderId="32" xfId="0" applyFont="1" applyBorder="1" applyAlignment="1">
      <alignment horizontal="center"/>
    </xf>
    <xf numFmtId="164" fontId="25" fillId="0" borderId="32" xfId="0" applyNumberFormat="1" applyFont="1" applyBorder="1"/>
    <xf numFmtId="164" fontId="16" fillId="9" borderId="40" xfId="0" applyNumberFormat="1" applyFont="1" applyFill="1" applyBorder="1"/>
    <xf numFmtId="164" fontId="16" fillId="9" borderId="34" xfId="0" applyNumberFormat="1" applyFont="1" applyFill="1" applyBorder="1"/>
    <xf numFmtId="44" fontId="16" fillId="8" borderId="34" xfId="1" applyFont="1" applyFill="1" applyBorder="1"/>
    <xf numFmtId="44" fontId="15" fillId="0" borderId="41" xfId="1" applyFont="1" applyFill="1" applyBorder="1"/>
    <xf numFmtId="44" fontId="16" fillId="0" borderId="42" xfId="1" applyFont="1" applyFill="1" applyBorder="1"/>
    <xf numFmtId="164" fontId="15" fillId="0" borderId="14" xfId="0" applyNumberFormat="1" applyFont="1" applyBorder="1"/>
    <xf numFmtId="0" fontId="18" fillId="0" borderId="43" xfId="0" applyFont="1" applyBorder="1" applyAlignment="1">
      <alignment horizontal="center"/>
    </xf>
    <xf numFmtId="0" fontId="5" fillId="0" borderId="31" xfId="0" applyFont="1" applyBorder="1"/>
    <xf numFmtId="164" fontId="26" fillId="9" borderId="40" xfId="0" applyNumberFormat="1" applyFont="1" applyFill="1" applyBorder="1"/>
    <xf numFmtId="164" fontId="26" fillId="9" borderId="34" xfId="0" applyNumberFormat="1" applyFont="1" applyFill="1" applyBorder="1"/>
    <xf numFmtId="44" fontId="16" fillId="5" borderId="34" xfId="1" applyFont="1" applyFill="1" applyBorder="1"/>
    <xf numFmtId="44" fontId="2" fillId="0" borderId="27" xfId="1" applyFont="1" applyBorder="1"/>
    <xf numFmtId="164" fontId="15" fillId="0" borderId="44" xfId="0" applyNumberFormat="1" applyFont="1" applyBorder="1"/>
    <xf numFmtId="0" fontId="18" fillId="0" borderId="45" xfId="0" applyFont="1" applyBorder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15" fontId="6" fillId="0" borderId="22" xfId="0" applyNumberFormat="1" applyFont="1" applyFill="1" applyBorder="1" applyAlignment="1">
      <alignment horizontal="center"/>
    </xf>
    <xf numFmtId="164" fontId="15" fillId="0" borderId="22" xfId="0" applyNumberFormat="1" applyFont="1" applyFill="1" applyBorder="1" applyAlignment="1">
      <alignment horizontal="center"/>
    </xf>
    <xf numFmtId="0" fontId="15" fillId="0" borderId="22" xfId="0" applyFont="1" applyFill="1" applyBorder="1" applyAlignment="1">
      <alignment horizontal="center"/>
    </xf>
    <xf numFmtId="164" fontId="16" fillId="0" borderId="44" xfId="0" applyNumberFormat="1" applyFont="1" applyBorder="1"/>
    <xf numFmtId="44" fontId="16" fillId="0" borderId="44" xfId="1" applyFont="1" applyBorder="1"/>
    <xf numFmtId="44" fontId="2" fillId="0" borderId="44" xfId="1" applyFont="1" applyFill="1" applyBorder="1"/>
    <xf numFmtId="44" fontId="16" fillId="0" borderId="44" xfId="1" applyFont="1" applyFill="1" applyBorder="1"/>
    <xf numFmtId="0" fontId="2" fillId="0" borderId="46" xfId="0" applyFont="1" applyBorder="1" applyAlignment="1">
      <alignment horizontal="center"/>
    </xf>
    <xf numFmtId="44" fontId="27" fillId="0" borderId="0" xfId="1" applyFont="1" applyFill="1" applyAlignment="1">
      <alignment horizontal="left" vertical="center" wrapText="1"/>
    </xf>
    <xf numFmtId="0" fontId="15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164" fontId="16" fillId="0" borderId="22" xfId="0" applyNumberFormat="1" applyFont="1" applyBorder="1"/>
    <xf numFmtId="44" fontId="16" fillId="0" borderId="22" xfId="1" applyFont="1" applyBorder="1"/>
    <xf numFmtId="164" fontId="16" fillId="0" borderId="0" xfId="0" applyNumberFormat="1" applyFont="1" applyBorder="1"/>
    <xf numFmtId="44" fontId="16" fillId="0" borderId="0" xfId="1" applyFont="1" applyBorder="1"/>
    <xf numFmtId="164" fontId="0" fillId="0" borderId="0" xfId="0" applyNumberFormat="1" applyAlignment="1">
      <alignment horizontal="center"/>
    </xf>
    <xf numFmtId="164" fontId="2" fillId="0" borderId="47" xfId="0" applyNumberFormat="1" applyFont="1" applyBorder="1"/>
    <xf numFmtId="0" fontId="21" fillId="0" borderId="0" xfId="0" applyFont="1"/>
    <xf numFmtId="44" fontId="21" fillId="0" borderId="0" xfId="1" applyFont="1"/>
    <xf numFmtId="164" fontId="17" fillId="0" borderId="34" xfId="0" applyNumberFormat="1" applyFont="1" applyBorder="1"/>
    <xf numFmtId="44" fontId="2" fillId="0" borderId="47" xfId="1" applyFont="1" applyBorder="1"/>
    <xf numFmtId="44" fontId="16" fillId="0" borderId="47" xfId="1" applyFont="1" applyBorder="1"/>
    <xf numFmtId="0" fontId="15" fillId="0" borderId="13" xfId="0" applyFont="1" applyBorder="1" applyAlignment="1">
      <alignment horizontal="center" vertical="center" wrapText="1"/>
    </xf>
    <xf numFmtId="0" fontId="14" fillId="0" borderId="48" xfId="0" applyFont="1" applyBorder="1"/>
    <xf numFmtId="0" fontId="5" fillId="0" borderId="49" xfId="0" applyFont="1" applyBorder="1"/>
    <xf numFmtId="164" fontId="2" fillId="0" borderId="50" xfId="0" applyNumberFormat="1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28" fillId="0" borderId="14" xfId="0" applyFont="1" applyBorder="1" applyAlignment="1">
      <alignment horizontal="right"/>
    </xf>
    <xf numFmtId="164" fontId="7" fillId="0" borderId="51" xfId="0" applyNumberFormat="1" applyFont="1" applyBorder="1"/>
    <xf numFmtId="164" fontId="24" fillId="0" borderId="52" xfId="0" applyNumberFormat="1" applyFont="1" applyBorder="1"/>
    <xf numFmtId="164" fontId="24" fillId="0" borderId="52" xfId="1" applyNumberFormat="1" applyFont="1" applyBorder="1"/>
    <xf numFmtId="164" fontId="7" fillId="6" borderId="52" xfId="0" applyNumberFormat="1" applyFont="1" applyFill="1" applyBorder="1"/>
    <xf numFmtId="164" fontId="15" fillId="0" borderId="52" xfId="0" applyNumberFormat="1" applyFont="1" applyBorder="1"/>
    <xf numFmtId="164" fontId="7" fillId="0" borderId="53" xfId="0" applyNumberFormat="1" applyFont="1" applyBorder="1"/>
    <xf numFmtId="164" fontId="15" fillId="0" borderId="54" xfId="0" applyNumberFormat="1" applyFont="1" applyBorder="1"/>
    <xf numFmtId="0" fontId="14" fillId="0" borderId="55" xfId="0" applyFont="1" applyBorder="1"/>
    <xf numFmtId="0" fontId="5" fillId="0" borderId="19" xfId="0" applyFont="1" applyBorder="1"/>
    <xf numFmtId="0" fontId="2" fillId="0" borderId="56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164" fontId="15" fillId="0" borderId="0" xfId="0" applyNumberFormat="1" applyFont="1" applyAlignment="1">
      <alignment vertical="center" wrapText="1"/>
    </xf>
    <xf numFmtId="164" fontId="15" fillId="0" borderId="0" xfId="0" applyNumberFormat="1" applyFont="1"/>
    <xf numFmtId="164" fontId="2" fillId="10" borderId="0" xfId="0" applyNumberFormat="1" applyFont="1" applyFill="1"/>
    <xf numFmtId="0" fontId="11" fillId="0" borderId="0" xfId="0" applyFont="1"/>
    <xf numFmtId="0" fontId="30" fillId="0" borderId="0" xfId="0" applyFont="1"/>
    <xf numFmtId="0" fontId="31" fillId="0" borderId="0" xfId="0" applyFont="1" applyAlignment="1">
      <alignment vertical="center"/>
    </xf>
    <xf numFmtId="44" fontId="15" fillId="0" borderId="7" xfId="1" applyFont="1" applyBorder="1"/>
    <xf numFmtId="164" fontId="0" fillId="0" borderId="0" xfId="0" applyNumberFormat="1"/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44" fontId="31" fillId="0" borderId="0" xfId="1" applyFont="1" applyFill="1" applyBorder="1" applyAlignment="1">
      <alignment vertical="center"/>
    </xf>
    <xf numFmtId="44" fontId="7" fillId="0" borderId="0" xfId="1" applyFont="1" applyBorder="1" applyAlignment="1">
      <alignment wrapText="1"/>
    </xf>
    <xf numFmtId="44" fontId="32" fillId="0" borderId="0" xfId="1" applyFont="1"/>
    <xf numFmtId="0" fontId="33" fillId="6" borderId="0" xfId="0" applyFont="1" applyFill="1"/>
    <xf numFmtId="0" fontId="33" fillId="6" borderId="0" xfId="0" applyFont="1" applyFill="1" applyAlignment="1">
      <alignment horizontal="center" vertical="center"/>
    </xf>
    <xf numFmtId="0" fontId="33" fillId="6" borderId="0" xfId="0" applyFont="1" applyFill="1" applyAlignment="1">
      <alignment vertical="center"/>
    </xf>
    <xf numFmtId="0" fontId="11" fillId="6" borderId="0" xfId="0" applyFont="1" applyFill="1" applyAlignment="1">
      <alignment vertical="center"/>
    </xf>
    <xf numFmtId="0" fontId="34" fillId="0" borderId="0" xfId="0" applyFont="1"/>
    <xf numFmtId="44" fontId="2" fillId="0" borderId="0" xfId="1" applyFont="1" applyFill="1" applyBorder="1"/>
    <xf numFmtId="44" fontId="7" fillId="0" borderId="0" xfId="1" applyFont="1" applyFill="1" applyBorder="1" applyAlignment="1">
      <alignment wrapText="1"/>
    </xf>
    <xf numFmtId="44" fontId="14" fillId="2" borderId="0" xfId="1" applyFont="1" applyFill="1"/>
    <xf numFmtId="0" fontId="35" fillId="0" borderId="0" xfId="0" applyFont="1"/>
    <xf numFmtId="44" fontId="18" fillId="0" borderId="0" xfId="1" applyFont="1" applyFill="1" applyBorder="1"/>
    <xf numFmtId="164" fontId="18" fillId="0" borderId="0" xfId="0" applyNumberFormat="1" applyFont="1"/>
    <xf numFmtId="44" fontId="5" fillId="0" borderId="0" xfId="0" applyNumberFormat="1" applyFont="1"/>
    <xf numFmtId="44" fontId="14" fillId="0" borderId="0" xfId="1" applyFont="1"/>
    <xf numFmtId="16" fontId="14" fillId="0" borderId="0" xfId="0" applyNumberFormat="1" applyFont="1" applyAlignment="1">
      <alignment horizontal="center"/>
    </xf>
    <xf numFmtId="0" fontId="2" fillId="0" borderId="0" xfId="0" applyFont="1"/>
    <xf numFmtId="44" fontId="15" fillId="0" borderId="0" xfId="1" applyFont="1" applyFill="1" applyBorder="1"/>
    <xf numFmtId="44" fontId="0" fillId="0" borderId="0" xfId="1" applyFont="1" applyFill="1" applyBorder="1"/>
    <xf numFmtId="44" fontId="5" fillId="0" borderId="0" xfId="1" applyFont="1"/>
    <xf numFmtId="16" fontId="10" fillId="0" borderId="0" xfId="1" applyNumberFormat="1" applyFont="1" applyFill="1" applyAlignment="1">
      <alignment horizontal="center"/>
    </xf>
    <xf numFmtId="16" fontId="15" fillId="0" borderId="0" xfId="0" applyNumberFormat="1" applyFont="1" applyAlignment="1">
      <alignment horizontal="center"/>
    </xf>
    <xf numFmtId="0" fontId="0" fillId="0" borderId="22" xfId="0" applyBorder="1"/>
    <xf numFmtId="0" fontId="36" fillId="0" borderId="22" xfId="0" applyFont="1" applyBorder="1"/>
    <xf numFmtId="0" fontId="37" fillId="0" borderId="22" xfId="0" applyFont="1" applyBorder="1" applyAlignment="1">
      <alignment horizontal="center"/>
    </xf>
    <xf numFmtId="0" fontId="32" fillId="0" borderId="22" xfId="0" applyFont="1" applyBorder="1" applyAlignment="1">
      <alignment horizontal="center"/>
    </xf>
    <xf numFmtId="44" fontId="37" fillId="0" borderId="22" xfId="1" applyFont="1" applyBorder="1"/>
    <xf numFmtId="0" fontId="36" fillId="0" borderId="0" xfId="0" applyFont="1"/>
    <xf numFmtId="44" fontId="38" fillId="2" borderId="7" xfId="1" applyFont="1" applyFill="1" applyBorder="1"/>
    <xf numFmtId="0" fontId="6" fillId="0" borderId="22" xfId="0" applyFont="1" applyBorder="1" applyAlignment="1">
      <alignment vertical="center"/>
    </xf>
    <xf numFmtId="0" fontId="6" fillId="0" borderId="16" xfId="0" applyFont="1" applyBorder="1" applyAlignment="1">
      <alignment horizontal="center" vertical="center" wrapText="1"/>
    </xf>
    <xf numFmtId="0" fontId="39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40" fillId="0" borderId="22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0" fillId="0" borderId="0" xfId="0" applyBorder="1"/>
    <xf numFmtId="0" fontId="6" fillId="0" borderId="0" xfId="0" applyFont="1" applyBorder="1"/>
    <xf numFmtId="0" fontId="41" fillId="0" borderId="22" xfId="0" applyFont="1" applyBorder="1" applyAlignment="1">
      <alignment horizontal="center" vertical="center" wrapText="1"/>
    </xf>
    <xf numFmtId="8" fontId="19" fillId="9" borderId="0" xfId="0" applyNumberFormat="1" applyFont="1" applyFill="1"/>
    <xf numFmtId="8" fontId="19" fillId="0" borderId="0" xfId="0" applyNumberFormat="1" applyFont="1" applyFill="1"/>
    <xf numFmtId="0" fontId="33" fillId="0" borderId="0" xfId="0" applyFont="1" applyFill="1"/>
    <xf numFmtId="0" fontId="33" fillId="0" borderId="0" xfId="0" applyFont="1" applyFill="1" applyAlignment="1">
      <alignment horizontal="center" vertical="center"/>
    </xf>
    <xf numFmtId="0" fontId="5" fillId="0" borderId="0" xfId="0" applyFont="1" applyFill="1"/>
    <xf numFmtId="44" fontId="14" fillId="0" borderId="0" xfId="1" applyFont="1" applyFill="1"/>
    <xf numFmtId="0" fontId="11" fillId="0" borderId="0" xfId="0" applyFont="1" applyFill="1" applyAlignment="1">
      <alignment horizontal="center" vertical="center"/>
    </xf>
    <xf numFmtId="44" fontId="5" fillId="0" borderId="0" xfId="0" applyNumberFormat="1" applyFont="1" applyFill="1"/>
    <xf numFmtId="16" fontId="14" fillId="0" borderId="0" xfId="0" applyNumberFormat="1" applyFont="1" applyFill="1" applyAlignment="1">
      <alignment horizontal="center"/>
    </xf>
    <xf numFmtId="44" fontId="5" fillId="0" borderId="0" xfId="1" applyFont="1" applyFill="1"/>
    <xf numFmtId="16" fontId="15" fillId="0" borderId="0" xfId="0" applyNumberFormat="1" applyFont="1" applyFill="1" applyAlignment="1">
      <alignment horizontal="center"/>
    </xf>
    <xf numFmtId="15" fontId="6" fillId="0" borderId="31" xfId="0" applyNumberFormat="1" applyFont="1" applyFill="1" applyBorder="1" applyAlignment="1">
      <alignment horizontal="center"/>
    </xf>
    <xf numFmtId="0" fontId="14" fillId="0" borderId="22" xfId="0" applyFont="1" applyBorder="1"/>
    <xf numFmtId="15" fontId="6" fillId="0" borderId="23" xfId="0" applyNumberFormat="1" applyFont="1" applyFill="1" applyBorder="1" applyAlignment="1">
      <alignment horizontal="center"/>
    </xf>
    <xf numFmtId="0" fontId="14" fillId="0" borderId="22" xfId="0" applyFont="1" applyBorder="1" applyAlignment="1">
      <alignment wrapText="1"/>
    </xf>
    <xf numFmtId="164" fontId="15" fillId="0" borderId="32" xfId="0" applyNumberFormat="1" applyFont="1" applyFill="1" applyBorder="1" applyAlignment="1">
      <alignment horizontal="center"/>
    </xf>
    <xf numFmtId="0" fontId="6" fillId="6" borderId="22" xfId="0" applyFont="1" applyFill="1" applyBorder="1"/>
    <xf numFmtId="0" fontId="3" fillId="2" borderId="0" xfId="0" applyFont="1" applyFill="1" applyAlignment="1">
      <alignment horizontal="center"/>
    </xf>
    <xf numFmtId="44" fontId="7" fillId="0" borderId="0" xfId="1" applyFont="1" applyFill="1" applyBorder="1" applyAlignment="1">
      <alignment horizontal="center" wrapText="1"/>
    </xf>
    <xf numFmtId="164" fontId="7" fillId="7" borderId="0" xfId="1" applyNumberFormat="1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314325</xdr:rowOff>
    </xdr:to>
    <xdr:sp macro="" textlink="">
      <xdr:nvSpPr>
        <xdr:cNvPr id="2" name="AutoShape 3" descr="Imagen relacionada">
          <a:extLst>
            <a:ext uri="{FF2B5EF4-FFF2-40B4-BE49-F238E27FC236}">
              <a16:creationId xmlns:a16="http://schemas.microsoft.com/office/drawing/2014/main" id="{EBF7A255-D1AA-484C-80B8-197064F555BF}"/>
            </a:ext>
          </a:extLst>
        </xdr:cNvPr>
        <xdr:cNvSpPr>
          <a:spLocks noChangeAspect="1" noChangeArrowheads="1"/>
        </xdr:cNvSpPr>
      </xdr:nvSpPr>
      <xdr:spPr bwMode="auto">
        <a:xfrm>
          <a:off x="866775" y="20002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314325</xdr:rowOff>
    </xdr:to>
    <xdr:sp macro="" textlink="">
      <xdr:nvSpPr>
        <xdr:cNvPr id="3" name="AutoShape 4" descr="Imagen relacionada">
          <a:extLst>
            <a:ext uri="{FF2B5EF4-FFF2-40B4-BE49-F238E27FC236}">
              <a16:creationId xmlns:a16="http://schemas.microsoft.com/office/drawing/2014/main" id="{E10C5665-02AD-4745-8612-F92D50C4B770}"/>
            </a:ext>
          </a:extLst>
        </xdr:cNvPr>
        <xdr:cNvSpPr>
          <a:spLocks noChangeAspect="1" noChangeArrowheads="1"/>
        </xdr:cNvSpPr>
      </xdr:nvSpPr>
      <xdr:spPr bwMode="auto">
        <a:xfrm>
          <a:off x="866775" y="20002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1752600</xdr:colOff>
      <xdr:row>20</xdr:row>
      <xdr:rowOff>142874</xdr:rowOff>
    </xdr:from>
    <xdr:to>
      <xdr:col>5</xdr:col>
      <xdr:colOff>2726748</xdr:colOff>
      <xdr:row>28</xdr:row>
      <xdr:rowOff>76199</xdr:rowOff>
    </xdr:to>
    <xdr:pic>
      <xdr:nvPicPr>
        <xdr:cNvPr id="4" name="Imagen 3" descr="Imagen relacionada">
          <a:extLst>
            <a:ext uri="{FF2B5EF4-FFF2-40B4-BE49-F238E27FC236}">
              <a16:creationId xmlns:a16="http://schemas.microsoft.com/office/drawing/2014/main" id="{49EFA03C-2520-4CB4-94EE-754BFC48C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0975" y="6610349"/>
          <a:ext cx="974148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409768</xdr:colOff>
      <xdr:row>14</xdr:row>
      <xdr:rowOff>76200</xdr:rowOff>
    </xdr:from>
    <xdr:to>
      <xdr:col>5</xdr:col>
      <xdr:colOff>1847850</xdr:colOff>
      <xdr:row>23</xdr:row>
      <xdr:rowOff>123203</xdr:rowOff>
    </xdr:to>
    <xdr:pic>
      <xdr:nvPicPr>
        <xdr:cNvPr id="5" name="Imagen 4" descr="Vector la ilustración de la rosa hermosa del rojo aislada en el fondo  blanco - Descargar Vectores Gratis, Illustrator Graficos, Plantillas Diseño">
          <a:extLst>
            <a:ext uri="{FF2B5EF4-FFF2-40B4-BE49-F238E27FC236}">
              <a16:creationId xmlns:a16="http://schemas.microsoft.com/office/drawing/2014/main" id="{C563162F-B888-4175-B689-10C6ACBD3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96143" y="5400675"/>
          <a:ext cx="2200082" cy="17615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workbookViewId="0">
      <selection activeCell="B25" sqref="B25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36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5</v>
      </c>
      <c r="F7" s="35"/>
      <c r="G7" s="36">
        <v>0</v>
      </c>
      <c r="H7" s="37">
        <f>D7*E7+F7*D7-0.02</f>
        <v>1833.3300000000002</v>
      </c>
      <c r="I7" s="38"/>
      <c r="J7" s="38"/>
      <c r="K7" s="38"/>
      <c r="L7" s="39"/>
      <c r="M7" s="40">
        <f>I7+H7+G7-L7-0.33</f>
        <v>1833.0000000000002</v>
      </c>
      <c r="N7" s="41">
        <v>0</v>
      </c>
      <c r="O7" s="39">
        <v>0</v>
      </c>
      <c r="P7" s="42">
        <f t="shared" ref="P7:P16" si="0">M7-O7</f>
        <v>1833.0000000000002</v>
      </c>
      <c r="Q7" s="43" t="s">
        <v>19</v>
      </c>
      <c r="T7">
        <v>2</v>
      </c>
      <c r="U7">
        <v>4</v>
      </c>
      <c r="V7">
        <v>0</v>
      </c>
      <c r="W7">
        <v>0</v>
      </c>
      <c r="X7">
        <v>1</v>
      </c>
      <c r="Y7">
        <v>1</v>
      </c>
      <c r="Z7">
        <v>0</v>
      </c>
      <c r="AA7">
        <v>3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460</v>
      </c>
      <c r="E8" s="47">
        <v>5</v>
      </c>
      <c r="F8" s="47"/>
      <c r="G8" s="48">
        <v>0</v>
      </c>
      <c r="H8" s="49">
        <f>D8*E8+D8*F8</f>
        <v>2300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56">
        <f t="shared" si="0"/>
        <v>1920.3199999999997</v>
      </c>
      <c r="Q8" s="57" t="s">
        <v>21</v>
      </c>
      <c r="R8" s="58"/>
      <c r="S8" s="59"/>
      <c r="T8">
        <v>3</v>
      </c>
      <c r="U8">
        <v>1</v>
      </c>
      <c r="V8">
        <v>0</v>
      </c>
      <c r="W8">
        <v>4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>
        <v>1</v>
      </c>
      <c r="G9" s="65">
        <f>D9*F9</f>
        <v>433.34</v>
      </c>
      <c r="H9" s="49">
        <f>D9*E9+G9-0.04</f>
        <v>3033.34</v>
      </c>
      <c r="I9" s="66"/>
      <c r="J9" s="67"/>
      <c r="K9" s="67"/>
      <c r="L9" s="68"/>
      <c r="M9" s="53">
        <f>I9+H9-0.34</f>
        <v>3033</v>
      </c>
      <c r="N9" s="69" t="s">
        <v>24</v>
      </c>
      <c r="O9" s="55">
        <v>0</v>
      </c>
      <c r="P9" s="56">
        <f t="shared" si="0"/>
        <v>3033</v>
      </c>
      <c r="Q9" s="70" t="s">
        <v>19</v>
      </c>
      <c r="R9" s="71"/>
      <c r="S9" s="72"/>
      <c r="T9">
        <v>4</v>
      </c>
      <c r="U9">
        <v>5</v>
      </c>
      <c r="V9">
        <v>0</v>
      </c>
      <c r="W9">
        <v>0</v>
      </c>
      <c r="X9">
        <v>1</v>
      </c>
      <c r="Y9">
        <v>1</v>
      </c>
      <c r="Z9">
        <v>0</v>
      </c>
      <c r="AA9">
        <v>3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8.5</v>
      </c>
      <c r="F10" s="47"/>
      <c r="G10" s="75">
        <v>0</v>
      </c>
      <c r="H10" s="49">
        <f>D10*E10+D10*F10</f>
        <v>2380</v>
      </c>
      <c r="I10" s="76"/>
      <c r="J10" s="77"/>
      <c r="K10" s="77"/>
      <c r="L10" s="78">
        <v>0</v>
      </c>
      <c r="M10" s="53">
        <f t="shared" ref="M10:M16" si="1">I10+H10+G10-L10</f>
        <v>2380</v>
      </c>
      <c r="N10" s="79">
        <v>0</v>
      </c>
      <c r="O10" s="80">
        <v>0</v>
      </c>
      <c r="P10" s="81">
        <f t="shared" si="0"/>
        <v>2380</v>
      </c>
      <c r="Q10" s="82" t="s">
        <v>19</v>
      </c>
      <c r="R10" s="83"/>
      <c r="S10" s="83"/>
      <c r="T10">
        <v>4</v>
      </c>
      <c r="U10">
        <v>1</v>
      </c>
      <c r="V10">
        <v>1</v>
      </c>
      <c r="W10">
        <v>1</v>
      </c>
      <c r="X10">
        <v>1</v>
      </c>
      <c r="Y10">
        <v>1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3</v>
      </c>
      <c r="U13" s="113">
        <v>2</v>
      </c>
      <c r="V13" s="113">
        <v>2</v>
      </c>
      <c r="W13" s="113">
        <v>0</v>
      </c>
      <c r="X13" s="113">
        <v>5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>
        <v>3</v>
      </c>
      <c r="G14" s="48">
        <f>D14*F14</f>
        <v>1250.01</v>
      </c>
      <c r="H14" s="49">
        <f>D14*E14-0.02</f>
        <v>2500</v>
      </c>
      <c r="I14" s="115"/>
      <c r="J14" s="115"/>
      <c r="K14" s="115"/>
      <c r="L14" s="116"/>
      <c r="M14" s="53">
        <f>I14+H14+G14-L14-0.01</f>
        <v>3750</v>
      </c>
      <c r="N14" s="108">
        <v>0</v>
      </c>
      <c r="O14" s="109">
        <v>0</v>
      </c>
      <c r="P14" s="98">
        <f>M14-O14</f>
        <v>3750</v>
      </c>
      <c r="Q14" s="110" t="s">
        <v>19</v>
      </c>
      <c r="R14" s="111"/>
      <c r="S14" s="101"/>
      <c r="T14" s="112">
        <v>5</v>
      </c>
      <c r="U14" s="113">
        <v>4</v>
      </c>
      <c r="V14" s="113">
        <v>2</v>
      </c>
      <c r="W14" s="113">
        <v>3</v>
      </c>
      <c r="X14" s="113">
        <v>0</v>
      </c>
      <c r="Y14" s="113">
        <v>5</v>
      </c>
      <c r="Z14" s="113">
        <v>10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23</v>
      </c>
      <c r="U16" s="126">
        <f t="shared" si="2"/>
        <v>20</v>
      </c>
      <c r="V16" s="126">
        <f t="shared" si="2"/>
        <v>6</v>
      </c>
      <c r="W16" s="126">
        <f t="shared" si="2"/>
        <v>10</v>
      </c>
      <c r="X16" s="126">
        <f t="shared" si="2"/>
        <v>9</v>
      </c>
      <c r="Y16" s="126">
        <f t="shared" si="2"/>
        <v>8</v>
      </c>
      <c r="Z16" s="126">
        <f t="shared" si="2"/>
        <v>10</v>
      </c>
      <c r="AA16" s="126">
        <f t="shared" si="2"/>
        <v>6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16046.67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16916.32</v>
      </c>
      <c r="N17" s="136">
        <f>SUM(N8:N16)</f>
        <v>0</v>
      </c>
      <c r="O17" s="137">
        <f>SUM(O8:O16)</f>
        <v>0</v>
      </c>
      <c r="P17" s="138">
        <f>SUM(P7:P16)</f>
        <v>16916.32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11500</v>
      </c>
      <c r="U18" s="143">
        <f t="shared" si="3"/>
        <v>4000</v>
      </c>
      <c r="V18" s="143">
        <f t="shared" si="3"/>
        <v>600</v>
      </c>
      <c r="W18" s="144">
        <f t="shared" si="3"/>
        <v>500</v>
      </c>
      <c r="X18" s="143">
        <f t="shared" si="3"/>
        <v>180</v>
      </c>
      <c r="Y18" s="143">
        <f t="shared" si="3"/>
        <v>80</v>
      </c>
      <c r="Z18" s="143">
        <f t="shared" si="3"/>
        <v>50</v>
      </c>
      <c r="AA18" s="143">
        <f t="shared" si="3"/>
        <v>6</v>
      </c>
      <c r="AB18" s="145">
        <f>SUM(T18:AA18)</f>
        <v>16916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0"/>
      <c r="O20" s="210"/>
      <c r="P20" s="211">
        <f>M17+P19</f>
        <v>16916.32</v>
      </c>
      <c r="Q20" s="211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2500</v>
      </c>
      <c r="C29" s="173"/>
      <c r="D29" s="175">
        <v>44211</v>
      </c>
    </row>
    <row r="30" spans="2:28" ht="15.75" x14ac:dyDescent="0.25">
      <c r="B30" s="167">
        <f t="shared" si="4"/>
        <v>2500</v>
      </c>
      <c r="C30" s="173"/>
      <c r="D30" s="175">
        <v>44218</v>
      </c>
    </row>
    <row r="31" spans="2:28" ht="15.75" x14ac:dyDescent="0.25">
      <c r="B31" s="167">
        <f t="shared" si="4"/>
        <v>2500</v>
      </c>
      <c r="C31" s="173"/>
      <c r="D31" s="175">
        <v>44225</v>
      </c>
    </row>
    <row r="32" spans="2:28" ht="15.75" x14ac:dyDescent="0.25">
      <c r="B32" s="167">
        <f t="shared" si="4"/>
        <v>2500</v>
      </c>
      <c r="C32" s="173"/>
      <c r="D32" s="175">
        <v>44232</v>
      </c>
    </row>
    <row r="33" spans="2:4" ht="15.75" x14ac:dyDescent="0.25">
      <c r="B33" s="167">
        <f t="shared" si="4"/>
        <v>2500</v>
      </c>
      <c r="C33" s="173"/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Q1" workbookViewId="0">
      <selection activeCell="R22" sqref="R22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49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H8-I8-J8-K8+G8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193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44" t="s">
        <v>30</v>
      </c>
      <c r="C9" s="203">
        <v>44242</v>
      </c>
      <c r="D9" s="207">
        <v>366.67</v>
      </c>
      <c r="E9" s="63">
        <v>6</v>
      </c>
      <c r="F9" s="64"/>
      <c r="G9" s="65"/>
      <c r="H9" s="49">
        <f>D9*E9-0.02</f>
        <v>2200</v>
      </c>
      <c r="I9" s="66"/>
      <c r="J9" s="67"/>
      <c r="K9" s="67"/>
      <c r="L9" s="68"/>
      <c r="M9" s="53">
        <f>I9+H9</f>
        <v>2200</v>
      </c>
      <c r="N9" s="69" t="s">
        <v>24</v>
      </c>
      <c r="O9" s="55">
        <v>0</v>
      </c>
      <c r="P9" s="56">
        <f t="shared" si="0"/>
        <v>2200</v>
      </c>
      <c r="Q9" s="70" t="s">
        <v>19</v>
      </c>
      <c r="R9" s="71"/>
      <c r="S9" s="72"/>
      <c r="T9">
        <v>2</v>
      </c>
      <c r="U9">
        <v>5</v>
      </c>
      <c r="V9">
        <v>2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32</v>
      </c>
      <c r="C10" s="205">
        <v>44354</v>
      </c>
      <c r="D10" s="104">
        <v>300</v>
      </c>
      <c r="E10" s="47">
        <v>6</v>
      </c>
      <c r="F10" s="47"/>
      <c r="G10" s="48">
        <v>0</v>
      </c>
      <c r="H10" s="49">
        <f>D10*E10</f>
        <v>1800</v>
      </c>
      <c r="I10" s="76"/>
      <c r="J10" s="77"/>
      <c r="K10" s="77"/>
      <c r="L10" s="78">
        <v>0</v>
      </c>
      <c r="M10" s="53">
        <f t="shared" ref="M10:M16" si="1">I10+H10+G10-L10</f>
        <v>1800</v>
      </c>
      <c r="N10" s="79">
        <v>0</v>
      </c>
      <c r="O10" s="80">
        <v>0</v>
      </c>
      <c r="P10" s="81">
        <f t="shared" si="0"/>
        <v>1800</v>
      </c>
      <c r="Q10" s="82" t="s">
        <v>19</v>
      </c>
      <c r="R10" s="83"/>
      <c r="S10" s="83"/>
      <c r="T10">
        <v>2</v>
      </c>
      <c r="U10">
        <v>3</v>
      </c>
      <c r="V10">
        <v>2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25</v>
      </c>
      <c r="C13" s="204"/>
      <c r="D13" s="74">
        <v>280</v>
      </c>
      <c r="E13" s="47">
        <v>8</v>
      </c>
      <c r="F13" s="47"/>
      <c r="G13" s="75">
        <v>0</v>
      </c>
      <c r="H13" s="49">
        <v>2240</v>
      </c>
      <c r="I13" s="106"/>
      <c r="J13" s="106"/>
      <c r="K13" s="106"/>
      <c r="L13" s="107">
        <v>0</v>
      </c>
      <c r="M13" s="53">
        <f>I13+H13+G13-L13</f>
        <v>2240</v>
      </c>
      <c r="N13" s="108">
        <v>0</v>
      </c>
      <c r="O13" s="109">
        <v>0</v>
      </c>
      <c r="P13" s="98">
        <f>M13-O13</f>
        <v>2240</v>
      </c>
      <c r="Q13" s="110" t="s">
        <v>19</v>
      </c>
      <c r="R13" s="111"/>
      <c r="S13" s="101"/>
      <c r="T13" s="112">
        <v>2</v>
      </c>
      <c r="U13" s="113">
        <v>5</v>
      </c>
      <c r="V13" s="113">
        <v>2</v>
      </c>
      <c r="W13" s="113">
        <v>0</v>
      </c>
      <c r="X13" s="113">
        <v>2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>
        <v>0</v>
      </c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4</v>
      </c>
      <c r="U14" s="113">
        <v>2</v>
      </c>
      <c r="V14" s="113">
        <v>1</v>
      </c>
      <c r="W14" s="113">
        <v>0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60"/>
      <c r="C15" s="206"/>
      <c r="D15" s="74"/>
      <c r="E15" s="105">
        <v>0</v>
      </c>
      <c r="F15" s="47">
        <v>0</v>
      </c>
      <c r="G15" s="48">
        <f>D15*F15</f>
        <v>0</v>
      </c>
      <c r="H15" s="49">
        <f>D15*E15+G15</f>
        <v>0</v>
      </c>
      <c r="I15" s="117"/>
      <c r="J15" s="117"/>
      <c r="K15" s="117" t="s">
        <v>0</v>
      </c>
      <c r="L15" s="118"/>
      <c r="M15" s="53">
        <f>I15+H15+G15-L15</f>
        <v>0</v>
      </c>
      <c r="N15" s="108">
        <v>0</v>
      </c>
      <c r="O15" s="109">
        <v>0</v>
      </c>
      <c r="P15" s="98">
        <f>M15-O15</f>
        <v>0</v>
      </c>
      <c r="Q15" s="110" t="s">
        <v>19</v>
      </c>
      <c r="R15" s="111"/>
      <c r="S15" s="101"/>
      <c r="T15" s="112">
        <v>0</v>
      </c>
      <c r="U15" s="113">
        <v>0</v>
      </c>
      <c r="V15" s="113">
        <v>0</v>
      </c>
      <c r="W15" s="113">
        <v>0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16</v>
      </c>
      <c r="U16" s="126">
        <f t="shared" si="2"/>
        <v>20</v>
      </c>
      <c r="V16" s="126">
        <f t="shared" si="2"/>
        <v>10</v>
      </c>
      <c r="W16" s="126">
        <f t="shared" si="2"/>
        <v>0</v>
      </c>
      <c r="X16" s="126">
        <f t="shared" si="2"/>
        <v>3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13440.02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13060.32</v>
      </c>
      <c r="N17" s="136">
        <f>SUM(N8:N16)</f>
        <v>0</v>
      </c>
      <c r="O17" s="137">
        <f>SUM(O8:O16)</f>
        <v>0</v>
      </c>
      <c r="P17" s="138">
        <f>SUM(P7:P16)</f>
        <v>13060.32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8000</v>
      </c>
      <c r="U18" s="143">
        <f t="shared" si="3"/>
        <v>4000</v>
      </c>
      <c r="V18" s="143">
        <f t="shared" si="3"/>
        <v>1000</v>
      </c>
      <c r="W18" s="144">
        <f t="shared" si="3"/>
        <v>0</v>
      </c>
      <c r="X18" s="143">
        <f t="shared" si="3"/>
        <v>60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13060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0"/>
      <c r="O20" s="210"/>
      <c r="P20" s="211">
        <f>M17+P19</f>
        <v>13060.32</v>
      </c>
      <c r="Q20" s="211"/>
      <c r="W20" s="10"/>
      <c r="X20" s="155"/>
    </row>
    <row r="21" spans="2:28" ht="23.25" x14ac:dyDescent="0.35">
      <c r="B21" s="194"/>
      <c r="C21" s="194"/>
      <c r="D21" s="195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B22" s="196"/>
      <c r="C22" s="197"/>
      <c r="D22" s="198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99"/>
      <c r="C23" s="197"/>
      <c r="D23" s="200"/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99"/>
      <c r="C24" s="201"/>
      <c r="D24" s="174"/>
    </row>
    <row r="25" spans="2:28" ht="15.75" x14ac:dyDescent="0.25">
      <c r="B25" s="199"/>
      <c r="C25" s="201"/>
      <c r="D25" s="202"/>
    </row>
    <row r="26" spans="2:28" ht="15.75" x14ac:dyDescent="0.25">
      <c r="B26" s="199"/>
      <c r="C26" s="201"/>
      <c r="D26" s="202"/>
    </row>
    <row r="27" spans="2:28" ht="15.75" x14ac:dyDescent="0.25">
      <c r="B27" s="199"/>
      <c r="C27" s="201"/>
      <c r="D27" s="202"/>
    </row>
    <row r="28" spans="2:28" ht="15.75" x14ac:dyDescent="0.25">
      <c r="B28" s="199"/>
      <c r="C28" s="201"/>
      <c r="D28" s="202"/>
    </row>
    <row r="29" spans="2:28" ht="15.75" x14ac:dyDescent="0.25">
      <c r="B29" s="199"/>
      <c r="C29" s="201"/>
      <c r="D29" s="202"/>
    </row>
    <row r="30" spans="2:28" ht="15.75" x14ac:dyDescent="0.25">
      <c r="B30" s="199"/>
      <c r="C30" s="201"/>
      <c r="D30" s="202"/>
    </row>
    <row r="31" spans="2:28" ht="15.75" x14ac:dyDescent="0.25">
      <c r="B31" s="199"/>
      <c r="C31" s="201"/>
      <c r="D31" s="202"/>
    </row>
    <row r="32" spans="2:28" ht="15.75" x14ac:dyDescent="0.25">
      <c r="B32" s="199"/>
      <c r="C32" s="201"/>
      <c r="D32" s="202"/>
    </row>
    <row r="33" spans="2:4" ht="15.75" x14ac:dyDescent="0.25">
      <c r="B33" s="199"/>
      <c r="C33" s="201"/>
      <c r="D33" s="202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E1" workbookViewId="0">
      <selection activeCell="J21" sqref="J21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50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H8-I8-J8-K8+G8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193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44" t="s">
        <v>30</v>
      </c>
      <c r="C9" s="203">
        <v>44242</v>
      </c>
      <c r="D9" s="207">
        <v>366.67</v>
      </c>
      <c r="E9" s="63">
        <v>6</v>
      </c>
      <c r="F9" s="64"/>
      <c r="G9" s="65"/>
      <c r="H9" s="49">
        <f>D9*E9-0.02</f>
        <v>2200</v>
      </c>
      <c r="I9" s="66"/>
      <c r="J9" s="67"/>
      <c r="K9" s="67"/>
      <c r="L9" s="68"/>
      <c r="M9" s="53">
        <f>I9+H9</f>
        <v>2200</v>
      </c>
      <c r="N9" s="69" t="s">
        <v>24</v>
      </c>
      <c r="O9" s="55">
        <v>0</v>
      </c>
      <c r="P9" s="56">
        <f t="shared" si="0"/>
        <v>2200</v>
      </c>
      <c r="Q9" s="70" t="s">
        <v>19</v>
      </c>
      <c r="R9" s="71"/>
      <c r="S9" s="72"/>
      <c r="T9">
        <v>2</v>
      </c>
      <c r="U9">
        <v>5</v>
      </c>
      <c r="V9">
        <v>2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32</v>
      </c>
      <c r="C10" s="205">
        <v>44354</v>
      </c>
      <c r="D10" s="104">
        <v>300</v>
      </c>
      <c r="E10" s="47">
        <v>6</v>
      </c>
      <c r="F10" s="47"/>
      <c r="G10" s="48">
        <v>0</v>
      </c>
      <c r="H10" s="49">
        <f>D10*E10</f>
        <v>1800</v>
      </c>
      <c r="I10" s="76"/>
      <c r="J10" s="77"/>
      <c r="K10" s="77"/>
      <c r="L10" s="78">
        <v>0</v>
      </c>
      <c r="M10" s="53">
        <f t="shared" ref="M10:M16" si="1">I10+H10+G10-L10</f>
        <v>1800</v>
      </c>
      <c r="N10" s="79">
        <v>0</v>
      </c>
      <c r="O10" s="80">
        <v>0</v>
      </c>
      <c r="P10" s="81">
        <f t="shared" si="0"/>
        <v>1800</v>
      </c>
      <c r="Q10" s="82" t="s">
        <v>19</v>
      </c>
      <c r="R10" s="83"/>
      <c r="S10" s="83"/>
      <c r="T10">
        <v>2</v>
      </c>
      <c r="U10">
        <v>3</v>
      </c>
      <c r="V10">
        <v>2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25</v>
      </c>
      <c r="C13" s="204"/>
      <c r="D13" s="74">
        <v>280</v>
      </c>
      <c r="E13" s="47">
        <v>8</v>
      </c>
      <c r="F13" s="47"/>
      <c r="G13" s="75">
        <v>0</v>
      </c>
      <c r="H13" s="49">
        <v>2240</v>
      </c>
      <c r="I13" s="106"/>
      <c r="J13" s="106"/>
      <c r="K13" s="106"/>
      <c r="L13" s="107">
        <v>0</v>
      </c>
      <c r="M13" s="53">
        <f>I13+H13+G13-L13</f>
        <v>2240</v>
      </c>
      <c r="N13" s="108">
        <v>0</v>
      </c>
      <c r="O13" s="109">
        <v>0</v>
      </c>
      <c r="P13" s="98">
        <f>M13-O13</f>
        <v>2240</v>
      </c>
      <c r="Q13" s="110" t="s">
        <v>19</v>
      </c>
      <c r="R13" s="111"/>
      <c r="S13" s="101"/>
      <c r="T13" s="112">
        <v>2</v>
      </c>
      <c r="U13" s="113">
        <v>5</v>
      </c>
      <c r="V13" s="113">
        <v>2</v>
      </c>
      <c r="W13" s="113">
        <v>0</v>
      </c>
      <c r="X13" s="113">
        <v>2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>
        <v>3</v>
      </c>
      <c r="G14" s="48">
        <f>D14*F14-0.01</f>
        <v>1250</v>
      </c>
      <c r="H14" s="49">
        <f>D14*E14-0.02</f>
        <v>2500</v>
      </c>
      <c r="I14" s="115"/>
      <c r="J14" s="115"/>
      <c r="K14" s="115"/>
      <c r="L14" s="116"/>
      <c r="M14" s="53">
        <f>I14+H14+G14-L14</f>
        <v>3750</v>
      </c>
      <c r="N14" s="108">
        <v>0</v>
      </c>
      <c r="O14" s="109">
        <v>0</v>
      </c>
      <c r="P14" s="98">
        <f>M14-O14</f>
        <v>3750</v>
      </c>
      <c r="Q14" s="110" t="s">
        <v>19</v>
      </c>
      <c r="R14" s="111"/>
      <c r="S14" s="101"/>
      <c r="T14" s="112">
        <v>6</v>
      </c>
      <c r="U14" s="113">
        <v>2</v>
      </c>
      <c r="V14" s="113">
        <v>1</v>
      </c>
      <c r="W14" s="113">
        <v>3</v>
      </c>
      <c r="X14" s="113">
        <v>5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60"/>
      <c r="C15" s="206"/>
      <c r="D15" s="74"/>
      <c r="E15" s="105">
        <v>0</v>
      </c>
      <c r="F15" s="47">
        <v>0</v>
      </c>
      <c r="G15" s="48">
        <f>D15*F15</f>
        <v>0</v>
      </c>
      <c r="H15" s="49">
        <f>D15*E15+G15</f>
        <v>0</v>
      </c>
      <c r="I15" s="117"/>
      <c r="J15" s="117"/>
      <c r="K15" s="117" t="s">
        <v>0</v>
      </c>
      <c r="L15" s="118"/>
      <c r="M15" s="53">
        <f>I15+H15+G15-L15</f>
        <v>0</v>
      </c>
      <c r="N15" s="108">
        <v>0</v>
      </c>
      <c r="O15" s="109">
        <v>0</v>
      </c>
      <c r="P15" s="98">
        <f>M15-O15</f>
        <v>0</v>
      </c>
      <c r="Q15" s="110" t="s">
        <v>19</v>
      </c>
      <c r="R15" s="111"/>
      <c r="S15" s="101"/>
      <c r="T15" s="112">
        <v>0</v>
      </c>
      <c r="U15" s="113">
        <v>0</v>
      </c>
      <c r="V15" s="113">
        <v>0</v>
      </c>
      <c r="W15" s="113">
        <v>0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18</v>
      </c>
      <c r="U16" s="126">
        <f t="shared" si="2"/>
        <v>20</v>
      </c>
      <c r="V16" s="126">
        <f t="shared" si="2"/>
        <v>10</v>
      </c>
      <c r="W16" s="126">
        <f t="shared" si="2"/>
        <v>3</v>
      </c>
      <c r="X16" s="126">
        <f t="shared" si="2"/>
        <v>8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13440.02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14310.32</v>
      </c>
      <c r="N17" s="136">
        <f>SUM(N8:N16)</f>
        <v>0</v>
      </c>
      <c r="O17" s="137">
        <f>SUM(O8:O16)</f>
        <v>0</v>
      </c>
      <c r="P17" s="138">
        <f>SUM(P7:P16)</f>
        <v>14310.32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9000</v>
      </c>
      <c r="U18" s="143">
        <f t="shared" si="3"/>
        <v>4000</v>
      </c>
      <c r="V18" s="143">
        <f t="shared" si="3"/>
        <v>1000</v>
      </c>
      <c r="W18" s="144">
        <f t="shared" si="3"/>
        <v>150</v>
      </c>
      <c r="X18" s="143">
        <f t="shared" si="3"/>
        <v>160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14310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0"/>
      <c r="O20" s="210"/>
      <c r="P20" s="211">
        <f>M17+P19</f>
        <v>14310.32</v>
      </c>
      <c r="Q20" s="211"/>
      <c r="W20" s="10"/>
      <c r="X20" s="155"/>
    </row>
    <row r="21" spans="2:28" ht="23.25" x14ac:dyDescent="0.35">
      <c r="B21" s="194"/>
      <c r="C21" s="194"/>
      <c r="D21" s="195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B22" s="196"/>
      <c r="C22" s="197"/>
      <c r="D22" s="198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99"/>
      <c r="C23" s="197"/>
      <c r="D23" s="200"/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99"/>
      <c r="C24" s="201"/>
      <c r="D24" s="174"/>
    </row>
    <row r="25" spans="2:28" ht="15.75" x14ac:dyDescent="0.25">
      <c r="B25" s="199"/>
      <c r="C25" s="201"/>
      <c r="D25" s="202"/>
    </row>
    <row r="26" spans="2:28" ht="15.75" x14ac:dyDescent="0.25">
      <c r="B26" s="199"/>
      <c r="C26" s="201"/>
      <c r="D26" s="202"/>
    </row>
    <row r="27" spans="2:28" ht="15.75" x14ac:dyDescent="0.25">
      <c r="B27" s="199"/>
      <c r="C27" s="201"/>
      <c r="D27" s="202"/>
    </row>
    <row r="28" spans="2:28" ht="15.75" x14ac:dyDescent="0.25">
      <c r="B28" s="199"/>
      <c r="C28" s="201"/>
      <c r="D28" s="202"/>
    </row>
    <row r="29" spans="2:28" ht="15.75" x14ac:dyDescent="0.25">
      <c r="B29" s="199"/>
      <c r="C29" s="201"/>
      <c r="D29" s="202"/>
    </row>
    <row r="30" spans="2:28" ht="15.75" x14ac:dyDescent="0.25">
      <c r="B30" s="199"/>
      <c r="C30" s="201"/>
      <c r="D30" s="202"/>
    </row>
    <row r="31" spans="2:28" ht="15.75" x14ac:dyDescent="0.25">
      <c r="B31" s="199"/>
      <c r="C31" s="201"/>
      <c r="D31" s="202"/>
    </row>
    <row r="32" spans="2:28" ht="15.75" x14ac:dyDescent="0.25">
      <c r="B32" s="199"/>
      <c r="C32" s="201"/>
      <c r="D32" s="202"/>
    </row>
    <row r="33" spans="2:4" ht="15.75" x14ac:dyDescent="0.25">
      <c r="B33" s="199"/>
      <c r="C33" s="201"/>
      <c r="D33" s="202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workbookViewId="0">
      <selection activeCell="F8" sqref="F8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51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500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H8-I8-J8-K8+G8</f>
        <v>2620.3199999999997</v>
      </c>
      <c r="N8" s="54">
        <v>0</v>
      </c>
      <c r="O8" s="55">
        <v>0</v>
      </c>
      <c r="P8" s="56">
        <f t="shared" si="0"/>
        <v>2620.3199999999997</v>
      </c>
      <c r="Q8" s="57" t="s">
        <v>21</v>
      </c>
      <c r="R8" s="193"/>
      <c r="S8" s="59"/>
      <c r="T8">
        <v>4</v>
      </c>
      <c r="U8">
        <v>0</v>
      </c>
      <c r="V8">
        <v>3</v>
      </c>
      <c r="W8">
        <v>4</v>
      </c>
      <c r="X8">
        <v>6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44" t="s">
        <v>30</v>
      </c>
      <c r="C9" s="203">
        <v>44242</v>
      </c>
      <c r="D9" s="207">
        <v>366.67</v>
      </c>
      <c r="E9" s="63">
        <v>6</v>
      </c>
      <c r="F9" s="64"/>
      <c r="G9" s="65"/>
      <c r="H9" s="49">
        <f>D9*E9-0.02</f>
        <v>2200</v>
      </c>
      <c r="I9" s="66"/>
      <c r="J9" s="67"/>
      <c r="K9" s="67"/>
      <c r="L9" s="68"/>
      <c r="M9" s="53">
        <f>I9+H9</f>
        <v>2200</v>
      </c>
      <c r="N9" s="69" t="s">
        <v>24</v>
      </c>
      <c r="O9" s="55">
        <v>0</v>
      </c>
      <c r="P9" s="56">
        <f t="shared" si="0"/>
        <v>2200</v>
      </c>
      <c r="Q9" s="70" t="s">
        <v>19</v>
      </c>
      <c r="R9" s="71"/>
      <c r="S9" s="72"/>
      <c r="T9">
        <v>2</v>
      </c>
      <c r="U9">
        <v>5</v>
      </c>
      <c r="V9">
        <v>2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32</v>
      </c>
      <c r="C10" s="205">
        <v>44354</v>
      </c>
      <c r="D10" s="104">
        <v>300</v>
      </c>
      <c r="E10" s="47">
        <v>6</v>
      </c>
      <c r="F10" s="47"/>
      <c r="G10" s="48">
        <v>0</v>
      </c>
      <c r="H10" s="49">
        <f>D10*E10</f>
        <v>1800</v>
      </c>
      <c r="I10" s="76"/>
      <c r="J10" s="77"/>
      <c r="K10" s="77"/>
      <c r="L10" s="78">
        <v>0</v>
      </c>
      <c r="M10" s="53">
        <f t="shared" ref="M10:M16" si="1">I10+H10+G10-L10</f>
        <v>1800</v>
      </c>
      <c r="N10" s="79">
        <v>0</v>
      </c>
      <c r="O10" s="80">
        <v>0</v>
      </c>
      <c r="P10" s="81">
        <f t="shared" si="0"/>
        <v>1800</v>
      </c>
      <c r="Q10" s="82" t="s">
        <v>19</v>
      </c>
      <c r="R10" s="83"/>
      <c r="S10" s="83"/>
      <c r="T10">
        <v>2</v>
      </c>
      <c r="U10">
        <v>3</v>
      </c>
      <c r="V10">
        <v>2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25</v>
      </c>
      <c r="C13" s="204"/>
      <c r="D13" s="74">
        <v>280</v>
      </c>
      <c r="E13" s="47">
        <v>4</v>
      </c>
      <c r="F13" s="47"/>
      <c r="G13" s="75">
        <v>0</v>
      </c>
      <c r="H13" s="49">
        <v>1120</v>
      </c>
      <c r="I13" s="106"/>
      <c r="J13" s="106"/>
      <c r="K13" s="106"/>
      <c r="L13" s="107">
        <v>0</v>
      </c>
      <c r="M13" s="53">
        <f>I13+H13+G13-L13</f>
        <v>1120</v>
      </c>
      <c r="N13" s="108">
        <v>0</v>
      </c>
      <c r="O13" s="109">
        <v>0</v>
      </c>
      <c r="P13" s="98">
        <f>M13-O13</f>
        <v>1120</v>
      </c>
      <c r="Q13" s="110" t="s">
        <v>19</v>
      </c>
      <c r="R13" s="111"/>
      <c r="S13" s="101"/>
      <c r="T13" s="112">
        <v>2</v>
      </c>
      <c r="U13" s="113">
        <v>0</v>
      </c>
      <c r="V13" s="113">
        <v>1</v>
      </c>
      <c r="W13" s="113">
        <v>0</v>
      </c>
      <c r="X13" s="113">
        <v>1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/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3</v>
      </c>
      <c r="U14" s="113">
        <v>1</v>
      </c>
      <c r="V14" s="113">
        <v>4</v>
      </c>
      <c r="W14" s="113">
        <v>6</v>
      </c>
      <c r="X14" s="113">
        <v>5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60"/>
      <c r="C15" s="206"/>
      <c r="D15" s="74"/>
      <c r="E15" s="105">
        <v>0</v>
      </c>
      <c r="F15" s="47">
        <v>0</v>
      </c>
      <c r="G15" s="48">
        <f>D15*F15</f>
        <v>0</v>
      </c>
      <c r="H15" s="49">
        <f>D15*E15+G15</f>
        <v>0</v>
      </c>
      <c r="I15" s="117"/>
      <c r="J15" s="117"/>
      <c r="K15" s="117" t="s">
        <v>0</v>
      </c>
      <c r="L15" s="118"/>
      <c r="M15" s="53">
        <f>I15+H15+G15-L15</f>
        <v>0</v>
      </c>
      <c r="N15" s="108">
        <v>0</v>
      </c>
      <c r="O15" s="109">
        <v>0</v>
      </c>
      <c r="P15" s="98">
        <f>M15-O15</f>
        <v>0</v>
      </c>
      <c r="Q15" s="110" t="s">
        <v>19</v>
      </c>
      <c r="R15" s="111"/>
      <c r="S15" s="101"/>
      <c r="T15" s="112">
        <v>0</v>
      </c>
      <c r="U15" s="113">
        <v>0</v>
      </c>
      <c r="V15" s="113">
        <v>0</v>
      </c>
      <c r="W15" s="113">
        <v>0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15</v>
      </c>
      <c r="U16" s="126">
        <f t="shared" si="2"/>
        <v>14</v>
      </c>
      <c r="V16" s="126">
        <f t="shared" si="2"/>
        <v>14</v>
      </c>
      <c r="W16" s="126">
        <f t="shared" si="2"/>
        <v>10</v>
      </c>
      <c r="X16" s="126">
        <f t="shared" si="2"/>
        <v>12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12320.02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12440.32</v>
      </c>
      <c r="N17" s="136">
        <f>SUM(N8:N16)</f>
        <v>0</v>
      </c>
      <c r="O17" s="137">
        <f>SUM(O8:O16)</f>
        <v>0</v>
      </c>
      <c r="P17" s="138">
        <f>SUM(P7:P16)</f>
        <v>12440.32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7500</v>
      </c>
      <c r="U18" s="143">
        <f t="shared" si="3"/>
        <v>2800</v>
      </c>
      <c r="V18" s="143">
        <f t="shared" si="3"/>
        <v>1400</v>
      </c>
      <c r="W18" s="144">
        <f t="shared" si="3"/>
        <v>500</v>
      </c>
      <c r="X18" s="143">
        <f t="shared" si="3"/>
        <v>240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12440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0"/>
      <c r="O20" s="210"/>
      <c r="P20" s="211">
        <f>M17+P19</f>
        <v>12440.32</v>
      </c>
      <c r="Q20" s="211"/>
      <c r="W20" s="10"/>
      <c r="X20" s="155"/>
    </row>
    <row r="21" spans="2:28" ht="23.25" x14ac:dyDescent="0.35">
      <c r="B21" s="194"/>
      <c r="C21" s="194"/>
      <c r="D21" s="195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B22" s="196"/>
      <c r="C22" s="197"/>
      <c r="D22" s="198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99"/>
      <c r="C23" s="197"/>
      <c r="D23" s="200"/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99"/>
      <c r="C24" s="201"/>
      <c r="D24" s="174"/>
    </row>
    <row r="25" spans="2:28" ht="15.75" x14ac:dyDescent="0.25">
      <c r="B25" s="199"/>
      <c r="C25" s="201"/>
      <c r="D25" s="202"/>
    </row>
    <row r="26" spans="2:28" ht="15.75" x14ac:dyDescent="0.25">
      <c r="B26" s="199"/>
      <c r="C26" s="201"/>
      <c r="D26" s="202"/>
    </row>
    <row r="27" spans="2:28" ht="15.75" x14ac:dyDescent="0.25">
      <c r="B27" s="199"/>
      <c r="C27" s="201"/>
      <c r="D27" s="202"/>
    </row>
    <row r="28" spans="2:28" ht="15.75" x14ac:dyDescent="0.25">
      <c r="B28" s="199"/>
      <c r="C28" s="201"/>
      <c r="D28" s="202"/>
    </row>
    <row r="29" spans="2:28" ht="15.75" x14ac:dyDescent="0.25">
      <c r="B29" s="199"/>
      <c r="C29" s="201"/>
      <c r="D29" s="202"/>
    </row>
    <row r="30" spans="2:28" ht="15.75" x14ac:dyDescent="0.25">
      <c r="B30" s="199"/>
      <c r="C30" s="201"/>
      <c r="D30" s="202"/>
    </row>
    <row r="31" spans="2:28" ht="15.75" x14ac:dyDescent="0.25">
      <c r="B31" s="199"/>
      <c r="C31" s="201"/>
      <c r="D31" s="202"/>
    </row>
    <row r="32" spans="2:28" ht="15.75" x14ac:dyDescent="0.25">
      <c r="B32" s="199"/>
      <c r="C32" s="201"/>
      <c r="D32" s="202"/>
    </row>
    <row r="33" spans="2:4" ht="15.75" x14ac:dyDescent="0.25">
      <c r="B33" s="199"/>
      <c r="C33" s="201"/>
      <c r="D33" s="202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B1" workbookViewId="0">
      <selection activeCell="H8" sqref="H8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53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208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H8-I8-J8-K8+G8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193"/>
      <c r="S8" s="59"/>
      <c r="T8">
        <v>2</v>
      </c>
      <c r="U8">
        <v>5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44" t="s">
        <v>30</v>
      </c>
      <c r="C9" s="203">
        <v>44242</v>
      </c>
      <c r="D9" s="207">
        <v>366.67</v>
      </c>
      <c r="E9" s="63">
        <v>6</v>
      </c>
      <c r="F9" s="64"/>
      <c r="G9" s="65"/>
      <c r="H9" s="49">
        <f>D9*E9-0.02</f>
        <v>2200</v>
      </c>
      <c r="I9" s="66"/>
      <c r="J9" s="67"/>
      <c r="K9" s="67"/>
      <c r="L9" s="68"/>
      <c r="M9" s="53">
        <f>I9+H9</f>
        <v>2200</v>
      </c>
      <c r="N9" s="69" t="s">
        <v>24</v>
      </c>
      <c r="O9" s="55">
        <v>0</v>
      </c>
      <c r="P9" s="56">
        <f t="shared" si="0"/>
        <v>2200</v>
      </c>
      <c r="Q9" s="70" t="s">
        <v>19</v>
      </c>
      <c r="R9" s="71"/>
      <c r="S9" s="72"/>
      <c r="T9">
        <v>2</v>
      </c>
      <c r="U9">
        <v>5</v>
      </c>
      <c r="V9">
        <v>2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32</v>
      </c>
      <c r="C10" s="205">
        <v>44354</v>
      </c>
      <c r="D10" s="104">
        <v>300</v>
      </c>
      <c r="E10" s="47">
        <v>6</v>
      </c>
      <c r="F10" s="47"/>
      <c r="G10" s="48">
        <v>0</v>
      </c>
      <c r="H10" s="49">
        <f>D10*E10</f>
        <v>1800</v>
      </c>
      <c r="I10" s="76"/>
      <c r="J10" s="77"/>
      <c r="K10" s="77"/>
      <c r="L10" s="78">
        <v>0</v>
      </c>
      <c r="M10" s="53">
        <f t="shared" ref="M10:M16" si="1">I10+H10+G10-L10</f>
        <v>1800</v>
      </c>
      <c r="N10" s="79">
        <v>0</v>
      </c>
      <c r="O10" s="80">
        <v>0</v>
      </c>
      <c r="P10" s="81">
        <f t="shared" si="0"/>
        <v>1800</v>
      </c>
      <c r="Q10" s="82" t="s">
        <v>19</v>
      </c>
      <c r="R10" s="83"/>
      <c r="S10" s="83"/>
      <c r="T10">
        <v>2</v>
      </c>
      <c r="U10">
        <v>3</v>
      </c>
      <c r="V10">
        <v>2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25</v>
      </c>
      <c r="C13" s="204"/>
      <c r="D13" s="74">
        <v>280</v>
      </c>
      <c r="E13" s="47">
        <v>6</v>
      </c>
      <c r="F13" s="47"/>
      <c r="G13" s="75">
        <v>0</v>
      </c>
      <c r="H13" s="49">
        <v>1680</v>
      </c>
      <c r="I13" s="106"/>
      <c r="J13" s="106"/>
      <c r="K13" s="106"/>
      <c r="L13" s="107">
        <v>0</v>
      </c>
      <c r="M13" s="53">
        <f>I13+H13+G13-L13</f>
        <v>1680</v>
      </c>
      <c r="N13" s="108">
        <v>0</v>
      </c>
      <c r="O13" s="109">
        <v>0</v>
      </c>
      <c r="P13" s="98">
        <f>M13-O13</f>
        <v>1680</v>
      </c>
      <c r="Q13" s="110" t="s">
        <v>19</v>
      </c>
      <c r="R13" s="111"/>
      <c r="S13" s="101"/>
      <c r="T13" s="112">
        <v>2</v>
      </c>
      <c r="U13" s="113">
        <v>2</v>
      </c>
      <c r="V13" s="113">
        <v>0</v>
      </c>
      <c r="W13" s="113">
        <v>4</v>
      </c>
      <c r="X13" s="113">
        <v>4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>
        <v>3</v>
      </c>
      <c r="G14" s="48">
        <f>D14*F14</f>
        <v>1250.01</v>
      </c>
      <c r="H14" s="49">
        <f>D14*E14-0.02</f>
        <v>2500</v>
      </c>
      <c r="I14" s="115"/>
      <c r="J14" s="115"/>
      <c r="K14" s="115"/>
      <c r="L14" s="116"/>
      <c r="M14" s="53">
        <f>I14+H14+G14-L14-0.01</f>
        <v>3750</v>
      </c>
      <c r="N14" s="108">
        <v>0</v>
      </c>
      <c r="O14" s="109">
        <v>0</v>
      </c>
      <c r="P14" s="98">
        <f>M14-O14</f>
        <v>3750</v>
      </c>
      <c r="Q14" s="110" t="s">
        <v>19</v>
      </c>
      <c r="R14" s="111"/>
      <c r="S14" s="101"/>
      <c r="T14" s="112">
        <v>4</v>
      </c>
      <c r="U14" s="113">
        <v>6</v>
      </c>
      <c r="V14" s="113">
        <v>2</v>
      </c>
      <c r="W14" s="113">
        <v>7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60"/>
      <c r="C15" s="206"/>
      <c r="D15" s="74"/>
      <c r="E15" s="105">
        <v>0</v>
      </c>
      <c r="F15" s="47">
        <v>0</v>
      </c>
      <c r="G15" s="48">
        <f>D15*F15</f>
        <v>0</v>
      </c>
      <c r="H15" s="49">
        <f>D15*E15+G15</f>
        <v>0</v>
      </c>
      <c r="I15" s="117"/>
      <c r="J15" s="117"/>
      <c r="K15" s="117" t="s">
        <v>0</v>
      </c>
      <c r="L15" s="118"/>
      <c r="M15" s="53">
        <f>I15+H15+G15-L15</f>
        <v>0</v>
      </c>
      <c r="N15" s="108">
        <v>0</v>
      </c>
      <c r="O15" s="109">
        <v>0</v>
      </c>
      <c r="P15" s="98">
        <f>M15-O15</f>
        <v>0</v>
      </c>
      <c r="Q15" s="110" t="s">
        <v>19</v>
      </c>
      <c r="R15" s="111"/>
      <c r="S15" s="101"/>
      <c r="T15" s="112">
        <v>0</v>
      </c>
      <c r="U15" s="113">
        <v>0</v>
      </c>
      <c r="V15" s="113">
        <v>0</v>
      </c>
      <c r="W15" s="113">
        <v>0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14</v>
      </c>
      <c r="U16" s="126">
        <f t="shared" si="2"/>
        <v>26</v>
      </c>
      <c r="V16" s="126">
        <f t="shared" si="2"/>
        <v>9</v>
      </c>
      <c r="W16" s="126">
        <f t="shared" si="2"/>
        <v>11</v>
      </c>
      <c r="X16" s="126">
        <f t="shared" si="2"/>
        <v>5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12880.02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13750.32</v>
      </c>
      <c r="N17" s="136">
        <f>SUM(N8:N16)</f>
        <v>0</v>
      </c>
      <c r="O17" s="137">
        <f>SUM(O8:O16)</f>
        <v>0</v>
      </c>
      <c r="P17" s="138">
        <f>SUM(P7:P16)</f>
        <v>13750.32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7000</v>
      </c>
      <c r="U18" s="143">
        <f t="shared" si="3"/>
        <v>5200</v>
      </c>
      <c r="V18" s="143">
        <f t="shared" si="3"/>
        <v>900</v>
      </c>
      <c r="W18" s="144">
        <f t="shared" si="3"/>
        <v>550</v>
      </c>
      <c r="X18" s="143">
        <f t="shared" si="3"/>
        <v>100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13750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 t="s">
        <v>52</v>
      </c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0"/>
      <c r="O20" s="210"/>
      <c r="P20" s="211">
        <f>M17+P19</f>
        <v>13750.32</v>
      </c>
      <c r="Q20" s="211"/>
      <c r="W20" s="10"/>
      <c r="X20" s="155"/>
    </row>
    <row r="21" spans="2:28" ht="23.25" x14ac:dyDescent="0.35">
      <c r="B21" s="194"/>
      <c r="C21" s="194"/>
      <c r="D21" s="195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B22" s="196"/>
      <c r="C22" s="197"/>
      <c r="D22" s="198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99"/>
      <c r="C23" s="197"/>
      <c r="D23" s="200"/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99"/>
      <c r="C24" s="201"/>
      <c r="D24" s="174"/>
    </row>
    <row r="25" spans="2:28" ht="15.75" x14ac:dyDescent="0.25">
      <c r="B25" s="199"/>
      <c r="C25" s="201"/>
      <c r="D25" s="202"/>
    </row>
    <row r="26" spans="2:28" ht="15.75" x14ac:dyDescent="0.25">
      <c r="B26" s="199"/>
      <c r="C26" s="201"/>
      <c r="D26" s="202"/>
    </row>
    <row r="27" spans="2:28" ht="15.75" x14ac:dyDescent="0.25">
      <c r="B27" s="199"/>
      <c r="C27" s="201"/>
      <c r="D27" s="202"/>
    </row>
    <row r="28" spans="2:28" ht="15.75" x14ac:dyDescent="0.25">
      <c r="B28" s="199"/>
      <c r="C28" s="201"/>
      <c r="D28" s="202"/>
    </row>
    <row r="29" spans="2:28" ht="15.75" x14ac:dyDescent="0.25">
      <c r="B29" s="199"/>
      <c r="C29" s="201"/>
      <c r="D29" s="202"/>
    </row>
    <row r="30" spans="2:28" ht="15.75" x14ac:dyDescent="0.25">
      <c r="B30" s="199"/>
      <c r="C30" s="201"/>
      <c r="D30" s="202"/>
    </row>
    <row r="31" spans="2:28" ht="15.75" x14ac:dyDescent="0.25">
      <c r="B31" s="199"/>
      <c r="C31" s="201"/>
      <c r="D31" s="202"/>
    </row>
    <row r="32" spans="2:28" ht="15.75" x14ac:dyDescent="0.25">
      <c r="B32" s="199"/>
      <c r="C32" s="201"/>
      <c r="D32" s="202"/>
    </row>
    <row r="33" spans="2:4" ht="15.75" x14ac:dyDescent="0.25">
      <c r="B33" s="199"/>
      <c r="C33" s="201"/>
      <c r="D33" s="202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opLeftCell="O1" workbookViewId="0">
      <selection activeCell="Q24" sqref="Q24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54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3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18.75" x14ac:dyDescent="0.3">
      <c r="A8" s="31">
        <v>2</v>
      </c>
      <c r="B8" s="44" t="s">
        <v>30</v>
      </c>
      <c r="C8" s="203">
        <v>44242</v>
      </c>
      <c r="D8" s="207">
        <v>366.67</v>
      </c>
      <c r="E8" s="63">
        <v>5</v>
      </c>
      <c r="F8" s="64"/>
      <c r="G8" s="65"/>
      <c r="H8" s="49">
        <f>D8*E8-0.02</f>
        <v>1833.3300000000002</v>
      </c>
      <c r="I8" s="66"/>
      <c r="J8" s="67"/>
      <c r="K8" s="67"/>
      <c r="L8" s="68"/>
      <c r="M8" s="53">
        <f>I8+H8</f>
        <v>1833.3300000000002</v>
      </c>
      <c r="N8" s="69" t="s">
        <v>24</v>
      </c>
      <c r="O8" s="55">
        <v>0</v>
      </c>
      <c r="P8" s="56">
        <f t="shared" si="0"/>
        <v>1833.3300000000002</v>
      </c>
      <c r="Q8" s="70" t="s">
        <v>19</v>
      </c>
      <c r="R8" s="71"/>
      <c r="S8" s="72"/>
      <c r="T8">
        <v>2</v>
      </c>
      <c r="U8">
        <v>4</v>
      </c>
      <c r="V8">
        <v>0</v>
      </c>
      <c r="W8">
        <v>0</v>
      </c>
      <c r="X8">
        <v>1</v>
      </c>
      <c r="Y8">
        <v>1</v>
      </c>
      <c r="Z8">
        <v>0</v>
      </c>
      <c r="AA8">
        <v>3</v>
      </c>
    </row>
    <row r="9" spans="1:28" ht="18.75" x14ac:dyDescent="0.3">
      <c r="A9" s="31">
        <v>3</v>
      </c>
      <c r="B9" s="44" t="s">
        <v>32</v>
      </c>
      <c r="C9" s="205">
        <v>44354</v>
      </c>
      <c r="D9" s="104">
        <v>300</v>
      </c>
      <c r="E9" s="47">
        <v>6</v>
      </c>
      <c r="F9" s="47"/>
      <c r="G9" s="48">
        <v>0</v>
      </c>
      <c r="H9" s="49">
        <f>D9*E9</f>
        <v>1800</v>
      </c>
      <c r="I9" s="76"/>
      <c r="J9" s="77"/>
      <c r="K9" s="77"/>
      <c r="L9" s="78">
        <v>0</v>
      </c>
      <c r="M9" s="53">
        <f t="shared" ref="M9:M13" si="1">I9+H9+G9-L9</f>
        <v>1800</v>
      </c>
      <c r="N9" s="79">
        <v>0</v>
      </c>
      <c r="O9" s="80">
        <v>0</v>
      </c>
      <c r="P9" s="81">
        <f t="shared" si="0"/>
        <v>1800</v>
      </c>
      <c r="Q9" s="82" t="s">
        <v>19</v>
      </c>
      <c r="R9" s="83"/>
      <c r="S9" s="83"/>
      <c r="T9">
        <v>2</v>
      </c>
      <c r="U9">
        <v>3</v>
      </c>
      <c r="V9">
        <v>2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23.25" x14ac:dyDescent="0.3">
      <c r="A10" s="31">
        <v>4</v>
      </c>
      <c r="B10" s="44" t="s">
        <v>25</v>
      </c>
      <c r="C10" s="204"/>
      <c r="D10" s="74">
        <v>280</v>
      </c>
      <c r="E10" s="47"/>
      <c r="F10" s="47"/>
      <c r="G10" s="75">
        <v>0</v>
      </c>
      <c r="H10" s="49">
        <v>2100</v>
      </c>
      <c r="I10" s="106"/>
      <c r="J10" s="106"/>
      <c r="K10" s="106"/>
      <c r="L10" s="107">
        <v>0</v>
      </c>
      <c r="M10" s="53">
        <f>I10+H10+G10-L10</f>
        <v>2100</v>
      </c>
      <c r="N10" s="108">
        <v>0</v>
      </c>
      <c r="O10" s="109">
        <v>0</v>
      </c>
      <c r="P10" s="98">
        <f>M10-O10</f>
        <v>2100</v>
      </c>
      <c r="Q10" s="110" t="s">
        <v>19</v>
      </c>
      <c r="R10" s="111"/>
      <c r="S10" s="101"/>
      <c r="T10" s="112">
        <v>2</v>
      </c>
      <c r="U10" s="113">
        <v>4</v>
      </c>
      <c r="V10" s="113">
        <v>2</v>
      </c>
      <c r="W10" s="113">
        <v>2</v>
      </c>
      <c r="X10" s="113">
        <v>0</v>
      </c>
      <c r="Y10" s="113">
        <v>0</v>
      </c>
      <c r="Z10" s="113">
        <v>0</v>
      </c>
      <c r="AA10" s="113">
        <v>0</v>
      </c>
      <c r="AB10" s="114"/>
    </row>
    <row r="11" spans="1:28" ht="23.25" x14ac:dyDescent="0.3">
      <c r="A11" s="31">
        <v>5</v>
      </c>
      <c r="B11" s="44" t="s">
        <v>31</v>
      </c>
      <c r="C11" s="103">
        <v>44354</v>
      </c>
      <c r="D11" s="104">
        <v>416.67</v>
      </c>
      <c r="E11" s="47">
        <v>6</v>
      </c>
      <c r="F11" s="47">
        <v>0</v>
      </c>
      <c r="G11" s="48">
        <f>D11*F11</f>
        <v>0</v>
      </c>
      <c r="H11" s="49">
        <f>D11*E11</f>
        <v>2500.02</v>
      </c>
      <c r="I11" s="115"/>
      <c r="J11" s="115"/>
      <c r="K11" s="115"/>
      <c r="L11" s="116"/>
      <c r="M11" s="53">
        <f>I11+H11+G11-L11-0.02</f>
        <v>2500</v>
      </c>
      <c r="N11" s="108">
        <v>0</v>
      </c>
      <c r="O11" s="109">
        <v>0</v>
      </c>
      <c r="P11" s="98">
        <f>M11-O11</f>
        <v>2500</v>
      </c>
      <c r="Q11" s="110" t="s">
        <v>19</v>
      </c>
      <c r="R11" s="111"/>
      <c r="S11" s="101"/>
      <c r="T11" s="112">
        <v>3</v>
      </c>
      <c r="U11" s="113">
        <v>4</v>
      </c>
      <c r="V11" s="113">
        <v>1</v>
      </c>
      <c r="W11" s="113">
        <v>0</v>
      </c>
      <c r="X11" s="113">
        <v>5</v>
      </c>
      <c r="Y11" s="113">
        <v>0</v>
      </c>
      <c r="Z11" s="113">
        <v>0</v>
      </c>
      <c r="AA11" s="113">
        <v>0</v>
      </c>
      <c r="AB11" s="114"/>
    </row>
    <row r="12" spans="1:28" ht="24" thickBot="1" x14ac:dyDescent="0.35">
      <c r="A12" s="31"/>
      <c r="B12" s="60"/>
      <c r="C12" s="206"/>
      <c r="D12" s="74"/>
      <c r="E12" s="105">
        <v>0</v>
      </c>
      <c r="F12" s="47">
        <v>0</v>
      </c>
      <c r="G12" s="48">
        <f>D12*F12</f>
        <v>0</v>
      </c>
      <c r="H12" s="49">
        <f>D12*E12+G12</f>
        <v>0</v>
      </c>
      <c r="I12" s="117"/>
      <c r="J12" s="117"/>
      <c r="K12" s="117" t="s">
        <v>0</v>
      </c>
      <c r="L12" s="118"/>
      <c r="M12" s="53">
        <f>I12+H12+G12-L12</f>
        <v>0</v>
      </c>
      <c r="N12" s="108">
        <v>0</v>
      </c>
      <c r="O12" s="109">
        <v>0</v>
      </c>
      <c r="P12" s="98">
        <f>M12-O12</f>
        <v>0</v>
      </c>
      <c r="Q12" s="110" t="s">
        <v>19</v>
      </c>
      <c r="R12" s="111"/>
      <c r="S12" s="101"/>
      <c r="T12" s="112">
        <v>0</v>
      </c>
      <c r="U12" s="113">
        <v>0</v>
      </c>
      <c r="V12" s="113">
        <v>0</v>
      </c>
      <c r="W12" s="113">
        <v>0</v>
      </c>
      <c r="X12" s="113">
        <v>0</v>
      </c>
      <c r="Y12" s="113">
        <v>0</v>
      </c>
      <c r="Z12" s="113">
        <v>0</v>
      </c>
      <c r="AA12" s="113">
        <v>0</v>
      </c>
      <c r="AB12" s="114" t="s">
        <v>33</v>
      </c>
    </row>
    <row r="13" spans="1:28" ht="16.5" thickBot="1" x14ac:dyDescent="0.3">
      <c r="D13" s="119"/>
      <c r="E13" s="6"/>
      <c r="F13" s="1"/>
      <c r="G13" s="120">
        <v>0</v>
      </c>
      <c r="H13" s="7">
        <v>0</v>
      </c>
      <c r="I13" s="121"/>
      <c r="J13" s="121"/>
      <c r="K13" s="121"/>
      <c r="L13" s="122">
        <v>0</v>
      </c>
      <c r="M13" s="123">
        <f t="shared" si="1"/>
        <v>0</v>
      </c>
      <c r="N13" s="124">
        <v>0</v>
      </c>
      <c r="O13" s="125">
        <v>0</v>
      </c>
      <c r="P13" s="81">
        <f t="shared" si="0"/>
        <v>0</v>
      </c>
      <c r="Q13" s="43" t="s">
        <v>19</v>
      </c>
      <c r="S13" s="102"/>
      <c r="T13" s="126">
        <f t="shared" ref="T13:AA13" si="2">SUM(T7:T12)</f>
        <v>11</v>
      </c>
      <c r="U13" s="126">
        <f t="shared" si="2"/>
        <v>20</v>
      </c>
      <c r="V13" s="126">
        <f t="shared" si="2"/>
        <v>7</v>
      </c>
      <c r="W13" s="126">
        <f t="shared" si="2"/>
        <v>2</v>
      </c>
      <c r="X13" s="126">
        <f t="shared" si="2"/>
        <v>6</v>
      </c>
      <c r="Y13" s="126">
        <f t="shared" si="2"/>
        <v>1</v>
      </c>
      <c r="Z13" s="126">
        <f t="shared" si="2"/>
        <v>0</v>
      </c>
      <c r="AA13" s="126">
        <f t="shared" si="2"/>
        <v>3</v>
      </c>
    </row>
    <row r="14" spans="1:28" ht="20.25" thickTop="1" thickBot="1" x14ac:dyDescent="0.35">
      <c r="B14" s="127"/>
      <c r="C14" s="128"/>
      <c r="D14" s="129"/>
      <c r="E14" s="6"/>
      <c r="F14" s="130"/>
      <c r="G14" s="131" t="s">
        <v>34</v>
      </c>
      <c r="H14" s="132">
        <f>SUM(H7:H13)</f>
        <v>10433.370000000001</v>
      </c>
      <c r="I14" s="133">
        <f>SUM(I7:I13)</f>
        <v>0</v>
      </c>
      <c r="J14" s="133"/>
      <c r="K14" s="133"/>
      <c r="L14" s="134">
        <f>SUM(L7:L13)</f>
        <v>0</v>
      </c>
      <c r="M14" s="135">
        <f>SUM(M7:M13)</f>
        <v>10433.33</v>
      </c>
      <c r="N14" s="136">
        <f>SUM(N8:N13)</f>
        <v>0</v>
      </c>
      <c r="O14" s="137">
        <f>SUM(O8:O13)</f>
        <v>0</v>
      </c>
      <c r="P14" s="138">
        <f>SUM(P7:P13)</f>
        <v>10433.33</v>
      </c>
      <c r="Q14" s="110"/>
      <c r="S14" s="102"/>
      <c r="T14" s="102"/>
      <c r="U14" s="102"/>
      <c r="V14" s="102"/>
      <c r="Z14">
        <v>0</v>
      </c>
      <c r="AB14" t="s">
        <v>0</v>
      </c>
    </row>
    <row r="15" spans="1:28" ht="19.5" thickBot="1" x14ac:dyDescent="0.35">
      <c r="B15" s="139"/>
      <c r="C15" s="140"/>
      <c r="D15" s="141"/>
      <c r="M15" s="7"/>
      <c r="P15">
        <v>1616</v>
      </c>
      <c r="Q15" s="142"/>
      <c r="S15" s="102"/>
      <c r="T15" s="143">
        <f t="shared" ref="T15:AA15" si="3">T13*T6</f>
        <v>5500</v>
      </c>
      <c r="U15" s="143">
        <f t="shared" si="3"/>
        <v>4000</v>
      </c>
      <c r="V15" s="143">
        <f t="shared" si="3"/>
        <v>700</v>
      </c>
      <c r="W15" s="144">
        <f t="shared" si="3"/>
        <v>100</v>
      </c>
      <c r="X15" s="143">
        <f t="shared" si="3"/>
        <v>120</v>
      </c>
      <c r="Y15" s="143">
        <f t="shared" si="3"/>
        <v>10</v>
      </c>
      <c r="Z15" s="143">
        <f t="shared" si="3"/>
        <v>0</v>
      </c>
      <c r="AA15" s="143">
        <f t="shared" si="3"/>
        <v>3</v>
      </c>
      <c r="AB15" s="145">
        <f>SUM(T15:AA15)</f>
        <v>10433</v>
      </c>
    </row>
    <row r="16" spans="1:28" ht="21.75" thickBot="1" x14ac:dyDescent="0.4">
      <c r="B16" s="146"/>
      <c r="C16" s="146"/>
      <c r="D16" s="31"/>
      <c r="E16" s="146"/>
      <c r="F16" s="147"/>
      <c r="G16" s="147"/>
      <c r="H16" s="148"/>
      <c r="I16" s="148"/>
      <c r="J16" s="148"/>
      <c r="K16" s="148"/>
      <c r="L16" s="148"/>
      <c r="M16" s="147"/>
      <c r="N16" s="147"/>
      <c r="P16" s="149"/>
      <c r="T16" s="150"/>
      <c r="U16" s="150"/>
      <c r="V16" s="150"/>
      <c r="W16" s="150"/>
      <c r="X16" s="150"/>
      <c r="Y16" s="150"/>
      <c r="Z16" s="150"/>
      <c r="AA16" s="150"/>
      <c r="AB16" t="s">
        <v>0</v>
      </c>
    </row>
    <row r="17" spans="2:24" ht="21.75" thickTop="1" x14ac:dyDescent="0.35">
      <c r="B17" s="146" t="s">
        <v>52</v>
      </c>
      <c r="C17" s="146"/>
      <c r="D17" s="151"/>
      <c r="E17" s="152"/>
      <c r="F17" s="152"/>
      <c r="G17" s="152"/>
      <c r="H17" s="148"/>
      <c r="I17" s="153"/>
      <c r="J17" s="153"/>
      <c r="K17" s="153"/>
      <c r="L17" s="153"/>
      <c r="M17" s="154"/>
      <c r="N17" s="210"/>
      <c r="O17" s="210"/>
      <c r="P17" s="211">
        <f>M14+P16</f>
        <v>10433.33</v>
      </c>
      <c r="Q17" s="211"/>
      <c r="W17" s="10"/>
      <c r="X17" s="155"/>
    </row>
    <row r="18" spans="2:24" ht="23.25" x14ac:dyDescent="0.35">
      <c r="B18" s="194"/>
      <c r="C18" s="194"/>
      <c r="D18" s="195"/>
      <c r="E18" s="158"/>
      <c r="F18" s="159"/>
      <c r="G18" s="152"/>
      <c r="H18" s="160"/>
      <c r="I18" s="161"/>
      <c r="J18" s="161"/>
      <c r="K18" s="161"/>
      <c r="L18" s="162"/>
      <c r="M18" s="154"/>
      <c r="N18" s="154"/>
      <c r="O18" s="154"/>
      <c r="P18" s="154"/>
      <c r="Q18" s="154"/>
      <c r="W18" t="s">
        <v>0</v>
      </c>
      <c r="X18">
        <v>0</v>
      </c>
    </row>
    <row r="19" spans="2:24" ht="15.75" x14ac:dyDescent="0.25">
      <c r="B19" s="196"/>
      <c r="C19" s="197"/>
      <c r="D19" s="198"/>
      <c r="E19" s="152"/>
      <c r="F19" s="152"/>
      <c r="G19" s="152"/>
      <c r="H19" s="164"/>
      <c r="I19" s="165"/>
      <c r="J19" s="165"/>
      <c r="K19" s="165"/>
      <c r="L19" s="165"/>
      <c r="M19" s="166"/>
    </row>
    <row r="20" spans="2:24" ht="15.75" x14ac:dyDescent="0.25">
      <c r="B20" s="199"/>
      <c r="C20" s="197"/>
      <c r="D20" s="200"/>
      <c r="E20" s="170"/>
      <c r="F20" s="6"/>
      <c r="G20" s="6"/>
      <c r="I20" s="171"/>
      <c r="J20" s="171"/>
      <c r="K20" s="171"/>
      <c r="L20" s="172"/>
    </row>
    <row r="21" spans="2:24" ht="15.75" x14ac:dyDescent="0.25">
      <c r="B21" s="199"/>
      <c r="C21" s="201"/>
      <c r="D21" s="174"/>
    </row>
    <row r="22" spans="2:24" ht="15.75" x14ac:dyDescent="0.25">
      <c r="B22" s="199"/>
      <c r="C22" s="201"/>
      <c r="D22" s="202"/>
    </row>
    <row r="23" spans="2:24" ht="15.75" x14ac:dyDescent="0.25">
      <c r="B23" s="199"/>
      <c r="C23" s="201"/>
      <c r="D23" s="202"/>
    </row>
    <row r="24" spans="2:24" ht="15.75" x14ac:dyDescent="0.25">
      <c r="B24" s="199"/>
      <c r="C24" s="201"/>
      <c r="D24" s="202"/>
    </row>
    <row r="25" spans="2:24" ht="15.75" x14ac:dyDescent="0.25">
      <c r="B25" s="199"/>
      <c r="C25" s="201"/>
      <c r="D25" s="202"/>
    </row>
    <row r="26" spans="2:24" ht="15.75" x14ac:dyDescent="0.25">
      <c r="B26" s="199"/>
      <c r="C26" s="201"/>
      <c r="D26" s="202"/>
    </row>
    <row r="27" spans="2:24" ht="15.75" x14ac:dyDescent="0.25">
      <c r="B27" s="199"/>
      <c r="C27" s="201"/>
      <c r="D27" s="202"/>
    </row>
    <row r="28" spans="2:24" ht="15.75" x14ac:dyDescent="0.25">
      <c r="B28" s="199"/>
      <c r="C28" s="201"/>
      <c r="D28" s="202"/>
    </row>
    <row r="29" spans="2:24" ht="15.75" x14ac:dyDescent="0.25">
      <c r="B29" s="199"/>
      <c r="C29" s="201"/>
      <c r="D29" s="202"/>
    </row>
    <row r="30" spans="2:24" ht="15.75" x14ac:dyDescent="0.25">
      <c r="B30" s="199"/>
      <c r="C30" s="201"/>
      <c r="D30" s="202"/>
    </row>
  </sheetData>
  <mergeCells count="3">
    <mergeCell ref="B1:O2"/>
    <mergeCell ref="N17:O17"/>
    <mergeCell ref="P17:Q1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T21" sqref="T21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55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3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18.75" x14ac:dyDescent="0.3">
      <c r="A8" s="31">
        <v>2</v>
      </c>
      <c r="B8" s="44" t="s">
        <v>30</v>
      </c>
      <c r="C8" s="203">
        <v>44242</v>
      </c>
      <c r="D8" s="207">
        <v>366.67</v>
      </c>
      <c r="E8" s="63">
        <v>6</v>
      </c>
      <c r="F8" s="64"/>
      <c r="G8" s="65"/>
      <c r="H8" s="49">
        <f>D8*E8-0.02</f>
        <v>2200</v>
      </c>
      <c r="I8" s="66"/>
      <c r="J8" s="67"/>
      <c r="K8" s="67"/>
      <c r="L8" s="68"/>
      <c r="M8" s="53">
        <f>I8+H8</f>
        <v>2200</v>
      </c>
      <c r="N8" s="69" t="s">
        <v>24</v>
      </c>
      <c r="O8" s="55">
        <v>0</v>
      </c>
      <c r="P8" s="56">
        <f t="shared" si="0"/>
        <v>2200</v>
      </c>
      <c r="Q8" s="70" t="s">
        <v>19</v>
      </c>
      <c r="R8" s="71"/>
      <c r="S8" s="72"/>
      <c r="T8">
        <v>2</v>
      </c>
      <c r="U8">
        <v>5</v>
      </c>
      <c r="V8">
        <v>2</v>
      </c>
      <c r="W8">
        <v>0</v>
      </c>
      <c r="X8">
        <v>0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44" t="s">
        <v>32</v>
      </c>
      <c r="C9" s="205">
        <v>44354</v>
      </c>
      <c r="D9" s="104">
        <v>300</v>
      </c>
      <c r="E9" s="47">
        <v>6</v>
      </c>
      <c r="F9" s="47"/>
      <c r="G9" s="48">
        <v>0</v>
      </c>
      <c r="H9" s="49">
        <f>D9*E9</f>
        <v>1800</v>
      </c>
      <c r="I9" s="76"/>
      <c r="J9" s="77"/>
      <c r="K9" s="77"/>
      <c r="L9" s="78">
        <v>0</v>
      </c>
      <c r="M9" s="53">
        <f t="shared" ref="M9:M13" si="1">I9+H9+G9-L9</f>
        <v>1800</v>
      </c>
      <c r="N9" s="79">
        <v>0</v>
      </c>
      <c r="O9" s="80">
        <v>0</v>
      </c>
      <c r="P9" s="81">
        <f t="shared" si="0"/>
        <v>1800</v>
      </c>
      <c r="Q9" s="82" t="s">
        <v>19</v>
      </c>
      <c r="R9" s="83"/>
      <c r="S9" s="83"/>
      <c r="T9">
        <v>2</v>
      </c>
      <c r="U9">
        <v>3</v>
      </c>
      <c r="V9">
        <v>2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23.25" x14ac:dyDescent="0.3">
      <c r="A10" s="31">
        <v>4</v>
      </c>
      <c r="B10" s="44" t="s">
        <v>25</v>
      </c>
      <c r="C10" s="204"/>
      <c r="D10" s="74">
        <v>280</v>
      </c>
      <c r="E10" s="47"/>
      <c r="F10" s="47"/>
      <c r="G10" s="75">
        <v>0</v>
      </c>
      <c r="H10" s="49">
        <v>2520</v>
      </c>
      <c r="I10" s="106"/>
      <c r="J10" s="106"/>
      <c r="K10" s="106"/>
      <c r="L10" s="107">
        <v>0</v>
      </c>
      <c r="M10" s="53">
        <f>I10+H10+G10-L10</f>
        <v>2520</v>
      </c>
      <c r="N10" s="108">
        <v>0</v>
      </c>
      <c r="O10" s="109">
        <v>0</v>
      </c>
      <c r="P10" s="98">
        <f>M10-O10</f>
        <v>2520</v>
      </c>
      <c r="Q10" s="110" t="s">
        <v>19</v>
      </c>
      <c r="R10" s="111"/>
      <c r="S10" s="101"/>
      <c r="T10" s="112">
        <v>2</v>
      </c>
      <c r="U10" s="113">
        <v>5</v>
      </c>
      <c r="V10" s="113">
        <v>2</v>
      </c>
      <c r="W10" s="113">
        <v>4</v>
      </c>
      <c r="X10" s="113">
        <v>6</v>
      </c>
      <c r="Y10" s="113">
        <v>0</v>
      </c>
      <c r="Z10" s="113">
        <v>0</v>
      </c>
      <c r="AA10" s="113">
        <v>0</v>
      </c>
      <c r="AB10" s="114"/>
    </row>
    <row r="11" spans="1:28" ht="23.25" x14ac:dyDescent="0.3">
      <c r="A11" s="31">
        <v>5</v>
      </c>
      <c r="B11" s="44" t="s">
        <v>31</v>
      </c>
      <c r="C11" s="103">
        <v>44354</v>
      </c>
      <c r="D11" s="104">
        <v>416.67</v>
      </c>
      <c r="E11" s="47">
        <v>6</v>
      </c>
      <c r="F11" s="47">
        <v>3</v>
      </c>
      <c r="G11" s="48">
        <f>D11*F11</f>
        <v>1250.01</v>
      </c>
      <c r="H11" s="49">
        <f>D11*E11</f>
        <v>2500.02</v>
      </c>
      <c r="I11" s="115"/>
      <c r="J11" s="115"/>
      <c r="K11" s="115"/>
      <c r="L11" s="116"/>
      <c r="M11" s="53">
        <f>I11+H11+G11-L11-0.03</f>
        <v>3749.9999999999995</v>
      </c>
      <c r="N11" s="108">
        <v>0</v>
      </c>
      <c r="O11" s="109">
        <v>0</v>
      </c>
      <c r="P11" s="98">
        <f>M11-O11</f>
        <v>3749.9999999999995</v>
      </c>
      <c r="Q11" s="110" t="s">
        <v>19</v>
      </c>
      <c r="R11" s="111"/>
      <c r="S11" s="101"/>
      <c r="T11" s="112">
        <v>5</v>
      </c>
      <c r="U11" s="113">
        <v>5</v>
      </c>
      <c r="V11" s="113">
        <v>1</v>
      </c>
      <c r="W11" s="113">
        <v>1</v>
      </c>
      <c r="X11" s="113">
        <v>5</v>
      </c>
      <c r="Y11" s="113">
        <v>0</v>
      </c>
      <c r="Z11" s="113">
        <v>0</v>
      </c>
      <c r="AA11" s="113">
        <v>0</v>
      </c>
      <c r="AB11" s="114"/>
    </row>
    <row r="12" spans="1:28" ht="24" thickBot="1" x14ac:dyDescent="0.35">
      <c r="A12" s="31"/>
      <c r="B12" s="60"/>
      <c r="C12" s="206"/>
      <c r="D12" s="74"/>
      <c r="E12" s="105">
        <v>0</v>
      </c>
      <c r="F12" s="47">
        <v>0</v>
      </c>
      <c r="G12" s="48">
        <f>D12*F12</f>
        <v>0</v>
      </c>
      <c r="H12" s="49">
        <f>D12*E12+G12</f>
        <v>0</v>
      </c>
      <c r="I12" s="117"/>
      <c r="J12" s="117"/>
      <c r="K12" s="117" t="s">
        <v>0</v>
      </c>
      <c r="L12" s="118"/>
      <c r="M12" s="53">
        <f>I12+H12+G12-L12</f>
        <v>0</v>
      </c>
      <c r="N12" s="108">
        <v>0</v>
      </c>
      <c r="O12" s="109">
        <v>0</v>
      </c>
      <c r="P12" s="98">
        <f>M12-O12</f>
        <v>0</v>
      </c>
      <c r="Q12" s="110" t="s">
        <v>19</v>
      </c>
      <c r="R12" s="111"/>
      <c r="S12" s="101"/>
      <c r="T12" s="112">
        <v>0</v>
      </c>
      <c r="U12" s="113">
        <v>0</v>
      </c>
      <c r="V12" s="113">
        <v>0</v>
      </c>
      <c r="W12" s="113">
        <v>0</v>
      </c>
      <c r="X12" s="113">
        <v>0</v>
      </c>
      <c r="Y12" s="113">
        <v>0</v>
      </c>
      <c r="Z12" s="113">
        <v>0</v>
      </c>
      <c r="AA12" s="113">
        <v>0</v>
      </c>
      <c r="AB12" s="114" t="s">
        <v>33</v>
      </c>
    </row>
    <row r="13" spans="1:28" ht="16.5" thickBot="1" x14ac:dyDescent="0.3">
      <c r="D13" s="119"/>
      <c r="E13" s="6"/>
      <c r="F13" s="1"/>
      <c r="G13" s="120">
        <v>0</v>
      </c>
      <c r="H13" s="7">
        <v>0</v>
      </c>
      <c r="I13" s="121"/>
      <c r="J13" s="121"/>
      <c r="K13" s="121"/>
      <c r="L13" s="122">
        <v>0</v>
      </c>
      <c r="M13" s="123">
        <f t="shared" si="1"/>
        <v>0</v>
      </c>
      <c r="N13" s="124">
        <v>0</v>
      </c>
      <c r="O13" s="125">
        <v>0</v>
      </c>
      <c r="P13" s="81">
        <f t="shared" si="0"/>
        <v>0</v>
      </c>
      <c r="Q13" s="43" t="s">
        <v>19</v>
      </c>
      <c r="S13" s="102"/>
      <c r="T13" s="126">
        <f t="shared" ref="T13:AA13" si="2">SUM(T7:T12)</f>
        <v>13</v>
      </c>
      <c r="U13" s="126">
        <f t="shared" si="2"/>
        <v>23</v>
      </c>
      <c r="V13" s="126">
        <f t="shared" si="2"/>
        <v>9</v>
      </c>
      <c r="W13" s="126">
        <f t="shared" si="2"/>
        <v>5</v>
      </c>
      <c r="X13" s="126">
        <f t="shared" si="2"/>
        <v>11</v>
      </c>
      <c r="Y13" s="126">
        <f t="shared" si="2"/>
        <v>0</v>
      </c>
      <c r="Z13" s="126">
        <f t="shared" si="2"/>
        <v>0</v>
      </c>
      <c r="AA13" s="126">
        <f t="shared" si="2"/>
        <v>0</v>
      </c>
    </row>
    <row r="14" spans="1:28" ht="20.25" thickTop="1" thickBot="1" x14ac:dyDescent="0.35">
      <c r="B14" s="127"/>
      <c r="C14" s="128"/>
      <c r="D14" s="129"/>
      <c r="E14" s="6"/>
      <c r="F14" s="130"/>
      <c r="G14" s="131" t="s">
        <v>34</v>
      </c>
      <c r="H14" s="132">
        <f>SUM(H7:H13)</f>
        <v>11220.04</v>
      </c>
      <c r="I14" s="133">
        <f>SUM(I7:I13)</f>
        <v>0</v>
      </c>
      <c r="J14" s="133"/>
      <c r="K14" s="133"/>
      <c r="L14" s="134">
        <f>SUM(L7:L13)</f>
        <v>0</v>
      </c>
      <c r="M14" s="135">
        <f>SUM(M7:M13)</f>
        <v>12470</v>
      </c>
      <c r="N14" s="136">
        <f>SUM(N8:N13)</f>
        <v>0</v>
      </c>
      <c r="O14" s="137">
        <f>SUM(O8:O13)</f>
        <v>0</v>
      </c>
      <c r="P14" s="138">
        <f>SUM(P7:P13)</f>
        <v>12470</v>
      </c>
      <c r="Q14" s="110"/>
      <c r="S14" s="102"/>
      <c r="T14" s="102"/>
      <c r="U14" s="102"/>
      <c r="V14" s="102"/>
      <c r="Z14">
        <v>0</v>
      </c>
      <c r="AB14" t="s">
        <v>0</v>
      </c>
    </row>
    <row r="15" spans="1:28" ht="19.5" thickBot="1" x14ac:dyDescent="0.35">
      <c r="B15" s="139"/>
      <c r="C15" s="140"/>
      <c r="D15" s="141"/>
      <c r="M15" s="7"/>
      <c r="P15">
        <v>1616</v>
      </c>
      <c r="Q15" s="142"/>
      <c r="S15" s="102"/>
      <c r="T15" s="143">
        <f t="shared" ref="T15:AA15" si="3">T13*T6</f>
        <v>6500</v>
      </c>
      <c r="U15" s="143">
        <f t="shared" si="3"/>
        <v>4600</v>
      </c>
      <c r="V15" s="143">
        <f t="shared" si="3"/>
        <v>900</v>
      </c>
      <c r="W15" s="144">
        <f t="shared" si="3"/>
        <v>250</v>
      </c>
      <c r="X15" s="143">
        <f t="shared" si="3"/>
        <v>220</v>
      </c>
      <c r="Y15" s="143">
        <f t="shared" si="3"/>
        <v>0</v>
      </c>
      <c r="Z15" s="143">
        <f t="shared" si="3"/>
        <v>0</v>
      </c>
      <c r="AA15" s="143">
        <f t="shared" si="3"/>
        <v>0</v>
      </c>
      <c r="AB15" s="145">
        <f>SUM(T15:AA15)</f>
        <v>12470</v>
      </c>
    </row>
    <row r="16" spans="1:28" ht="21.75" thickBot="1" x14ac:dyDescent="0.4">
      <c r="B16" s="146"/>
      <c r="C16" s="146"/>
      <c r="D16" s="31"/>
      <c r="E16" s="146"/>
      <c r="F16" s="147"/>
      <c r="G16" s="147"/>
      <c r="H16" s="148"/>
      <c r="I16" s="148"/>
      <c r="J16" s="148"/>
      <c r="K16" s="148"/>
      <c r="L16" s="148"/>
      <c r="M16" s="147"/>
      <c r="N16" s="147"/>
      <c r="P16" s="149"/>
      <c r="T16" s="150"/>
      <c r="U16" s="150"/>
      <c r="V16" s="150"/>
      <c r="W16" s="150"/>
      <c r="X16" s="150"/>
      <c r="Y16" s="150"/>
      <c r="Z16" s="150"/>
      <c r="AA16" s="150"/>
      <c r="AB16" t="s">
        <v>0</v>
      </c>
    </row>
    <row r="17" spans="2:24" ht="21.75" thickTop="1" x14ac:dyDescent="0.35">
      <c r="B17" s="146" t="s">
        <v>52</v>
      </c>
      <c r="C17" s="146"/>
      <c r="D17" s="151"/>
      <c r="E17" s="152"/>
      <c r="F17" s="152"/>
      <c r="G17" s="152"/>
      <c r="H17" s="148"/>
      <c r="I17" s="153"/>
      <c r="J17" s="153"/>
      <c r="K17" s="153"/>
      <c r="L17" s="153"/>
      <c r="M17" s="154"/>
      <c r="N17" s="210"/>
      <c r="O17" s="210"/>
      <c r="P17" s="211">
        <f>M14+P16</f>
        <v>12470</v>
      </c>
      <c r="Q17" s="211"/>
      <c r="W17" s="10"/>
      <c r="X17" s="155"/>
    </row>
    <row r="18" spans="2:24" ht="23.25" x14ac:dyDescent="0.35">
      <c r="B18" s="194"/>
      <c r="C18" s="194"/>
      <c r="D18" s="195"/>
      <c r="E18" s="158"/>
      <c r="F18" s="159"/>
      <c r="G18" s="152"/>
      <c r="H18" s="160"/>
      <c r="I18" s="161"/>
      <c r="J18" s="161"/>
      <c r="K18" s="161"/>
      <c r="L18" s="162"/>
      <c r="M18" s="154"/>
      <c r="N18" s="154"/>
      <c r="O18" s="154"/>
      <c r="P18" s="154"/>
      <c r="Q18" s="154"/>
      <c r="W18" t="s">
        <v>0</v>
      </c>
      <c r="X18">
        <v>0</v>
      </c>
    </row>
    <row r="19" spans="2:24" ht="15.75" x14ac:dyDescent="0.25">
      <c r="B19" s="196"/>
      <c r="C19" s="197"/>
      <c r="D19" s="198"/>
      <c r="E19" s="152"/>
      <c r="F19" s="152"/>
      <c r="G19" s="152"/>
      <c r="H19" s="164"/>
      <c r="I19" s="165"/>
      <c r="J19" s="165"/>
      <c r="K19" s="165"/>
      <c r="L19" s="165"/>
      <c r="M19" s="166"/>
    </row>
    <row r="20" spans="2:24" ht="15.75" x14ac:dyDescent="0.25">
      <c r="B20" s="199"/>
      <c r="C20" s="197"/>
      <c r="D20" s="200"/>
      <c r="E20" s="170"/>
      <c r="F20" s="6"/>
      <c r="G20" s="6"/>
      <c r="I20" s="171"/>
      <c r="J20" s="171"/>
      <c r="K20" s="171"/>
      <c r="L20" s="172"/>
    </row>
    <row r="21" spans="2:24" ht="15.75" x14ac:dyDescent="0.25">
      <c r="B21" s="199"/>
      <c r="C21" s="201"/>
      <c r="D21" s="174"/>
    </row>
    <row r="22" spans="2:24" ht="15.75" x14ac:dyDescent="0.25">
      <c r="B22" s="199"/>
      <c r="C22" s="201"/>
      <c r="D22" s="202"/>
    </row>
    <row r="23" spans="2:24" ht="15.75" x14ac:dyDescent="0.25">
      <c r="B23" s="199"/>
      <c r="C23" s="201"/>
      <c r="D23" s="202"/>
    </row>
    <row r="24" spans="2:24" ht="15.75" x14ac:dyDescent="0.25">
      <c r="B24" s="199"/>
      <c r="C24" s="201"/>
      <c r="D24" s="202"/>
    </row>
    <row r="25" spans="2:24" ht="15.75" x14ac:dyDescent="0.25">
      <c r="B25" s="199"/>
      <c r="C25" s="201"/>
      <c r="D25" s="202"/>
    </row>
    <row r="26" spans="2:24" ht="15.75" x14ac:dyDescent="0.25">
      <c r="B26" s="199"/>
      <c r="C26" s="201"/>
      <c r="D26" s="202"/>
    </row>
    <row r="27" spans="2:24" ht="15.75" x14ac:dyDescent="0.25">
      <c r="B27" s="199"/>
      <c r="C27" s="201"/>
      <c r="D27" s="202"/>
    </row>
    <row r="28" spans="2:24" ht="15.75" x14ac:dyDescent="0.25">
      <c r="B28" s="199"/>
      <c r="C28" s="201"/>
      <c r="D28" s="202"/>
    </row>
    <row r="29" spans="2:24" ht="15.75" x14ac:dyDescent="0.25">
      <c r="B29" s="199"/>
      <c r="C29" s="201"/>
      <c r="D29" s="202"/>
    </row>
    <row r="30" spans="2:24" ht="15.75" x14ac:dyDescent="0.25">
      <c r="B30" s="199"/>
      <c r="C30" s="201"/>
      <c r="D30" s="202"/>
    </row>
  </sheetData>
  <mergeCells count="3">
    <mergeCell ref="B1:O2"/>
    <mergeCell ref="N17:O17"/>
    <mergeCell ref="P17:Q1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F24" sqref="F24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56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3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18.75" x14ac:dyDescent="0.3">
      <c r="A8" s="31">
        <v>2</v>
      </c>
      <c r="B8" s="44" t="s">
        <v>30</v>
      </c>
      <c r="C8" s="203">
        <v>44242</v>
      </c>
      <c r="D8" s="207">
        <v>366.67</v>
      </c>
      <c r="E8" s="63">
        <v>6</v>
      </c>
      <c r="F8" s="64"/>
      <c r="G8" s="65"/>
      <c r="H8" s="49">
        <f>D8*E8-0.02</f>
        <v>2200</v>
      </c>
      <c r="I8" s="66"/>
      <c r="J8" s="67"/>
      <c r="K8" s="67"/>
      <c r="L8" s="68"/>
      <c r="M8" s="53">
        <f>I8+H8</f>
        <v>2200</v>
      </c>
      <c r="N8" s="69" t="s">
        <v>24</v>
      </c>
      <c r="O8" s="55">
        <v>0</v>
      </c>
      <c r="P8" s="56">
        <f t="shared" si="0"/>
        <v>2200</v>
      </c>
      <c r="Q8" s="70" t="s">
        <v>19</v>
      </c>
      <c r="R8" s="71"/>
      <c r="S8" s="72"/>
      <c r="T8">
        <v>2</v>
      </c>
      <c r="U8">
        <v>5</v>
      </c>
      <c r="V8">
        <v>2</v>
      </c>
      <c r="W8">
        <v>0</v>
      </c>
      <c r="X8">
        <v>0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44" t="s">
        <v>32</v>
      </c>
      <c r="C9" s="205">
        <v>44354</v>
      </c>
      <c r="D9" s="104">
        <v>300</v>
      </c>
      <c r="E9" s="47">
        <v>6</v>
      </c>
      <c r="F9" s="47">
        <v>1</v>
      </c>
      <c r="G9" s="48">
        <v>300</v>
      </c>
      <c r="H9" s="49">
        <f>D9*E9</f>
        <v>1800</v>
      </c>
      <c r="I9" s="76"/>
      <c r="J9" s="77"/>
      <c r="K9" s="77"/>
      <c r="L9" s="78">
        <v>0</v>
      </c>
      <c r="M9" s="53">
        <f t="shared" ref="M9:M13" si="1">I9+H9+G9-L9</f>
        <v>2100</v>
      </c>
      <c r="N9" s="79">
        <v>0</v>
      </c>
      <c r="O9" s="80">
        <v>0</v>
      </c>
      <c r="P9" s="81">
        <f t="shared" si="0"/>
        <v>2100</v>
      </c>
      <c r="Q9" s="82" t="s">
        <v>19</v>
      </c>
      <c r="R9" s="83"/>
      <c r="S9" s="83"/>
      <c r="T9">
        <v>2</v>
      </c>
      <c r="U9">
        <v>4</v>
      </c>
      <c r="V9">
        <v>1</v>
      </c>
      <c r="W9">
        <v>2</v>
      </c>
      <c r="X9">
        <v>5</v>
      </c>
      <c r="Y9">
        <v>0</v>
      </c>
      <c r="Z9">
        <v>0</v>
      </c>
      <c r="AA9">
        <v>0</v>
      </c>
    </row>
    <row r="10" spans="1:28" ht="23.25" x14ac:dyDescent="0.3">
      <c r="A10" s="31">
        <v>4</v>
      </c>
      <c r="B10" s="44" t="s">
        <v>25</v>
      </c>
      <c r="C10" s="204"/>
      <c r="D10" s="74">
        <v>280</v>
      </c>
      <c r="E10" s="47"/>
      <c r="F10" s="47"/>
      <c r="G10" s="75">
        <v>0</v>
      </c>
      <c r="H10" s="49">
        <v>560</v>
      </c>
      <c r="I10" s="106"/>
      <c r="J10" s="106"/>
      <c r="K10" s="106"/>
      <c r="L10" s="107">
        <v>0</v>
      </c>
      <c r="M10" s="53">
        <f>I10+H10+G10-L10</f>
        <v>560</v>
      </c>
      <c r="N10" s="108">
        <v>0</v>
      </c>
      <c r="O10" s="109">
        <v>0</v>
      </c>
      <c r="P10" s="98">
        <f>M10-O10</f>
        <v>560</v>
      </c>
      <c r="Q10" s="110" t="s">
        <v>19</v>
      </c>
      <c r="R10" s="111"/>
      <c r="S10" s="101"/>
      <c r="T10" s="112">
        <v>0</v>
      </c>
      <c r="U10" s="113">
        <v>0</v>
      </c>
      <c r="V10" s="113">
        <v>5</v>
      </c>
      <c r="W10" s="113">
        <v>0</v>
      </c>
      <c r="X10" s="113">
        <v>3</v>
      </c>
      <c r="Y10" s="113">
        <v>0</v>
      </c>
      <c r="Z10" s="113">
        <v>0</v>
      </c>
      <c r="AA10" s="113">
        <v>0</v>
      </c>
      <c r="AB10" s="114"/>
    </row>
    <row r="11" spans="1:28" ht="23.25" x14ac:dyDescent="0.3">
      <c r="A11" s="31">
        <v>5</v>
      </c>
      <c r="B11" s="44" t="s">
        <v>31</v>
      </c>
      <c r="C11" s="103">
        <v>44354</v>
      </c>
      <c r="D11" s="104">
        <v>416.67</v>
      </c>
      <c r="E11" s="47">
        <v>6</v>
      </c>
      <c r="F11" s="47"/>
      <c r="G11" s="48">
        <f>D11*F11</f>
        <v>0</v>
      </c>
      <c r="H11" s="49">
        <f>D11*E11</f>
        <v>2500.02</v>
      </c>
      <c r="I11" s="115"/>
      <c r="J11" s="115"/>
      <c r="K11" s="115"/>
      <c r="L11" s="116"/>
      <c r="M11" s="53">
        <f>I11+H11+G11-L11-0.02</f>
        <v>2500</v>
      </c>
      <c r="N11" s="108">
        <v>0</v>
      </c>
      <c r="O11" s="109">
        <v>0</v>
      </c>
      <c r="P11" s="98">
        <f>M11-O11</f>
        <v>2500</v>
      </c>
      <c r="Q11" s="110" t="s">
        <v>19</v>
      </c>
      <c r="R11" s="111"/>
      <c r="S11" s="101"/>
      <c r="T11" s="112">
        <v>3</v>
      </c>
      <c r="U11" s="113">
        <v>0</v>
      </c>
      <c r="V11" s="113">
        <v>7</v>
      </c>
      <c r="W11" s="113">
        <v>6</v>
      </c>
      <c r="X11" s="113">
        <v>0</v>
      </c>
      <c r="Y11" s="113">
        <v>0</v>
      </c>
      <c r="Z11" s="113">
        <v>0</v>
      </c>
      <c r="AA11" s="113">
        <v>0</v>
      </c>
      <c r="AB11" s="114"/>
    </row>
    <row r="12" spans="1:28" ht="24" thickBot="1" x14ac:dyDescent="0.35">
      <c r="A12" s="31"/>
      <c r="B12" s="60"/>
      <c r="C12" s="206"/>
      <c r="D12" s="74"/>
      <c r="E12" s="105">
        <v>0</v>
      </c>
      <c r="F12" s="47">
        <v>0</v>
      </c>
      <c r="G12" s="48">
        <f>D12*F12</f>
        <v>0</v>
      </c>
      <c r="H12" s="49">
        <f>D12*E12+G12</f>
        <v>0</v>
      </c>
      <c r="I12" s="117"/>
      <c r="J12" s="117"/>
      <c r="K12" s="117" t="s">
        <v>0</v>
      </c>
      <c r="L12" s="118"/>
      <c r="M12" s="53">
        <f>I12+H12+G12-L12</f>
        <v>0</v>
      </c>
      <c r="N12" s="108">
        <v>0</v>
      </c>
      <c r="O12" s="109">
        <v>0</v>
      </c>
      <c r="P12" s="98">
        <f>M12-O12</f>
        <v>0</v>
      </c>
      <c r="Q12" s="110" t="s">
        <v>19</v>
      </c>
      <c r="R12" s="111"/>
      <c r="S12" s="101"/>
      <c r="T12" s="112">
        <v>0</v>
      </c>
      <c r="U12" s="113">
        <v>0</v>
      </c>
      <c r="V12" s="113">
        <v>0</v>
      </c>
      <c r="W12" s="113">
        <v>0</v>
      </c>
      <c r="X12" s="113">
        <v>0</v>
      </c>
      <c r="Y12" s="113">
        <v>0</v>
      </c>
      <c r="Z12" s="113">
        <v>0</v>
      </c>
      <c r="AA12" s="113">
        <v>0</v>
      </c>
      <c r="AB12" s="114" t="s">
        <v>33</v>
      </c>
    </row>
    <row r="13" spans="1:28" ht="16.5" thickBot="1" x14ac:dyDescent="0.3">
      <c r="D13" s="119"/>
      <c r="E13" s="6"/>
      <c r="F13" s="1"/>
      <c r="G13" s="120">
        <v>0</v>
      </c>
      <c r="H13" s="7">
        <v>0</v>
      </c>
      <c r="I13" s="121"/>
      <c r="J13" s="121"/>
      <c r="K13" s="121"/>
      <c r="L13" s="122">
        <v>0</v>
      </c>
      <c r="M13" s="123">
        <f t="shared" si="1"/>
        <v>0</v>
      </c>
      <c r="N13" s="124">
        <v>0</v>
      </c>
      <c r="O13" s="125">
        <v>0</v>
      </c>
      <c r="P13" s="81">
        <f t="shared" si="0"/>
        <v>0</v>
      </c>
      <c r="Q13" s="43" t="s">
        <v>19</v>
      </c>
      <c r="S13" s="102"/>
      <c r="T13" s="126">
        <f t="shared" ref="T13:AA13" si="2">SUM(T7:T12)</f>
        <v>9</v>
      </c>
      <c r="U13" s="126">
        <f t="shared" si="2"/>
        <v>14</v>
      </c>
      <c r="V13" s="126">
        <f t="shared" si="2"/>
        <v>17</v>
      </c>
      <c r="W13" s="126">
        <f t="shared" si="2"/>
        <v>8</v>
      </c>
      <c r="X13" s="126">
        <f t="shared" si="2"/>
        <v>8</v>
      </c>
      <c r="Y13" s="126">
        <f t="shared" si="2"/>
        <v>0</v>
      </c>
      <c r="Z13" s="126">
        <f t="shared" si="2"/>
        <v>0</v>
      </c>
      <c r="AA13" s="126">
        <f t="shared" si="2"/>
        <v>0</v>
      </c>
    </row>
    <row r="14" spans="1:28" ht="20.25" thickTop="1" thickBot="1" x14ac:dyDescent="0.35">
      <c r="B14" s="127"/>
      <c r="C14" s="128"/>
      <c r="D14" s="129"/>
      <c r="E14" s="6"/>
      <c r="F14" s="130"/>
      <c r="G14" s="131" t="s">
        <v>34</v>
      </c>
      <c r="H14" s="132">
        <f>SUM(H7:H13)</f>
        <v>9260.0400000000009</v>
      </c>
      <c r="I14" s="133">
        <f>SUM(I7:I13)</f>
        <v>0</v>
      </c>
      <c r="J14" s="133"/>
      <c r="K14" s="133"/>
      <c r="L14" s="134">
        <f>SUM(L7:L13)</f>
        <v>0</v>
      </c>
      <c r="M14" s="135">
        <f>SUM(M7:M13)</f>
        <v>9560</v>
      </c>
      <c r="N14" s="136">
        <f>SUM(N8:N13)</f>
        <v>0</v>
      </c>
      <c r="O14" s="137">
        <f>SUM(O8:O13)</f>
        <v>0</v>
      </c>
      <c r="P14" s="138">
        <f>SUM(P7:P13)</f>
        <v>9560</v>
      </c>
      <c r="Q14" s="110"/>
      <c r="S14" s="102"/>
      <c r="T14" s="102"/>
      <c r="U14" s="102"/>
      <c r="V14" s="102"/>
      <c r="Z14">
        <v>0</v>
      </c>
      <c r="AB14" t="s">
        <v>0</v>
      </c>
    </row>
    <row r="15" spans="1:28" ht="19.5" thickBot="1" x14ac:dyDescent="0.35">
      <c r="B15" s="139"/>
      <c r="C15" s="140"/>
      <c r="D15" s="141"/>
      <c r="M15" s="7"/>
      <c r="P15">
        <v>1616</v>
      </c>
      <c r="Q15" s="142"/>
      <c r="S15" s="102"/>
      <c r="T15" s="143">
        <f t="shared" ref="T15:AA15" si="3">T13*T6</f>
        <v>4500</v>
      </c>
      <c r="U15" s="143">
        <f t="shared" si="3"/>
        <v>2800</v>
      </c>
      <c r="V15" s="143">
        <f t="shared" si="3"/>
        <v>1700</v>
      </c>
      <c r="W15" s="144">
        <f t="shared" si="3"/>
        <v>400</v>
      </c>
      <c r="X15" s="143">
        <f t="shared" si="3"/>
        <v>160</v>
      </c>
      <c r="Y15" s="143">
        <f t="shared" si="3"/>
        <v>0</v>
      </c>
      <c r="Z15" s="143">
        <f t="shared" si="3"/>
        <v>0</v>
      </c>
      <c r="AA15" s="143">
        <f t="shared" si="3"/>
        <v>0</v>
      </c>
      <c r="AB15" s="145">
        <f>SUM(T15:AA15)</f>
        <v>9560</v>
      </c>
    </row>
    <row r="16" spans="1:28" ht="21.75" thickBot="1" x14ac:dyDescent="0.4">
      <c r="B16" s="146"/>
      <c r="C16" s="146"/>
      <c r="D16" s="31"/>
      <c r="E16" s="146"/>
      <c r="F16" s="147"/>
      <c r="G16" s="147"/>
      <c r="H16" s="148"/>
      <c r="I16" s="148"/>
      <c r="J16" s="148"/>
      <c r="K16" s="148"/>
      <c r="L16" s="148"/>
      <c r="M16" s="147"/>
      <c r="N16" s="147"/>
      <c r="P16" s="149"/>
      <c r="T16" s="150"/>
      <c r="U16" s="150"/>
      <c r="V16" s="150"/>
      <c r="W16" s="150"/>
      <c r="X16" s="150"/>
      <c r="Y16" s="150"/>
      <c r="Z16" s="150"/>
      <c r="AA16" s="150"/>
      <c r="AB16" t="s">
        <v>0</v>
      </c>
    </row>
    <row r="17" spans="2:24" ht="21.75" thickTop="1" x14ac:dyDescent="0.35">
      <c r="B17" s="146" t="s">
        <v>52</v>
      </c>
      <c r="C17" s="146"/>
      <c r="D17" s="151"/>
      <c r="E17" s="152"/>
      <c r="F17" s="152"/>
      <c r="G17" s="152"/>
      <c r="H17" s="148"/>
      <c r="I17" s="153"/>
      <c r="J17" s="153"/>
      <c r="K17" s="153"/>
      <c r="L17" s="153"/>
      <c r="M17" s="154"/>
      <c r="N17" s="210"/>
      <c r="O17" s="210"/>
      <c r="P17" s="211">
        <f>M14+P16</f>
        <v>9560</v>
      </c>
      <c r="Q17" s="211"/>
      <c r="W17" s="10"/>
      <c r="X17" s="155"/>
    </row>
    <row r="18" spans="2:24" ht="23.25" x14ac:dyDescent="0.35">
      <c r="B18" s="194"/>
      <c r="C18" s="194"/>
      <c r="D18" s="195"/>
      <c r="E18" s="158"/>
      <c r="F18" s="159"/>
      <c r="G18" s="152"/>
      <c r="H18" s="160"/>
      <c r="I18" s="161"/>
      <c r="J18" s="161"/>
      <c r="K18" s="161"/>
      <c r="L18" s="162"/>
      <c r="M18" s="154"/>
      <c r="N18" s="154"/>
      <c r="O18" s="154"/>
      <c r="P18" s="154"/>
      <c r="Q18" s="154"/>
      <c r="W18" t="s">
        <v>0</v>
      </c>
      <c r="X18">
        <v>0</v>
      </c>
    </row>
    <row r="19" spans="2:24" ht="15.75" x14ac:dyDescent="0.25">
      <c r="B19" s="196"/>
      <c r="C19" s="197"/>
      <c r="D19" s="198"/>
      <c r="E19" s="152"/>
      <c r="F19" s="152"/>
      <c r="G19" s="152"/>
      <c r="H19" s="164"/>
      <c r="I19" s="165"/>
      <c r="J19" s="165"/>
      <c r="K19" s="165"/>
      <c r="L19" s="165"/>
      <c r="M19" s="166"/>
    </row>
    <row r="20" spans="2:24" ht="15.75" x14ac:dyDescent="0.25">
      <c r="B20" s="199"/>
      <c r="C20" s="197"/>
      <c r="D20" s="200"/>
      <c r="E20" s="170"/>
      <c r="F20" s="6"/>
      <c r="G20" s="6"/>
      <c r="I20" s="171"/>
      <c r="J20" s="171"/>
      <c r="K20" s="171"/>
      <c r="L20" s="172"/>
    </row>
    <row r="21" spans="2:24" ht="15.75" x14ac:dyDescent="0.25">
      <c r="B21" s="199"/>
      <c r="C21" s="201"/>
      <c r="D21" s="174"/>
    </row>
    <row r="22" spans="2:24" ht="15.75" x14ac:dyDescent="0.25">
      <c r="B22" s="199"/>
      <c r="C22" s="201"/>
      <c r="D22" s="202"/>
    </row>
    <row r="23" spans="2:24" ht="15.75" x14ac:dyDescent="0.25">
      <c r="B23" s="199"/>
      <c r="C23" s="201"/>
      <c r="D23" s="202"/>
    </row>
    <row r="24" spans="2:24" ht="15.75" x14ac:dyDescent="0.25">
      <c r="B24" s="199"/>
      <c r="C24" s="201"/>
      <c r="D24" s="202"/>
    </row>
    <row r="25" spans="2:24" ht="15.75" x14ac:dyDescent="0.25">
      <c r="B25" s="199"/>
      <c r="C25" s="201"/>
      <c r="D25" s="202"/>
    </row>
    <row r="26" spans="2:24" ht="15.75" x14ac:dyDescent="0.25">
      <c r="B26" s="199"/>
      <c r="C26" s="201"/>
      <c r="D26" s="202"/>
    </row>
    <row r="27" spans="2:24" ht="15.75" x14ac:dyDescent="0.25">
      <c r="B27" s="199"/>
      <c r="C27" s="201"/>
      <c r="D27" s="202"/>
    </row>
    <row r="28" spans="2:24" ht="15.75" x14ac:dyDescent="0.25">
      <c r="B28" s="199"/>
      <c r="C28" s="201"/>
      <c r="D28" s="202"/>
    </row>
    <row r="29" spans="2:24" ht="15.75" x14ac:dyDescent="0.25">
      <c r="B29" s="199"/>
      <c r="C29" s="201"/>
      <c r="D29" s="202"/>
    </row>
    <row r="30" spans="2:24" ht="15.75" x14ac:dyDescent="0.25">
      <c r="B30" s="199"/>
      <c r="C30" s="201"/>
      <c r="D30" s="202"/>
    </row>
  </sheetData>
  <mergeCells count="3">
    <mergeCell ref="B1:O2"/>
    <mergeCell ref="N17:O17"/>
    <mergeCell ref="P17:Q1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opLeftCell="P1" workbookViewId="0">
      <selection activeCell="Q21" sqref="Q21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57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3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18.75" x14ac:dyDescent="0.3">
      <c r="A8" s="31">
        <v>2</v>
      </c>
      <c r="B8" s="44" t="s">
        <v>30</v>
      </c>
      <c r="C8" s="203">
        <v>44242</v>
      </c>
      <c r="D8" s="207">
        <v>366.67</v>
      </c>
      <c r="E8" s="63">
        <v>6</v>
      </c>
      <c r="F8" s="64"/>
      <c r="G8" s="65"/>
      <c r="H8" s="49">
        <f>D8*E8-0.02</f>
        <v>2200</v>
      </c>
      <c r="I8" s="66"/>
      <c r="J8" s="67"/>
      <c r="K8" s="67"/>
      <c r="L8" s="68"/>
      <c r="M8" s="53">
        <f>I8+H8</f>
        <v>2200</v>
      </c>
      <c r="N8" s="69" t="s">
        <v>24</v>
      </c>
      <c r="O8" s="55">
        <v>0</v>
      </c>
      <c r="P8" s="56">
        <f t="shared" si="0"/>
        <v>2200</v>
      </c>
      <c r="Q8" s="70" t="s">
        <v>19</v>
      </c>
      <c r="R8" s="71"/>
      <c r="S8" s="72"/>
      <c r="T8">
        <v>2</v>
      </c>
      <c r="U8">
        <v>5</v>
      </c>
      <c r="V8">
        <v>2</v>
      </c>
      <c r="W8">
        <v>0</v>
      </c>
      <c r="X8">
        <v>0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44" t="s">
        <v>32</v>
      </c>
      <c r="C9" s="205">
        <v>44354</v>
      </c>
      <c r="D9" s="104">
        <v>300</v>
      </c>
      <c r="E9" s="47">
        <v>6</v>
      </c>
      <c r="F9" s="47"/>
      <c r="G9" s="48">
        <v>0</v>
      </c>
      <c r="H9" s="49">
        <f>D9*E9</f>
        <v>1800</v>
      </c>
      <c r="I9" s="76"/>
      <c r="J9" s="77"/>
      <c r="K9" s="77"/>
      <c r="L9" s="78">
        <v>0</v>
      </c>
      <c r="M9" s="53">
        <f t="shared" ref="M9:M13" si="1">I9+H9+G9-L9</f>
        <v>1800</v>
      </c>
      <c r="N9" s="79">
        <v>0</v>
      </c>
      <c r="O9" s="80">
        <v>0</v>
      </c>
      <c r="P9" s="81">
        <f t="shared" si="0"/>
        <v>1800</v>
      </c>
      <c r="Q9" s="82" t="s">
        <v>19</v>
      </c>
      <c r="R9" s="83"/>
      <c r="S9" s="83"/>
      <c r="T9">
        <v>2</v>
      </c>
      <c r="U9">
        <v>3</v>
      </c>
      <c r="V9">
        <v>1</v>
      </c>
      <c r="W9">
        <v>2</v>
      </c>
      <c r="X9">
        <v>0</v>
      </c>
      <c r="Y9">
        <v>0</v>
      </c>
      <c r="Z9">
        <v>0</v>
      </c>
      <c r="AA9">
        <v>0</v>
      </c>
    </row>
    <row r="10" spans="1:28" ht="23.25" x14ac:dyDescent="0.3">
      <c r="A10" s="31">
        <v>4</v>
      </c>
      <c r="B10" s="44" t="s">
        <v>25</v>
      </c>
      <c r="C10" s="204"/>
      <c r="D10" s="74">
        <v>280</v>
      </c>
      <c r="E10" s="47">
        <v>6</v>
      </c>
      <c r="F10" s="47"/>
      <c r="G10" s="75">
        <v>0</v>
      </c>
      <c r="H10" s="49">
        <v>1680</v>
      </c>
      <c r="I10" s="106"/>
      <c r="J10" s="106"/>
      <c r="K10" s="106"/>
      <c r="L10" s="107">
        <v>0</v>
      </c>
      <c r="M10" s="53">
        <f>I10+H10+G10-L10</f>
        <v>1680</v>
      </c>
      <c r="N10" s="108">
        <v>0</v>
      </c>
      <c r="O10" s="109">
        <v>0</v>
      </c>
      <c r="P10" s="98">
        <f>M10-O10</f>
        <v>1680</v>
      </c>
      <c r="Q10" s="110" t="s">
        <v>19</v>
      </c>
      <c r="R10" s="111"/>
      <c r="S10" s="101"/>
      <c r="T10" s="112">
        <v>2</v>
      </c>
      <c r="U10" s="113">
        <v>2</v>
      </c>
      <c r="V10" s="113">
        <v>0</v>
      </c>
      <c r="W10" s="113">
        <v>4</v>
      </c>
      <c r="X10" s="113">
        <v>4</v>
      </c>
      <c r="Y10" s="113">
        <v>0</v>
      </c>
      <c r="Z10" s="113">
        <v>0</v>
      </c>
      <c r="AA10" s="113">
        <v>0</v>
      </c>
      <c r="AB10" s="114"/>
    </row>
    <row r="11" spans="1:28" ht="23.25" x14ac:dyDescent="0.3">
      <c r="A11" s="31">
        <v>5</v>
      </c>
      <c r="B11" s="44" t="s">
        <v>31</v>
      </c>
      <c r="C11" s="103">
        <v>44354</v>
      </c>
      <c r="D11" s="104">
        <v>416.67</v>
      </c>
      <c r="E11" s="47">
        <v>6</v>
      </c>
      <c r="F11" s="47">
        <v>3</v>
      </c>
      <c r="G11" s="48">
        <f>D11*F11-0.01</f>
        <v>1250</v>
      </c>
      <c r="H11" s="49">
        <f>D11*E11</f>
        <v>2500.02</v>
      </c>
      <c r="I11" s="115"/>
      <c r="J11" s="115"/>
      <c r="K11" s="115"/>
      <c r="L11" s="116"/>
      <c r="M11" s="53">
        <f>I11+H11+G11-L11-0.02</f>
        <v>3750</v>
      </c>
      <c r="N11" s="108">
        <v>0</v>
      </c>
      <c r="O11" s="109">
        <v>0</v>
      </c>
      <c r="P11" s="98">
        <f>M11-O11</f>
        <v>3750</v>
      </c>
      <c r="Q11" s="110" t="s">
        <v>19</v>
      </c>
      <c r="R11" s="111"/>
      <c r="S11" s="101"/>
      <c r="T11" s="112">
        <v>4</v>
      </c>
      <c r="U11" s="113">
        <v>5</v>
      </c>
      <c r="V11" s="113">
        <v>5</v>
      </c>
      <c r="W11" s="113">
        <v>3</v>
      </c>
      <c r="X11" s="113">
        <v>5</v>
      </c>
      <c r="Y11" s="113">
        <v>0</v>
      </c>
      <c r="Z11" s="113">
        <v>0</v>
      </c>
      <c r="AA11" s="113">
        <v>0</v>
      </c>
      <c r="AB11" s="114"/>
    </row>
    <row r="12" spans="1:28" ht="24" thickBot="1" x14ac:dyDescent="0.35">
      <c r="A12" s="31"/>
      <c r="B12" s="60"/>
      <c r="C12" s="206"/>
      <c r="D12" s="74"/>
      <c r="E12" s="105">
        <v>0</v>
      </c>
      <c r="F12" s="47">
        <v>0</v>
      </c>
      <c r="G12" s="48">
        <f>D12*F12</f>
        <v>0</v>
      </c>
      <c r="H12" s="49">
        <f>D12*E12+G12</f>
        <v>0</v>
      </c>
      <c r="I12" s="117"/>
      <c r="J12" s="117"/>
      <c r="K12" s="117" t="s">
        <v>0</v>
      </c>
      <c r="L12" s="118"/>
      <c r="M12" s="53">
        <f>I12+H12+G12-L12</f>
        <v>0</v>
      </c>
      <c r="N12" s="108">
        <v>0</v>
      </c>
      <c r="O12" s="109">
        <v>0</v>
      </c>
      <c r="P12" s="98">
        <f>M12-O12</f>
        <v>0</v>
      </c>
      <c r="Q12" s="110" t="s">
        <v>19</v>
      </c>
      <c r="R12" s="111"/>
      <c r="S12" s="101"/>
      <c r="T12" s="112">
        <v>0</v>
      </c>
      <c r="U12" s="113">
        <v>0</v>
      </c>
      <c r="V12" s="113">
        <v>0</v>
      </c>
      <c r="W12" s="113">
        <v>0</v>
      </c>
      <c r="X12" s="113">
        <v>0</v>
      </c>
      <c r="Y12" s="113">
        <v>0</v>
      </c>
      <c r="Z12" s="113">
        <v>0</v>
      </c>
      <c r="AA12" s="113">
        <v>0</v>
      </c>
      <c r="AB12" s="114" t="s">
        <v>33</v>
      </c>
    </row>
    <row r="13" spans="1:28" ht="16.5" thickBot="1" x14ac:dyDescent="0.3">
      <c r="D13" s="119"/>
      <c r="E13" s="6"/>
      <c r="F13" s="1"/>
      <c r="G13" s="120">
        <v>0</v>
      </c>
      <c r="H13" s="7">
        <v>0</v>
      </c>
      <c r="I13" s="121"/>
      <c r="J13" s="121"/>
      <c r="K13" s="121"/>
      <c r="L13" s="122">
        <v>0</v>
      </c>
      <c r="M13" s="123">
        <f t="shared" si="1"/>
        <v>0</v>
      </c>
      <c r="N13" s="124">
        <v>0</v>
      </c>
      <c r="O13" s="125">
        <v>0</v>
      </c>
      <c r="P13" s="81">
        <f t="shared" si="0"/>
        <v>0</v>
      </c>
      <c r="Q13" s="43" t="s">
        <v>19</v>
      </c>
      <c r="S13" s="102"/>
      <c r="T13" s="126">
        <f t="shared" ref="T13:AA13" si="2">SUM(T7:T12)</f>
        <v>12</v>
      </c>
      <c r="U13" s="126">
        <f t="shared" si="2"/>
        <v>20</v>
      </c>
      <c r="V13" s="126">
        <f t="shared" si="2"/>
        <v>10</v>
      </c>
      <c r="W13" s="126">
        <f t="shared" si="2"/>
        <v>9</v>
      </c>
      <c r="X13" s="126">
        <f t="shared" si="2"/>
        <v>9</v>
      </c>
      <c r="Y13" s="126">
        <f t="shared" si="2"/>
        <v>0</v>
      </c>
      <c r="Z13" s="126">
        <f t="shared" si="2"/>
        <v>0</v>
      </c>
      <c r="AA13" s="126">
        <f t="shared" si="2"/>
        <v>0</v>
      </c>
    </row>
    <row r="14" spans="1:28" ht="20.25" thickTop="1" thickBot="1" x14ac:dyDescent="0.35">
      <c r="B14" s="127"/>
      <c r="C14" s="128"/>
      <c r="D14" s="129"/>
      <c r="E14" s="6"/>
      <c r="F14" s="130"/>
      <c r="G14" s="131" t="s">
        <v>34</v>
      </c>
      <c r="H14" s="132">
        <f>SUM(H7:H13)</f>
        <v>10380.040000000001</v>
      </c>
      <c r="I14" s="133">
        <f>SUM(I7:I13)</f>
        <v>0</v>
      </c>
      <c r="J14" s="133"/>
      <c r="K14" s="133"/>
      <c r="L14" s="134">
        <f>SUM(L7:L13)</f>
        <v>0</v>
      </c>
      <c r="M14" s="135">
        <f>SUM(M7:M13)</f>
        <v>11630</v>
      </c>
      <c r="N14" s="136">
        <f>SUM(N8:N13)</f>
        <v>0</v>
      </c>
      <c r="O14" s="137">
        <f>SUM(O8:O13)</f>
        <v>0</v>
      </c>
      <c r="P14" s="138">
        <f>SUM(P7:P13)</f>
        <v>11630</v>
      </c>
      <c r="Q14" s="110"/>
      <c r="S14" s="102"/>
      <c r="T14" s="102"/>
      <c r="U14" s="102"/>
      <c r="V14" s="102"/>
      <c r="Z14">
        <v>0</v>
      </c>
      <c r="AB14" t="s">
        <v>0</v>
      </c>
    </row>
    <row r="15" spans="1:28" ht="19.5" thickBot="1" x14ac:dyDescent="0.35">
      <c r="B15" s="139"/>
      <c r="C15" s="140"/>
      <c r="D15" s="141"/>
      <c r="M15" s="7"/>
      <c r="P15">
        <v>1616</v>
      </c>
      <c r="Q15" s="142"/>
      <c r="S15" s="102"/>
      <c r="T15" s="143">
        <f t="shared" ref="T15:AA15" si="3">T13*T6</f>
        <v>6000</v>
      </c>
      <c r="U15" s="143">
        <f t="shared" si="3"/>
        <v>4000</v>
      </c>
      <c r="V15" s="143">
        <f t="shared" si="3"/>
        <v>1000</v>
      </c>
      <c r="W15" s="144">
        <f t="shared" si="3"/>
        <v>450</v>
      </c>
      <c r="X15" s="143">
        <f t="shared" si="3"/>
        <v>180</v>
      </c>
      <c r="Y15" s="143">
        <f t="shared" si="3"/>
        <v>0</v>
      </c>
      <c r="Z15" s="143">
        <f t="shared" si="3"/>
        <v>0</v>
      </c>
      <c r="AA15" s="143">
        <f t="shared" si="3"/>
        <v>0</v>
      </c>
      <c r="AB15" s="145">
        <f>SUM(T15:AA15)</f>
        <v>11630</v>
      </c>
    </row>
    <row r="16" spans="1:28" ht="21.75" thickBot="1" x14ac:dyDescent="0.4">
      <c r="B16" s="146"/>
      <c r="C16" s="146"/>
      <c r="D16" s="31"/>
      <c r="E16" s="146"/>
      <c r="F16" s="147"/>
      <c r="G16" s="147"/>
      <c r="H16" s="148"/>
      <c r="I16" s="148"/>
      <c r="J16" s="148"/>
      <c r="K16" s="148"/>
      <c r="L16" s="148"/>
      <c r="M16" s="147"/>
      <c r="N16" s="147"/>
      <c r="P16" s="149"/>
      <c r="T16" s="150"/>
      <c r="U16" s="150"/>
      <c r="V16" s="150"/>
      <c r="W16" s="150"/>
      <c r="X16" s="150"/>
      <c r="Y16" s="150"/>
      <c r="Z16" s="150"/>
      <c r="AA16" s="150"/>
      <c r="AB16" t="s">
        <v>0</v>
      </c>
    </row>
    <row r="17" spans="2:24" ht="21.75" thickTop="1" x14ac:dyDescent="0.35">
      <c r="B17" s="146" t="s">
        <v>52</v>
      </c>
      <c r="C17" s="146"/>
      <c r="D17" s="151"/>
      <c r="E17" s="152"/>
      <c r="F17" s="152"/>
      <c r="G17" s="152"/>
      <c r="H17" s="148"/>
      <c r="I17" s="153"/>
      <c r="J17" s="153"/>
      <c r="K17" s="153"/>
      <c r="L17" s="153"/>
      <c r="M17" s="154"/>
      <c r="N17" s="210"/>
      <c r="O17" s="210"/>
      <c r="P17" s="211">
        <f>M14+P16</f>
        <v>11630</v>
      </c>
      <c r="Q17" s="211"/>
      <c r="W17" s="10"/>
      <c r="X17" s="155"/>
    </row>
    <row r="18" spans="2:24" ht="23.25" x14ac:dyDescent="0.35">
      <c r="B18" s="194"/>
      <c r="C18" s="194"/>
      <c r="D18" s="195"/>
      <c r="E18" s="158"/>
      <c r="F18" s="159"/>
      <c r="G18" s="152"/>
      <c r="H18" s="160"/>
      <c r="I18" s="161"/>
      <c r="J18" s="161"/>
      <c r="K18" s="161"/>
      <c r="L18" s="162"/>
      <c r="M18" s="154"/>
      <c r="N18" s="154"/>
      <c r="O18" s="154"/>
      <c r="P18" s="154"/>
      <c r="Q18" s="154"/>
      <c r="W18" t="s">
        <v>0</v>
      </c>
      <c r="X18">
        <v>0</v>
      </c>
    </row>
    <row r="19" spans="2:24" ht="15.75" x14ac:dyDescent="0.25">
      <c r="B19" s="196"/>
      <c r="C19" s="197"/>
      <c r="D19" s="198"/>
      <c r="E19" s="152"/>
      <c r="F19" s="152"/>
      <c r="G19" s="152"/>
      <c r="H19" s="164"/>
      <c r="I19" s="165"/>
      <c r="J19" s="165"/>
      <c r="K19" s="165"/>
      <c r="L19" s="165"/>
      <c r="M19" s="166"/>
    </row>
    <row r="20" spans="2:24" ht="15.75" x14ac:dyDescent="0.25">
      <c r="B20" s="199"/>
      <c r="C20" s="197"/>
      <c r="D20" s="200"/>
      <c r="E20" s="170"/>
      <c r="F20" s="6"/>
      <c r="G20" s="6"/>
      <c r="I20" s="171"/>
      <c r="J20" s="171"/>
      <c r="K20" s="171"/>
      <c r="L20" s="172"/>
    </row>
    <row r="21" spans="2:24" ht="15.75" x14ac:dyDescent="0.25">
      <c r="B21" s="199"/>
      <c r="C21" s="201"/>
      <c r="D21" s="174"/>
    </row>
    <row r="22" spans="2:24" ht="15.75" x14ac:dyDescent="0.25">
      <c r="B22" s="199"/>
      <c r="C22" s="201"/>
      <c r="D22" s="202"/>
    </row>
    <row r="23" spans="2:24" ht="15.75" x14ac:dyDescent="0.25">
      <c r="B23" s="199"/>
      <c r="C23" s="201"/>
      <c r="D23" s="202"/>
    </row>
    <row r="24" spans="2:24" ht="15.75" x14ac:dyDescent="0.25">
      <c r="B24" s="199"/>
      <c r="C24" s="201"/>
      <c r="D24" s="202"/>
    </row>
    <row r="25" spans="2:24" ht="15.75" x14ac:dyDescent="0.25">
      <c r="B25" s="199"/>
      <c r="C25" s="201"/>
      <c r="D25" s="202"/>
    </row>
    <row r="26" spans="2:24" ht="15.75" x14ac:dyDescent="0.25">
      <c r="B26" s="199"/>
      <c r="C26" s="201"/>
      <c r="D26" s="202"/>
    </row>
    <row r="27" spans="2:24" ht="15.75" x14ac:dyDescent="0.25">
      <c r="B27" s="199"/>
      <c r="C27" s="201"/>
      <c r="D27" s="202"/>
    </row>
    <row r="28" spans="2:24" ht="15.75" x14ac:dyDescent="0.25">
      <c r="B28" s="199"/>
      <c r="C28" s="201"/>
      <c r="D28" s="202"/>
    </row>
    <row r="29" spans="2:24" ht="15.75" x14ac:dyDescent="0.25">
      <c r="B29" s="199"/>
      <c r="C29" s="201"/>
      <c r="D29" s="202"/>
    </row>
    <row r="30" spans="2:24" ht="15.75" x14ac:dyDescent="0.25">
      <c r="B30" s="199"/>
      <c r="C30" s="201"/>
      <c r="D30" s="202"/>
    </row>
  </sheetData>
  <mergeCells count="3">
    <mergeCell ref="B1:O2"/>
    <mergeCell ref="N17:O17"/>
    <mergeCell ref="P17:Q1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B30"/>
  <sheetViews>
    <sheetView workbookViewId="0">
      <selection activeCell="T19" sqref="T19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58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3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18.75" x14ac:dyDescent="0.3">
      <c r="A8" s="31">
        <v>2</v>
      </c>
      <c r="B8" s="44" t="s">
        <v>30</v>
      </c>
      <c r="C8" s="203">
        <v>44242</v>
      </c>
      <c r="D8" s="207">
        <v>366.67</v>
      </c>
      <c r="E8" s="63">
        <v>6</v>
      </c>
      <c r="F8" s="64"/>
      <c r="G8" s="65"/>
      <c r="H8" s="49">
        <f>D8*E8-0.02</f>
        <v>2200</v>
      </c>
      <c r="I8" s="66"/>
      <c r="J8" s="67"/>
      <c r="K8" s="67"/>
      <c r="L8" s="68"/>
      <c r="M8" s="53">
        <f>I8+H8</f>
        <v>2200</v>
      </c>
      <c r="N8" s="69" t="s">
        <v>24</v>
      </c>
      <c r="O8" s="55">
        <v>0</v>
      </c>
      <c r="P8" s="56">
        <f t="shared" si="0"/>
        <v>2200</v>
      </c>
      <c r="Q8" s="70" t="s">
        <v>19</v>
      </c>
      <c r="R8" s="71"/>
      <c r="S8" s="72"/>
      <c r="T8">
        <v>2</v>
      </c>
      <c r="U8">
        <v>5</v>
      </c>
      <c r="V8">
        <v>2</v>
      </c>
      <c r="W8">
        <v>0</v>
      </c>
      <c r="X8">
        <v>0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44" t="s">
        <v>32</v>
      </c>
      <c r="C9" s="205">
        <v>44354</v>
      </c>
      <c r="D9" s="104">
        <v>300</v>
      </c>
      <c r="E9" s="47">
        <v>6</v>
      </c>
      <c r="F9" s="47"/>
      <c r="G9" s="48">
        <v>0</v>
      </c>
      <c r="H9" s="49">
        <f>D9*E9</f>
        <v>1800</v>
      </c>
      <c r="I9" s="76"/>
      <c r="J9" s="77"/>
      <c r="K9" s="77"/>
      <c r="L9" s="78">
        <v>0</v>
      </c>
      <c r="M9" s="53">
        <f t="shared" ref="M9:M13" si="1">I9+H9+G9-L9</f>
        <v>1800</v>
      </c>
      <c r="N9" s="79">
        <v>0</v>
      </c>
      <c r="O9" s="80">
        <v>0</v>
      </c>
      <c r="P9" s="81">
        <f t="shared" si="0"/>
        <v>1800</v>
      </c>
      <c r="Q9" s="82" t="s">
        <v>19</v>
      </c>
      <c r="R9" s="83"/>
      <c r="S9" s="83"/>
      <c r="T9">
        <v>2</v>
      </c>
      <c r="U9">
        <v>3</v>
      </c>
      <c r="V9">
        <v>1</v>
      </c>
      <c r="W9">
        <v>2</v>
      </c>
      <c r="X9">
        <v>0</v>
      </c>
      <c r="Y9">
        <v>0</v>
      </c>
      <c r="Z9">
        <v>0</v>
      </c>
      <c r="AA9">
        <v>0</v>
      </c>
    </row>
    <row r="10" spans="1:28" ht="23.25" x14ac:dyDescent="0.3">
      <c r="A10" s="31">
        <v>4</v>
      </c>
      <c r="B10" s="44" t="s">
        <v>25</v>
      </c>
      <c r="C10" s="204"/>
      <c r="D10" s="74">
        <v>280</v>
      </c>
      <c r="E10" s="47">
        <v>6</v>
      </c>
      <c r="F10" s="47"/>
      <c r="G10" s="75">
        <v>0</v>
      </c>
      <c r="H10" s="49">
        <v>1960</v>
      </c>
      <c r="I10" s="106"/>
      <c r="J10" s="106"/>
      <c r="K10" s="106"/>
      <c r="L10" s="107">
        <v>0</v>
      </c>
      <c r="M10" s="53">
        <f>I10+H10+G10-L10</f>
        <v>1960</v>
      </c>
      <c r="N10" s="108">
        <v>0</v>
      </c>
      <c r="O10" s="109">
        <v>0</v>
      </c>
      <c r="P10" s="98">
        <f>M10-O10</f>
        <v>1960</v>
      </c>
      <c r="Q10" s="110" t="s">
        <v>19</v>
      </c>
      <c r="R10" s="111"/>
      <c r="S10" s="101"/>
      <c r="T10" s="112">
        <v>3</v>
      </c>
      <c r="U10" s="113">
        <v>1</v>
      </c>
      <c r="V10" s="113">
        <v>1</v>
      </c>
      <c r="W10" s="113">
        <v>2</v>
      </c>
      <c r="X10" s="113">
        <v>3</v>
      </c>
      <c r="Y10" s="113">
        <v>0</v>
      </c>
      <c r="Z10" s="113">
        <v>0</v>
      </c>
      <c r="AA10" s="113">
        <v>0</v>
      </c>
      <c r="AB10" s="114"/>
    </row>
    <row r="11" spans="1:28" ht="23.25" x14ac:dyDescent="0.3">
      <c r="A11" s="31">
        <v>5</v>
      </c>
      <c r="B11" s="44" t="s">
        <v>31</v>
      </c>
      <c r="C11" s="103">
        <v>44354</v>
      </c>
      <c r="D11" s="104">
        <v>416.67</v>
      </c>
      <c r="E11" s="47">
        <v>6</v>
      </c>
      <c r="F11" s="47"/>
      <c r="G11" s="48">
        <v>0</v>
      </c>
      <c r="H11" s="49">
        <f>D11*E11</f>
        <v>2500.02</v>
      </c>
      <c r="I11" s="115"/>
      <c r="J11" s="115"/>
      <c r="K11" s="115"/>
      <c r="L11" s="116"/>
      <c r="M11" s="53">
        <f>I11+H11+G11-L11-0.02</f>
        <v>2500</v>
      </c>
      <c r="N11" s="108">
        <v>0</v>
      </c>
      <c r="O11" s="109">
        <v>0</v>
      </c>
      <c r="P11" s="98">
        <f>M11-O11</f>
        <v>2500</v>
      </c>
      <c r="Q11" s="110" t="s">
        <v>19</v>
      </c>
      <c r="R11" s="111"/>
      <c r="S11" s="101"/>
      <c r="T11" s="112">
        <v>2</v>
      </c>
      <c r="U11" s="113">
        <v>5</v>
      </c>
      <c r="V11" s="113">
        <v>4</v>
      </c>
      <c r="W11" s="113">
        <v>0</v>
      </c>
      <c r="X11" s="113">
        <v>5</v>
      </c>
      <c r="Y11" s="113">
        <v>0</v>
      </c>
      <c r="Z11" s="113">
        <v>0</v>
      </c>
      <c r="AA11" s="113">
        <v>0</v>
      </c>
      <c r="AB11" s="114"/>
    </row>
    <row r="12" spans="1:28" ht="24" thickBot="1" x14ac:dyDescent="0.35">
      <c r="A12" s="31"/>
      <c r="B12" s="60"/>
      <c r="C12" s="206"/>
      <c r="D12" s="74"/>
      <c r="E12" s="105">
        <v>0</v>
      </c>
      <c r="F12" s="47">
        <v>0</v>
      </c>
      <c r="G12" s="48">
        <f>D12*F12</f>
        <v>0</v>
      </c>
      <c r="H12" s="49">
        <f>D12*E12+G12</f>
        <v>0</v>
      </c>
      <c r="I12" s="117"/>
      <c r="J12" s="117"/>
      <c r="K12" s="117" t="s">
        <v>0</v>
      </c>
      <c r="L12" s="118"/>
      <c r="M12" s="53">
        <f>I12+H12+G12-L12</f>
        <v>0</v>
      </c>
      <c r="N12" s="108">
        <v>0</v>
      </c>
      <c r="O12" s="109">
        <v>0</v>
      </c>
      <c r="P12" s="98">
        <f>M12-O12</f>
        <v>0</v>
      </c>
      <c r="Q12" s="110" t="s">
        <v>19</v>
      </c>
      <c r="R12" s="111"/>
      <c r="S12" s="101"/>
      <c r="T12" s="112">
        <v>0</v>
      </c>
      <c r="U12" s="113">
        <v>0</v>
      </c>
      <c r="V12" s="113">
        <v>0</v>
      </c>
      <c r="W12" s="113">
        <v>0</v>
      </c>
      <c r="X12" s="113">
        <v>0</v>
      </c>
      <c r="Y12" s="113">
        <v>0</v>
      </c>
      <c r="Z12" s="113">
        <v>0</v>
      </c>
      <c r="AA12" s="113">
        <v>0</v>
      </c>
      <c r="AB12" s="114" t="s">
        <v>33</v>
      </c>
    </row>
    <row r="13" spans="1:28" ht="16.5" thickBot="1" x14ac:dyDescent="0.3">
      <c r="D13" s="119"/>
      <c r="E13" s="6"/>
      <c r="F13" s="1"/>
      <c r="G13" s="120">
        <v>0</v>
      </c>
      <c r="H13" s="7">
        <v>0</v>
      </c>
      <c r="I13" s="121"/>
      <c r="J13" s="121"/>
      <c r="K13" s="121"/>
      <c r="L13" s="122">
        <v>0</v>
      </c>
      <c r="M13" s="123">
        <f t="shared" si="1"/>
        <v>0</v>
      </c>
      <c r="N13" s="124">
        <v>0</v>
      </c>
      <c r="O13" s="125">
        <v>0</v>
      </c>
      <c r="P13" s="81">
        <f t="shared" si="0"/>
        <v>0</v>
      </c>
      <c r="Q13" s="43" t="s">
        <v>19</v>
      </c>
      <c r="S13" s="102"/>
      <c r="T13" s="126">
        <f t="shared" ref="T13:AA13" si="2">SUM(T7:T12)</f>
        <v>11</v>
      </c>
      <c r="U13" s="126">
        <f t="shared" si="2"/>
        <v>19</v>
      </c>
      <c r="V13" s="126">
        <f t="shared" si="2"/>
        <v>10</v>
      </c>
      <c r="W13" s="126">
        <f t="shared" si="2"/>
        <v>4</v>
      </c>
      <c r="X13" s="126">
        <f t="shared" si="2"/>
        <v>8</v>
      </c>
      <c r="Y13" s="126">
        <f t="shared" si="2"/>
        <v>0</v>
      </c>
      <c r="Z13" s="126">
        <f t="shared" si="2"/>
        <v>0</v>
      </c>
      <c r="AA13" s="126">
        <f t="shared" si="2"/>
        <v>0</v>
      </c>
    </row>
    <row r="14" spans="1:28" ht="20.25" thickTop="1" thickBot="1" x14ac:dyDescent="0.35">
      <c r="B14" s="127"/>
      <c r="C14" s="128"/>
      <c r="D14" s="129"/>
      <c r="E14" s="6"/>
      <c r="F14" s="130"/>
      <c r="G14" s="131" t="s">
        <v>34</v>
      </c>
      <c r="H14" s="132">
        <f>SUM(H7:H13)</f>
        <v>10660.04</v>
      </c>
      <c r="I14" s="133">
        <f>SUM(I7:I13)</f>
        <v>0</v>
      </c>
      <c r="J14" s="133"/>
      <c r="K14" s="133"/>
      <c r="L14" s="134">
        <f>SUM(L7:L13)</f>
        <v>0</v>
      </c>
      <c r="M14" s="135">
        <f>SUM(M7:M13)</f>
        <v>10660</v>
      </c>
      <c r="N14" s="136">
        <f>SUM(N8:N13)</f>
        <v>0</v>
      </c>
      <c r="O14" s="137">
        <f>SUM(O8:O13)</f>
        <v>0</v>
      </c>
      <c r="P14" s="138">
        <f>SUM(P7:P13)</f>
        <v>10660</v>
      </c>
      <c r="Q14" s="110"/>
      <c r="S14" s="102"/>
      <c r="T14" s="102"/>
      <c r="U14" s="102"/>
      <c r="V14" s="102"/>
      <c r="Z14">
        <v>0</v>
      </c>
      <c r="AB14" t="s">
        <v>0</v>
      </c>
    </row>
    <row r="15" spans="1:28" ht="19.5" thickBot="1" x14ac:dyDescent="0.35">
      <c r="B15" s="139"/>
      <c r="C15" s="140"/>
      <c r="D15" s="141"/>
      <c r="M15" s="7"/>
      <c r="P15">
        <v>1616</v>
      </c>
      <c r="Q15" s="142"/>
      <c r="S15" s="102"/>
      <c r="T15" s="143">
        <f t="shared" ref="T15:AA15" si="3">T13*T6</f>
        <v>5500</v>
      </c>
      <c r="U15" s="143">
        <f t="shared" si="3"/>
        <v>3800</v>
      </c>
      <c r="V15" s="143">
        <f t="shared" si="3"/>
        <v>1000</v>
      </c>
      <c r="W15" s="144">
        <f t="shared" si="3"/>
        <v>200</v>
      </c>
      <c r="X15" s="143">
        <f t="shared" si="3"/>
        <v>160</v>
      </c>
      <c r="Y15" s="143">
        <f t="shared" si="3"/>
        <v>0</v>
      </c>
      <c r="Z15" s="143">
        <f t="shared" si="3"/>
        <v>0</v>
      </c>
      <c r="AA15" s="143">
        <f t="shared" si="3"/>
        <v>0</v>
      </c>
      <c r="AB15" s="145">
        <f>SUM(T15:AA15)</f>
        <v>10660</v>
      </c>
    </row>
    <row r="16" spans="1:28" ht="21.75" thickBot="1" x14ac:dyDescent="0.4">
      <c r="B16" s="146"/>
      <c r="C16" s="146"/>
      <c r="D16" s="31"/>
      <c r="E16" s="146"/>
      <c r="F16" s="147"/>
      <c r="G16" s="147"/>
      <c r="H16" s="148"/>
      <c r="I16" s="148"/>
      <c r="J16" s="148"/>
      <c r="K16" s="148"/>
      <c r="L16" s="148"/>
      <c r="M16" s="147"/>
      <c r="N16" s="147"/>
      <c r="P16" s="149"/>
      <c r="T16" s="150"/>
      <c r="U16" s="150"/>
      <c r="V16" s="150"/>
      <c r="W16" s="150"/>
      <c r="X16" s="150"/>
      <c r="Y16" s="150"/>
      <c r="Z16" s="150"/>
      <c r="AA16" s="150"/>
      <c r="AB16" t="s">
        <v>0</v>
      </c>
    </row>
    <row r="17" spans="2:24" ht="21.75" thickTop="1" x14ac:dyDescent="0.35">
      <c r="B17" s="146" t="s">
        <v>52</v>
      </c>
      <c r="C17" s="146"/>
      <c r="D17" s="151"/>
      <c r="E17" s="152"/>
      <c r="F17" s="152"/>
      <c r="G17" s="152"/>
      <c r="H17" s="148"/>
      <c r="I17" s="153"/>
      <c r="J17" s="153"/>
      <c r="K17" s="153"/>
      <c r="L17" s="153"/>
      <c r="M17" s="154"/>
      <c r="N17" s="210"/>
      <c r="O17" s="210"/>
      <c r="P17" s="211">
        <f>M14+P16</f>
        <v>10660</v>
      </c>
      <c r="Q17" s="211"/>
      <c r="W17" s="10"/>
      <c r="X17" s="155"/>
    </row>
    <row r="18" spans="2:24" ht="23.25" x14ac:dyDescent="0.35">
      <c r="B18" s="194"/>
      <c r="C18" s="194"/>
      <c r="D18" s="195"/>
      <c r="E18" s="158"/>
      <c r="F18" s="159"/>
      <c r="G18" s="152"/>
      <c r="H18" s="160"/>
      <c r="I18" s="161"/>
      <c r="J18" s="161"/>
      <c r="K18" s="161"/>
      <c r="L18" s="162"/>
      <c r="M18" s="154"/>
      <c r="N18" s="154"/>
      <c r="O18" s="154"/>
      <c r="P18" s="154"/>
      <c r="Q18" s="154"/>
      <c r="W18" t="s">
        <v>0</v>
      </c>
      <c r="X18">
        <v>0</v>
      </c>
    </row>
    <row r="19" spans="2:24" ht="15.75" x14ac:dyDescent="0.25">
      <c r="B19" s="196"/>
      <c r="C19" s="197"/>
      <c r="D19" s="198"/>
      <c r="E19" s="152"/>
      <c r="F19" s="152"/>
      <c r="G19" s="152"/>
      <c r="H19" s="164"/>
      <c r="I19" s="165"/>
      <c r="J19" s="165"/>
      <c r="K19" s="165"/>
      <c r="L19" s="165"/>
      <c r="M19" s="166"/>
    </row>
    <row r="20" spans="2:24" ht="15.75" x14ac:dyDescent="0.25">
      <c r="B20" s="199"/>
      <c r="C20" s="197"/>
      <c r="D20" s="200"/>
      <c r="E20" s="170"/>
      <c r="F20" s="6"/>
      <c r="G20" s="6"/>
      <c r="I20" s="171"/>
      <c r="J20" s="171"/>
      <c r="K20" s="171"/>
      <c r="L20" s="172"/>
    </row>
    <row r="21" spans="2:24" ht="15.75" x14ac:dyDescent="0.25">
      <c r="B21" s="199"/>
      <c r="C21" s="201"/>
      <c r="D21" s="174"/>
    </row>
    <row r="22" spans="2:24" ht="15.75" x14ac:dyDescent="0.25">
      <c r="B22" s="199"/>
      <c r="C22" s="201"/>
      <c r="D22" s="202"/>
    </row>
    <row r="23" spans="2:24" ht="15.75" x14ac:dyDescent="0.25">
      <c r="B23" s="199"/>
      <c r="C23" s="201"/>
      <c r="D23" s="202"/>
    </row>
    <row r="24" spans="2:24" ht="15.75" x14ac:dyDescent="0.25">
      <c r="B24" s="199"/>
      <c r="C24" s="201"/>
      <c r="D24" s="202"/>
    </row>
    <row r="25" spans="2:24" ht="15.75" x14ac:dyDescent="0.25">
      <c r="B25" s="199"/>
      <c r="C25" s="201"/>
      <c r="D25" s="202"/>
    </row>
    <row r="26" spans="2:24" ht="15.75" x14ac:dyDescent="0.25">
      <c r="B26" s="199"/>
      <c r="C26" s="201"/>
      <c r="D26" s="202"/>
    </row>
    <row r="27" spans="2:24" ht="15.75" x14ac:dyDescent="0.25">
      <c r="B27" s="199"/>
      <c r="C27" s="201"/>
      <c r="D27" s="202"/>
    </row>
    <row r="28" spans="2:24" ht="15.75" x14ac:dyDescent="0.25">
      <c r="B28" s="199"/>
      <c r="C28" s="201"/>
      <c r="D28" s="202"/>
    </row>
    <row r="29" spans="2:24" ht="15.75" x14ac:dyDescent="0.25">
      <c r="B29" s="199"/>
      <c r="C29" s="201"/>
      <c r="D29" s="202"/>
    </row>
    <row r="30" spans="2:24" ht="15.75" x14ac:dyDescent="0.25">
      <c r="B30" s="199"/>
      <c r="C30" s="201"/>
      <c r="D30" s="202"/>
    </row>
  </sheetData>
  <mergeCells count="3">
    <mergeCell ref="B1:O2"/>
    <mergeCell ref="N17:O17"/>
    <mergeCell ref="P17:Q1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M1" workbookViewId="0">
      <selection activeCell="P22" sqref="P22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41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58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>
        <v>2.5</v>
      </c>
      <c r="G9" s="65">
        <f>D9*F9</f>
        <v>1083.3499999999999</v>
      </c>
      <c r="H9" s="49">
        <f>D9*E9+G9-0.04</f>
        <v>3683.35</v>
      </c>
      <c r="I9" s="66"/>
      <c r="J9" s="67"/>
      <c r="K9" s="67"/>
      <c r="L9" s="68"/>
      <c r="M9" s="53">
        <f>I9+H9-0.35</f>
        <v>3683</v>
      </c>
      <c r="N9" s="69" t="s">
        <v>24</v>
      </c>
      <c r="O9" s="55">
        <v>0</v>
      </c>
      <c r="P9" s="56">
        <f t="shared" si="0"/>
        <v>3683</v>
      </c>
      <c r="Q9" s="70" t="s">
        <v>19</v>
      </c>
      <c r="R9" s="71"/>
      <c r="S9" s="72"/>
      <c r="T9">
        <v>5</v>
      </c>
      <c r="U9">
        <v>5</v>
      </c>
      <c r="V9">
        <v>1</v>
      </c>
      <c r="W9">
        <v>0</v>
      </c>
      <c r="X9">
        <v>4</v>
      </c>
      <c r="Y9">
        <v>0</v>
      </c>
      <c r="Z9">
        <v>0</v>
      </c>
      <c r="AA9">
        <v>3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8</v>
      </c>
      <c r="F10" s="47"/>
      <c r="G10" s="75">
        <v>0</v>
      </c>
      <c r="H10" s="49">
        <f>D10*E10+D10*F10</f>
        <v>2240</v>
      </c>
      <c r="I10" s="76"/>
      <c r="J10" s="77"/>
      <c r="K10" s="77"/>
      <c r="L10" s="78">
        <v>0</v>
      </c>
      <c r="M10" s="53">
        <f t="shared" ref="M10:M16" si="1">I10+H10+G10-L10</f>
        <v>2240</v>
      </c>
      <c r="N10" s="79">
        <v>0</v>
      </c>
      <c r="O10" s="80">
        <v>0</v>
      </c>
      <c r="P10" s="81">
        <f t="shared" si="0"/>
        <v>2240</v>
      </c>
      <c r="Q10" s="82" t="s">
        <v>19</v>
      </c>
      <c r="R10" s="83"/>
      <c r="S10" s="83"/>
      <c r="T10">
        <v>3</v>
      </c>
      <c r="U10">
        <v>0</v>
      </c>
      <c r="V10">
        <v>3</v>
      </c>
      <c r="W10">
        <v>5</v>
      </c>
      <c r="X10">
        <v>7</v>
      </c>
      <c r="Y10">
        <v>5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3</v>
      </c>
      <c r="U13" s="113">
        <v>2</v>
      </c>
      <c r="V13" s="113">
        <v>2</v>
      </c>
      <c r="W13" s="113">
        <v>0</v>
      </c>
      <c r="X13" s="113">
        <v>5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/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4</v>
      </c>
      <c r="U14" s="113">
        <v>2</v>
      </c>
      <c r="V14" s="113">
        <v>1</v>
      </c>
      <c r="W14" s="113">
        <v>0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23</v>
      </c>
      <c r="U16" s="126">
        <f t="shared" si="2"/>
        <v>17</v>
      </c>
      <c r="V16" s="126">
        <f t="shared" si="2"/>
        <v>11</v>
      </c>
      <c r="W16" s="126">
        <f t="shared" si="2"/>
        <v>7</v>
      </c>
      <c r="X16" s="126">
        <f t="shared" si="2"/>
        <v>17</v>
      </c>
      <c r="Y16" s="126">
        <f t="shared" si="2"/>
        <v>5</v>
      </c>
      <c r="Z16" s="126">
        <f t="shared" si="2"/>
        <v>0</v>
      </c>
      <c r="AA16" s="126">
        <f t="shared" si="2"/>
        <v>3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17123.370000000003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16743.32</v>
      </c>
      <c r="N17" s="136">
        <f>SUM(N8:N16)</f>
        <v>0</v>
      </c>
      <c r="O17" s="137">
        <f>SUM(O8:O16)</f>
        <v>0</v>
      </c>
      <c r="P17" s="138">
        <f>SUM(P7:P16)</f>
        <v>16743.32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11500</v>
      </c>
      <c r="U18" s="143">
        <f t="shared" si="3"/>
        <v>3400</v>
      </c>
      <c r="V18" s="143">
        <f t="shared" si="3"/>
        <v>1100</v>
      </c>
      <c r="W18" s="144">
        <f t="shared" si="3"/>
        <v>350</v>
      </c>
      <c r="X18" s="143">
        <f t="shared" si="3"/>
        <v>340</v>
      </c>
      <c r="Y18" s="143">
        <f t="shared" si="3"/>
        <v>50</v>
      </c>
      <c r="Z18" s="143">
        <f t="shared" si="3"/>
        <v>0</v>
      </c>
      <c r="AA18" s="143">
        <f t="shared" si="3"/>
        <v>3</v>
      </c>
      <c r="AB18" s="145">
        <f>SUM(T18:AA18)</f>
        <v>16743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0"/>
      <c r="O20" s="210"/>
      <c r="P20" s="211">
        <f>M17+P19</f>
        <v>16743.32</v>
      </c>
      <c r="Q20" s="211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2000</v>
      </c>
      <c r="C30" s="173"/>
      <c r="D30" s="175">
        <v>44218</v>
      </c>
    </row>
    <row r="31" spans="2:28" ht="15.75" x14ac:dyDescent="0.25">
      <c r="B31" s="167">
        <f t="shared" si="4"/>
        <v>2000</v>
      </c>
      <c r="C31" s="173"/>
      <c r="D31" s="175">
        <v>44225</v>
      </c>
    </row>
    <row r="32" spans="2:28" ht="15.75" x14ac:dyDescent="0.25">
      <c r="B32" s="167">
        <f t="shared" si="4"/>
        <v>2000</v>
      </c>
      <c r="C32" s="173"/>
      <c r="D32" s="175">
        <v>44232</v>
      </c>
    </row>
    <row r="33" spans="2:4" ht="15.75" x14ac:dyDescent="0.25">
      <c r="B33" s="167">
        <f t="shared" si="4"/>
        <v>2000</v>
      </c>
      <c r="C33" s="173"/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F16"/>
  <sheetViews>
    <sheetView tabSelected="1" workbookViewId="0">
      <selection activeCell="B3" sqref="B3"/>
    </sheetView>
  </sheetViews>
  <sheetFormatPr baseColWidth="10" defaultRowHeight="15" x14ac:dyDescent="0.25"/>
  <cols>
    <col min="1" max="1" width="13" customWidth="1"/>
    <col min="2" max="2" width="43.42578125" customWidth="1"/>
    <col min="6" max="6" width="44" bestFit="1" customWidth="1"/>
  </cols>
  <sheetData>
    <row r="1" spans="2:6" ht="48" customHeight="1" x14ac:dyDescent="0.25"/>
    <row r="2" spans="2:6" ht="35.25" customHeight="1" x14ac:dyDescent="0.25">
      <c r="B2" s="188" t="s">
        <v>31</v>
      </c>
      <c r="D2" s="6"/>
    </row>
    <row r="3" spans="2:6" ht="38.25" thickBot="1" x14ac:dyDescent="0.3">
      <c r="F3" s="184" t="s">
        <v>17</v>
      </c>
    </row>
    <row r="4" spans="2:6" s="6" customFormat="1" ht="33.75" customHeight="1" x14ac:dyDescent="0.3">
      <c r="B4" s="185"/>
      <c r="C4" s="186"/>
      <c r="D4" s="186"/>
      <c r="E4" s="186"/>
      <c r="F4" s="188" t="s">
        <v>30</v>
      </c>
    </row>
    <row r="5" spans="2:6" ht="34.5" customHeight="1" x14ac:dyDescent="0.25">
      <c r="B5" s="6" t="s">
        <v>0</v>
      </c>
      <c r="F5" s="183" t="s">
        <v>38</v>
      </c>
    </row>
    <row r="6" spans="2:6" ht="38.25" customHeight="1" x14ac:dyDescent="0.25">
      <c r="B6" t="s">
        <v>0</v>
      </c>
      <c r="F6" s="191" t="s">
        <v>39</v>
      </c>
    </row>
    <row r="7" spans="2:6" x14ac:dyDescent="0.25">
      <c r="B7" t="s">
        <v>0</v>
      </c>
    </row>
    <row r="8" spans="2:6" ht="40.5" customHeight="1" x14ac:dyDescent="0.25">
      <c r="F8" s="188" t="s">
        <v>31</v>
      </c>
    </row>
    <row r="9" spans="2:6" ht="18.75" x14ac:dyDescent="0.25">
      <c r="B9" s="189"/>
      <c r="F9" s="183"/>
    </row>
    <row r="10" spans="2:6" x14ac:dyDescent="0.25">
      <c r="B10" s="189"/>
    </row>
    <row r="11" spans="2:6" ht="18.75" x14ac:dyDescent="0.25">
      <c r="B11" s="189"/>
      <c r="F11" s="188" t="s">
        <v>40</v>
      </c>
    </row>
    <row r="12" spans="2:6" x14ac:dyDescent="0.25">
      <c r="B12" s="189"/>
    </row>
    <row r="13" spans="2:6" ht="18.75" x14ac:dyDescent="0.3">
      <c r="B13" s="190"/>
    </row>
    <row r="14" spans="2:6" ht="23.25" x14ac:dyDescent="0.3">
      <c r="B14" s="190"/>
      <c r="F14" s="187" t="s">
        <v>22</v>
      </c>
    </row>
    <row r="15" spans="2:6" x14ac:dyDescent="0.25">
      <c r="B15" s="189"/>
    </row>
    <row r="16" spans="2:6" x14ac:dyDescent="0.25">
      <c r="B16" s="189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D5:G15"/>
  <sheetViews>
    <sheetView topLeftCell="A2" workbookViewId="0">
      <selection activeCell="F11" sqref="F11"/>
    </sheetView>
  </sheetViews>
  <sheetFormatPr baseColWidth="10" defaultRowHeight="15" x14ac:dyDescent="0.25"/>
  <cols>
    <col min="7" max="7" width="18.85546875" bestFit="1" customWidth="1"/>
  </cols>
  <sheetData>
    <row r="5" spans="4:7" x14ac:dyDescent="0.25">
      <c r="D5" s="176"/>
      <c r="E5" s="176"/>
      <c r="F5" s="176"/>
      <c r="G5" s="176"/>
    </row>
    <row r="6" spans="4:7" ht="26.25" x14ac:dyDescent="0.4">
      <c r="D6" s="177">
        <v>500</v>
      </c>
      <c r="E6" s="178" t="s">
        <v>37</v>
      </c>
      <c r="F6" s="179">
        <v>11</v>
      </c>
      <c r="G6" s="180">
        <f>F6*D6</f>
        <v>5500</v>
      </c>
    </row>
    <row r="7" spans="4:7" ht="26.25" x14ac:dyDescent="0.4">
      <c r="D7" s="177">
        <v>200</v>
      </c>
      <c r="E7" s="178" t="s">
        <v>37</v>
      </c>
      <c r="F7" s="179">
        <v>19</v>
      </c>
      <c r="G7" s="180">
        <f t="shared" ref="G7:G12" si="0">F7*D7</f>
        <v>3800</v>
      </c>
    </row>
    <row r="8" spans="4:7" ht="26.25" x14ac:dyDescent="0.4">
      <c r="D8" s="177">
        <v>100</v>
      </c>
      <c r="E8" s="178" t="s">
        <v>37</v>
      </c>
      <c r="F8" s="179">
        <v>10</v>
      </c>
      <c r="G8" s="180">
        <f t="shared" si="0"/>
        <v>1000</v>
      </c>
    </row>
    <row r="9" spans="4:7" ht="26.25" x14ac:dyDescent="0.4">
      <c r="D9" s="177">
        <v>50</v>
      </c>
      <c r="E9" s="178" t="s">
        <v>37</v>
      </c>
      <c r="F9" s="179">
        <v>4</v>
      </c>
      <c r="G9" s="180">
        <f t="shared" si="0"/>
        <v>200</v>
      </c>
    </row>
    <row r="10" spans="4:7" ht="26.25" x14ac:dyDescent="0.4">
      <c r="D10" s="177">
        <v>20</v>
      </c>
      <c r="E10" s="178" t="s">
        <v>37</v>
      </c>
      <c r="F10" s="179">
        <v>8</v>
      </c>
      <c r="G10" s="180">
        <f t="shared" si="0"/>
        <v>160</v>
      </c>
    </row>
    <row r="11" spans="4:7" ht="26.25" x14ac:dyDescent="0.4">
      <c r="D11" s="177">
        <v>10</v>
      </c>
      <c r="E11" s="178" t="s">
        <v>37</v>
      </c>
      <c r="F11" s="179">
        <v>0</v>
      </c>
      <c r="G11" s="180">
        <f t="shared" si="0"/>
        <v>0</v>
      </c>
    </row>
    <row r="12" spans="4:7" ht="26.25" x14ac:dyDescent="0.4">
      <c r="D12" s="177">
        <v>5</v>
      </c>
      <c r="E12" s="178" t="s">
        <v>37</v>
      </c>
      <c r="F12" s="179">
        <v>0</v>
      </c>
      <c r="G12" s="180">
        <f t="shared" si="0"/>
        <v>0</v>
      </c>
    </row>
    <row r="13" spans="4:7" ht="26.25" x14ac:dyDescent="0.4">
      <c r="D13" s="177">
        <v>1</v>
      </c>
      <c r="E13" s="178" t="s">
        <v>37</v>
      </c>
      <c r="F13" s="179">
        <v>3</v>
      </c>
      <c r="G13" s="180">
        <v>0</v>
      </c>
    </row>
    <row r="14" spans="4:7" ht="27" thickBot="1" x14ac:dyDescent="0.45">
      <c r="D14" s="181"/>
      <c r="G14" s="182">
        <f>SUM(G6:G13)</f>
        <v>10660</v>
      </c>
    </row>
    <row r="15" spans="4:7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L1" workbookViewId="0">
      <selection activeCell="W23" sqref="W2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42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58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/>
      <c r="G9" s="65">
        <f>D9*F9</f>
        <v>0</v>
      </c>
      <c r="H9" s="49">
        <f>D9*E9+G9-0.04</f>
        <v>2600</v>
      </c>
      <c r="I9" s="66"/>
      <c r="J9" s="67"/>
      <c r="K9" s="67"/>
      <c r="L9" s="68"/>
      <c r="M9" s="53">
        <f>I9+H9</f>
        <v>2600</v>
      </c>
      <c r="N9" s="69" t="s">
        <v>24</v>
      </c>
      <c r="O9" s="55">
        <v>0</v>
      </c>
      <c r="P9" s="56">
        <f t="shared" si="0"/>
        <v>2600</v>
      </c>
      <c r="Q9" s="70" t="s">
        <v>19</v>
      </c>
      <c r="R9" s="71"/>
      <c r="S9" s="72"/>
      <c r="T9">
        <v>4</v>
      </c>
      <c r="U9">
        <v>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12</v>
      </c>
      <c r="F10" s="47"/>
      <c r="G10" s="75">
        <v>0</v>
      </c>
      <c r="H10" s="49">
        <f>D10*E10+D10*F10</f>
        <v>3360</v>
      </c>
      <c r="I10" s="76"/>
      <c r="J10" s="77"/>
      <c r="K10" s="77"/>
      <c r="L10" s="78">
        <v>0</v>
      </c>
      <c r="M10" s="53">
        <f t="shared" ref="M10:M16" si="1">I10+H10+G10-L10</f>
        <v>3360</v>
      </c>
      <c r="N10" s="79">
        <v>0</v>
      </c>
      <c r="O10" s="80">
        <v>0</v>
      </c>
      <c r="P10" s="81">
        <f t="shared" si="0"/>
        <v>3360</v>
      </c>
      <c r="Q10" s="82" t="s">
        <v>19</v>
      </c>
      <c r="R10" s="83"/>
      <c r="S10" s="83"/>
      <c r="T10">
        <v>5</v>
      </c>
      <c r="U10">
        <v>3</v>
      </c>
      <c r="V10">
        <v>0</v>
      </c>
      <c r="W10">
        <v>2</v>
      </c>
      <c r="X10">
        <v>8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3</v>
      </c>
      <c r="U13" s="113">
        <v>2</v>
      </c>
      <c r="V13" s="113">
        <v>2</v>
      </c>
      <c r="W13" s="113">
        <v>0</v>
      </c>
      <c r="X13" s="113">
        <v>5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/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4</v>
      </c>
      <c r="U14" s="113">
        <v>2</v>
      </c>
      <c r="V14" s="113">
        <v>1</v>
      </c>
      <c r="W14" s="113">
        <v>0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24</v>
      </c>
      <c r="U16" s="126">
        <f t="shared" si="2"/>
        <v>18</v>
      </c>
      <c r="V16" s="126">
        <f t="shared" si="2"/>
        <v>7</v>
      </c>
      <c r="W16" s="126">
        <f t="shared" si="2"/>
        <v>4</v>
      </c>
      <c r="X16" s="126">
        <f t="shared" si="2"/>
        <v>14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17160.02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16780.32</v>
      </c>
      <c r="N17" s="136">
        <f>SUM(N8:N16)</f>
        <v>0</v>
      </c>
      <c r="O17" s="137">
        <f>SUM(O8:O16)</f>
        <v>0</v>
      </c>
      <c r="P17" s="138">
        <f>SUM(P7:P16)</f>
        <v>16780.32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12000</v>
      </c>
      <c r="U18" s="143">
        <f t="shared" si="3"/>
        <v>3600</v>
      </c>
      <c r="V18" s="143">
        <f t="shared" si="3"/>
        <v>700</v>
      </c>
      <c r="W18" s="144">
        <f t="shared" si="3"/>
        <v>200</v>
      </c>
      <c r="X18" s="143">
        <f t="shared" si="3"/>
        <v>280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16780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0"/>
      <c r="O20" s="210"/>
      <c r="P20" s="211">
        <f>M17+P19</f>
        <v>16780.32</v>
      </c>
      <c r="Q20" s="211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1500</v>
      </c>
      <c r="C30" s="173">
        <v>-500</v>
      </c>
      <c r="D30" s="175">
        <v>44218</v>
      </c>
    </row>
    <row r="31" spans="2:28" ht="15.75" x14ac:dyDescent="0.25">
      <c r="B31" s="167">
        <f t="shared" si="4"/>
        <v>1500</v>
      </c>
      <c r="C31" s="173"/>
      <c r="D31" s="175">
        <v>44225</v>
      </c>
    </row>
    <row r="32" spans="2:28" ht="15.75" x14ac:dyDescent="0.25">
      <c r="B32" s="167">
        <f t="shared" si="4"/>
        <v>1500</v>
      </c>
      <c r="C32" s="173"/>
      <c r="D32" s="175">
        <v>44232</v>
      </c>
    </row>
    <row r="33" spans="2:4" ht="15.75" x14ac:dyDescent="0.25">
      <c r="B33" s="167">
        <f t="shared" si="4"/>
        <v>1500</v>
      </c>
      <c r="C33" s="173"/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H1" workbookViewId="0">
      <selection activeCell="R23" sqref="R2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43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58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>
        <v>2</v>
      </c>
      <c r="G9" s="65">
        <f>D9*F9</f>
        <v>866.68</v>
      </c>
      <c r="H9" s="49">
        <f>D9*E9+G9+0.28</f>
        <v>3467</v>
      </c>
      <c r="I9" s="66"/>
      <c r="J9" s="67"/>
      <c r="K9" s="67"/>
      <c r="L9" s="68"/>
      <c r="M9" s="53">
        <f>I9+H9</f>
        <v>3467</v>
      </c>
      <c r="N9" s="69" t="s">
        <v>24</v>
      </c>
      <c r="O9" s="55">
        <v>0</v>
      </c>
      <c r="P9" s="56">
        <f t="shared" si="0"/>
        <v>3467</v>
      </c>
      <c r="Q9" s="70" t="s">
        <v>19</v>
      </c>
      <c r="R9" s="71"/>
      <c r="S9" s="72"/>
      <c r="T9">
        <v>5</v>
      </c>
      <c r="U9">
        <v>3</v>
      </c>
      <c r="V9">
        <v>1</v>
      </c>
      <c r="W9">
        <v>3</v>
      </c>
      <c r="X9">
        <v>3</v>
      </c>
      <c r="Y9">
        <v>5</v>
      </c>
      <c r="Z9">
        <v>1</v>
      </c>
      <c r="AA9">
        <v>2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9.5</v>
      </c>
      <c r="F10" s="47"/>
      <c r="G10" s="75">
        <v>0</v>
      </c>
      <c r="H10" s="49">
        <f>D10*E10+D10*F10</f>
        <v>2660</v>
      </c>
      <c r="I10" s="76"/>
      <c r="J10" s="77"/>
      <c r="K10" s="77"/>
      <c r="L10" s="78">
        <v>0</v>
      </c>
      <c r="M10" s="53">
        <f t="shared" ref="M10:M16" si="1">I10+H10+G10-L10</f>
        <v>2660</v>
      </c>
      <c r="N10" s="79">
        <v>0</v>
      </c>
      <c r="O10" s="80">
        <v>0</v>
      </c>
      <c r="P10" s="81">
        <f t="shared" si="0"/>
        <v>2660</v>
      </c>
      <c r="Q10" s="82" t="s">
        <v>19</v>
      </c>
      <c r="R10" s="83"/>
      <c r="S10" s="83"/>
      <c r="T10">
        <v>4</v>
      </c>
      <c r="U10">
        <v>2</v>
      </c>
      <c r="V10">
        <v>0</v>
      </c>
      <c r="W10">
        <v>3</v>
      </c>
      <c r="X10">
        <v>3</v>
      </c>
      <c r="Y10">
        <v>0</v>
      </c>
      <c r="Z10">
        <v>10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5</v>
      </c>
      <c r="F13" s="47"/>
      <c r="G13" s="48"/>
      <c r="H13" s="49">
        <f>D13*E13-0.02</f>
        <v>1833.3300000000002</v>
      </c>
      <c r="I13" s="106"/>
      <c r="J13" s="106"/>
      <c r="K13" s="106"/>
      <c r="L13" s="107">
        <v>0</v>
      </c>
      <c r="M13" s="53">
        <f>I13+H13+G13-L13</f>
        <v>1833.3300000000002</v>
      </c>
      <c r="N13" s="108">
        <v>0</v>
      </c>
      <c r="O13" s="109">
        <v>0</v>
      </c>
      <c r="P13" s="98">
        <f>M13-O13</f>
        <v>1833.3300000000002</v>
      </c>
      <c r="Q13" s="110" t="s">
        <v>19</v>
      </c>
      <c r="R13" s="111"/>
      <c r="S13" s="101"/>
      <c r="T13" s="112">
        <v>3</v>
      </c>
      <c r="U13" s="113">
        <v>1</v>
      </c>
      <c r="V13" s="113">
        <v>1</v>
      </c>
      <c r="W13" s="113">
        <v>0</v>
      </c>
      <c r="X13" s="113">
        <v>1</v>
      </c>
      <c r="Y13" s="113">
        <v>1</v>
      </c>
      <c r="Z13" s="113">
        <v>0</v>
      </c>
      <c r="AA13" s="113">
        <v>3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/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4</v>
      </c>
      <c r="U14" s="113">
        <v>2</v>
      </c>
      <c r="V14" s="113">
        <v>1</v>
      </c>
      <c r="W14" s="113">
        <v>0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24</v>
      </c>
      <c r="U16" s="126">
        <f t="shared" si="2"/>
        <v>16</v>
      </c>
      <c r="V16" s="126">
        <f t="shared" si="2"/>
        <v>7</v>
      </c>
      <c r="W16" s="126">
        <f t="shared" si="2"/>
        <v>8</v>
      </c>
      <c r="X16" s="126">
        <f t="shared" si="2"/>
        <v>8</v>
      </c>
      <c r="Y16" s="126">
        <f t="shared" si="2"/>
        <v>6</v>
      </c>
      <c r="Z16" s="126">
        <f t="shared" si="2"/>
        <v>11</v>
      </c>
      <c r="AA16" s="126">
        <f t="shared" si="2"/>
        <v>5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16960.349999999999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16580.650000000001</v>
      </c>
      <c r="N17" s="136">
        <f>SUM(N8:N16)</f>
        <v>0</v>
      </c>
      <c r="O17" s="137">
        <f>SUM(O8:O16)</f>
        <v>0</v>
      </c>
      <c r="P17" s="138">
        <f>SUM(P7:P16)</f>
        <v>16580.650000000001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12000</v>
      </c>
      <c r="U18" s="143">
        <f t="shared" si="3"/>
        <v>3200</v>
      </c>
      <c r="V18" s="143">
        <f t="shared" si="3"/>
        <v>700</v>
      </c>
      <c r="W18" s="144">
        <f t="shared" si="3"/>
        <v>400</v>
      </c>
      <c r="X18" s="143">
        <f t="shared" si="3"/>
        <v>160</v>
      </c>
      <c r="Y18" s="143">
        <f t="shared" si="3"/>
        <v>60</v>
      </c>
      <c r="Z18" s="143">
        <f t="shared" si="3"/>
        <v>55</v>
      </c>
      <c r="AA18" s="143">
        <f t="shared" si="3"/>
        <v>5</v>
      </c>
      <c r="AB18" s="145">
        <f>SUM(T18:AA18)</f>
        <v>16580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0"/>
      <c r="O20" s="210"/>
      <c r="P20" s="211">
        <f>M17+P19</f>
        <v>16580.650000000001</v>
      </c>
      <c r="Q20" s="211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1500</v>
      </c>
      <c r="C30" s="173">
        <v>-500</v>
      </c>
      <c r="D30" s="175">
        <v>44218</v>
      </c>
    </row>
    <row r="31" spans="2:28" ht="15.75" x14ac:dyDescent="0.25">
      <c r="B31" s="167">
        <f t="shared" si="4"/>
        <v>1000</v>
      </c>
      <c r="C31" s="173">
        <v>-500</v>
      </c>
      <c r="D31" s="175">
        <v>44225</v>
      </c>
    </row>
    <row r="32" spans="2:28" ht="15.75" x14ac:dyDescent="0.25">
      <c r="B32" s="167">
        <f t="shared" si="4"/>
        <v>1000</v>
      </c>
      <c r="C32" s="173"/>
      <c r="D32" s="175">
        <v>44232</v>
      </c>
    </row>
    <row r="33" spans="2:4" ht="15.75" x14ac:dyDescent="0.25">
      <c r="B33" s="167">
        <f t="shared" si="4"/>
        <v>1000</v>
      </c>
      <c r="C33" s="173"/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F1" workbookViewId="0">
      <selection activeCell="J23" sqref="J2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44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2</v>
      </c>
      <c r="F8" s="47"/>
      <c r="G8" s="48">
        <v>283</v>
      </c>
      <c r="H8" s="49">
        <f>D8*E8+D8*F8</f>
        <v>1000</v>
      </c>
      <c r="I8" s="50">
        <v>168.38</v>
      </c>
      <c r="J8" s="51">
        <v>65</v>
      </c>
      <c r="K8" s="51">
        <v>49.65</v>
      </c>
      <c r="L8" s="52">
        <v>0</v>
      </c>
      <c r="M8" s="53">
        <f>H8-I8-J8-K8+G8+0.03</f>
        <v>1000</v>
      </c>
      <c r="N8" s="54">
        <v>0</v>
      </c>
      <c r="O8" s="55">
        <v>0</v>
      </c>
      <c r="P8" s="56">
        <f t="shared" si="0"/>
        <v>1000</v>
      </c>
      <c r="Q8" s="57" t="s">
        <v>21</v>
      </c>
      <c r="R8" s="192">
        <v>-283</v>
      </c>
      <c r="S8" s="59"/>
      <c r="T8">
        <v>0</v>
      </c>
      <c r="U8">
        <v>5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/>
      <c r="G9" s="65">
        <f>D9*F9</f>
        <v>0</v>
      </c>
      <c r="H9" s="49">
        <f>D9*E9+G9-0.04</f>
        <v>2600</v>
      </c>
      <c r="I9" s="66"/>
      <c r="J9" s="67"/>
      <c r="K9" s="67"/>
      <c r="L9" s="68"/>
      <c r="M9" s="53">
        <f>I9+H9</f>
        <v>2600</v>
      </c>
      <c r="N9" s="69" t="s">
        <v>24</v>
      </c>
      <c r="O9" s="55">
        <v>0</v>
      </c>
      <c r="P9" s="56">
        <f t="shared" si="0"/>
        <v>2600</v>
      </c>
      <c r="Q9" s="70" t="s">
        <v>19</v>
      </c>
      <c r="R9" s="71"/>
      <c r="S9" s="72"/>
      <c r="T9">
        <v>4</v>
      </c>
      <c r="U9">
        <v>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8.5</v>
      </c>
      <c r="F10" s="47"/>
      <c r="G10" s="75">
        <v>0</v>
      </c>
      <c r="H10" s="49">
        <f>D10*E10+D10*F10</f>
        <v>2380</v>
      </c>
      <c r="I10" s="76"/>
      <c r="J10" s="77"/>
      <c r="K10" s="77"/>
      <c r="L10" s="78">
        <v>0</v>
      </c>
      <c r="M10" s="53">
        <f t="shared" ref="M10:M16" si="1">I10+H10+G10-L10</f>
        <v>2380</v>
      </c>
      <c r="N10" s="79">
        <v>0</v>
      </c>
      <c r="O10" s="80">
        <v>0</v>
      </c>
      <c r="P10" s="81">
        <f t="shared" si="0"/>
        <v>2380</v>
      </c>
      <c r="Q10" s="82" t="s">
        <v>19</v>
      </c>
      <c r="R10" s="83"/>
      <c r="S10" s="83"/>
      <c r="T10">
        <v>4</v>
      </c>
      <c r="U10">
        <v>0</v>
      </c>
      <c r="V10">
        <v>2</v>
      </c>
      <c r="W10">
        <v>2</v>
      </c>
      <c r="X10">
        <v>4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4</v>
      </c>
      <c r="U13" s="113">
        <v>0</v>
      </c>
      <c r="V13" s="113">
        <v>1</v>
      </c>
      <c r="W13" s="113">
        <v>2</v>
      </c>
      <c r="X13" s="113">
        <v>0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>
        <v>3</v>
      </c>
      <c r="G14" s="48">
        <f>D14*F14</f>
        <v>1250.01</v>
      </c>
      <c r="H14" s="49">
        <f>D14*E14-0.02</f>
        <v>2500</v>
      </c>
      <c r="I14" s="115"/>
      <c r="J14" s="115"/>
      <c r="K14" s="115"/>
      <c r="L14" s="116"/>
      <c r="M14" s="53">
        <f>I14+H14+G14-L14</f>
        <v>3750.01</v>
      </c>
      <c r="N14" s="108">
        <v>0</v>
      </c>
      <c r="O14" s="109">
        <v>0</v>
      </c>
      <c r="P14" s="98">
        <f>M14-O14</f>
        <v>3750.01</v>
      </c>
      <c r="Q14" s="110" t="s">
        <v>19</v>
      </c>
      <c r="R14" s="111"/>
      <c r="S14" s="101"/>
      <c r="T14" s="112">
        <v>6</v>
      </c>
      <c r="U14" s="113">
        <v>2</v>
      </c>
      <c r="V14" s="113">
        <v>2</v>
      </c>
      <c r="W14" s="113">
        <v>3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22</v>
      </c>
      <c r="U16" s="126">
        <f t="shared" si="2"/>
        <v>18</v>
      </c>
      <c r="V16" s="126">
        <f t="shared" si="2"/>
        <v>8</v>
      </c>
      <c r="W16" s="126">
        <f t="shared" si="2"/>
        <v>9</v>
      </c>
      <c r="X16" s="126">
        <f t="shared" si="2"/>
        <v>4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14680.02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15930.01</v>
      </c>
      <c r="N17" s="136">
        <f>SUM(N8:N16)</f>
        <v>0</v>
      </c>
      <c r="O17" s="137">
        <f>SUM(O8:O16)</f>
        <v>0</v>
      </c>
      <c r="P17" s="138">
        <f>SUM(P7:P16)</f>
        <v>15930.01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11000</v>
      </c>
      <c r="U18" s="143">
        <f t="shared" si="3"/>
        <v>3600</v>
      </c>
      <c r="V18" s="143">
        <f t="shared" si="3"/>
        <v>800</v>
      </c>
      <c r="W18" s="144">
        <f t="shared" si="3"/>
        <v>450</v>
      </c>
      <c r="X18" s="143">
        <f t="shared" si="3"/>
        <v>80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15930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0"/>
      <c r="O20" s="210"/>
      <c r="P20" s="211">
        <f>M17+P19</f>
        <v>15930.01</v>
      </c>
      <c r="Q20" s="211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1500</v>
      </c>
      <c r="C30" s="173">
        <v>-500</v>
      </c>
      <c r="D30" s="175">
        <v>44218</v>
      </c>
    </row>
    <row r="31" spans="2:28" ht="15.75" x14ac:dyDescent="0.25">
      <c r="B31" s="167">
        <f t="shared" si="4"/>
        <v>1000</v>
      </c>
      <c r="C31" s="173">
        <v>-500</v>
      </c>
      <c r="D31" s="175">
        <v>44225</v>
      </c>
    </row>
    <row r="32" spans="2:28" ht="15.75" x14ac:dyDescent="0.25">
      <c r="B32" s="167">
        <f t="shared" si="4"/>
        <v>1000</v>
      </c>
      <c r="C32" s="173"/>
      <c r="D32" s="175">
        <v>44232</v>
      </c>
    </row>
    <row r="33" spans="2:4" ht="15.75" x14ac:dyDescent="0.25">
      <c r="B33" s="167">
        <f t="shared" si="4"/>
        <v>1000</v>
      </c>
      <c r="C33" s="173"/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P1" workbookViewId="0">
      <selection activeCell="R23" sqref="R2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45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-283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H8-I8-J8-K8+G8</f>
        <v>1837.3199999999997</v>
      </c>
      <c r="N8" s="54">
        <v>0</v>
      </c>
      <c r="O8" s="55">
        <v>0</v>
      </c>
      <c r="P8" s="56">
        <f t="shared" si="0"/>
        <v>1837.3199999999997</v>
      </c>
      <c r="Q8" s="57" t="s">
        <v>21</v>
      </c>
      <c r="R8" s="193"/>
      <c r="S8" s="59"/>
      <c r="T8">
        <v>0</v>
      </c>
      <c r="U8">
        <v>9</v>
      </c>
      <c r="V8">
        <v>0</v>
      </c>
      <c r="W8">
        <v>0</v>
      </c>
      <c r="X8">
        <v>1</v>
      </c>
      <c r="Y8">
        <v>1</v>
      </c>
      <c r="Z8">
        <v>1</v>
      </c>
      <c r="AA8">
        <v>2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>
        <v>2</v>
      </c>
      <c r="G9" s="65">
        <f>D9*F9</f>
        <v>866.68</v>
      </c>
      <c r="H9" s="49">
        <f>D9*E9+G9+0.28</f>
        <v>3467</v>
      </c>
      <c r="I9" s="66"/>
      <c r="J9" s="67"/>
      <c r="K9" s="67"/>
      <c r="L9" s="68"/>
      <c r="M9" s="53">
        <f>I9+H9</f>
        <v>3467</v>
      </c>
      <c r="N9" s="69" t="s">
        <v>24</v>
      </c>
      <c r="O9" s="55">
        <v>0</v>
      </c>
      <c r="P9" s="56">
        <f t="shared" si="0"/>
        <v>3467</v>
      </c>
      <c r="Q9" s="70" t="s">
        <v>19</v>
      </c>
      <c r="R9" s="71"/>
      <c r="S9" s="72"/>
      <c r="T9">
        <v>4</v>
      </c>
      <c r="U9">
        <v>5</v>
      </c>
      <c r="V9">
        <v>4</v>
      </c>
      <c r="W9">
        <v>0</v>
      </c>
      <c r="X9">
        <v>3</v>
      </c>
      <c r="Y9">
        <v>0</v>
      </c>
      <c r="Z9">
        <v>1</v>
      </c>
      <c r="AA9">
        <v>2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5.5</v>
      </c>
      <c r="F10" s="47"/>
      <c r="G10" s="75">
        <v>0</v>
      </c>
      <c r="H10" s="49">
        <f>D10*E10+D10*F10</f>
        <v>1540</v>
      </c>
      <c r="I10" s="76"/>
      <c r="J10" s="77"/>
      <c r="K10" s="77"/>
      <c r="L10" s="78">
        <v>0</v>
      </c>
      <c r="M10" s="53">
        <f t="shared" ref="M10:M16" si="1">I10+H10+G10-L10</f>
        <v>1540</v>
      </c>
      <c r="N10" s="79">
        <v>0</v>
      </c>
      <c r="O10" s="80">
        <v>0</v>
      </c>
      <c r="P10" s="81">
        <f t="shared" si="0"/>
        <v>1540</v>
      </c>
      <c r="Q10" s="82" t="s">
        <v>19</v>
      </c>
      <c r="R10" s="83"/>
      <c r="S10" s="83"/>
      <c r="T10">
        <v>2</v>
      </c>
      <c r="U10">
        <v>1</v>
      </c>
      <c r="V10">
        <v>2</v>
      </c>
      <c r="W10">
        <v>2</v>
      </c>
      <c r="X10">
        <v>2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4</v>
      </c>
      <c r="U13" s="113">
        <v>0</v>
      </c>
      <c r="V13" s="113">
        <v>1</v>
      </c>
      <c r="W13" s="113">
        <v>2</v>
      </c>
      <c r="X13" s="113">
        <v>0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/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4</v>
      </c>
      <c r="U14" s="113">
        <v>2</v>
      </c>
      <c r="V14" s="113">
        <v>1</v>
      </c>
      <c r="W14" s="113">
        <v>0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18</v>
      </c>
      <c r="U16" s="126">
        <f t="shared" si="2"/>
        <v>25</v>
      </c>
      <c r="V16" s="126">
        <f t="shared" si="2"/>
        <v>11</v>
      </c>
      <c r="W16" s="126">
        <f t="shared" si="2"/>
        <v>6</v>
      </c>
      <c r="X16" s="126">
        <f t="shared" si="2"/>
        <v>6</v>
      </c>
      <c r="Y16" s="126">
        <f t="shared" si="2"/>
        <v>1</v>
      </c>
      <c r="Z16" s="126">
        <f t="shared" si="2"/>
        <v>2</v>
      </c>
      <c r="AA16" s="126">
        <f t="shared" si="2"/>
        <v>4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16207.02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15544.32</v>
      </c>
      <c r="N17" s="136">
        <f>SUM(N8:N16)</f>
        <v>0</v>
      </c>
      <c r="O17" s="137">
        <f>SUM(O8:O16)</f>
        <v>0</v>
      </c>
      <c r="P17" s="138">
        <f>SUM(P7:P16)</f>
        <v>15544.32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9000</v>
      </c>
      <c r="U18" s="143">
        <f t="shared" si="3"/>
        <v>5000</v>
      </c>
      <c r="V18" s="143">
        <f t="shared" si="3"/>
        <v>1100</v>
      </c>
      <c r="W18" s="144">
        <f t="shared" si="3"/>
        <v>300</v>
      </c>
      <c r="X18" s="143">
        <f t="shared" si="3"/>
        <v>120</v>
      </c>
      <c r="Y18" s="143">
        <f t="shared" si="3"/>
        <v>10</v>
      </c>
      <c r="Z18" s="143">
        <f t="shared" si="3"/>
        <v>10</v>
      </c>
      <c r="AA18" s="143">
        <f t="shared" si="3"/>
        <v>4</v>
      </c>
      <c r="AB18" s="145">
        <f>SUM(T18:AA18)</f>
        <v>15544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0"/>
      <c r="O20" s="210"/>
      <c r="P20" s="211">
        <f>M17+P19</f>
        <v>15544.32</v>
      </c>
      <c r="Q20" s="211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1500</v>
      </c>
      <c r="C30" s="173">
        <v>-500</v>
      </c>
      <c r="D30" s="175">
        <v>44218</v>
      </c>
    </row>
    <row r="31" spans="2:28" ht="15.75" x14ac:dyDescent="0.25">
      <c r="B31" s="167">
        <f t="shared" si="4"/>
        <v>1000</v>
      </c>
      <c r="C31" s="173">
        <v>-500</v>
      </c>
      <c r="D31" s="175">
        <v>44225</v>
      </c>
    </row>
    <row r="32" spans="2:28" ht="15.75" x14ac:dyDescent="0.25">
      <c r="B32" s="167">
        <f t="shared" si="4"/>
        <v>500</v>
      </c>
      <c r="C32" s="173">
        <v>-500</v>
      </c>
      <c r="D32" s="175">
        <v>44232</v>
      </c>
    </row>
    <row r="33" spans="2:4" ht="15.75" x14ac:dyDescent="0.25">
      <c r="B33" s="167">
        <f t="shared" si="4"/>
        <v>0</v>
      </c>
      <c r="C33" s="173">
        <v>-500</v>
      </c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P1" workbookViewId="0">
      <selection activeCell="R23" sqref="R2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46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H8-I8-J8-K8+G8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193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2</v>
      </c>
      <c r="F9" s="64">
        <v>0</v>
      </c>
      <c r="G9" s="65">
        <f>D9*F9</f>
        <v>0</v>
      </c>
      <c r="H9" s="49">
        <f>D9*E9+G9+0.28</f>
        <v>866.95999999999992</v>
      </c>
      <c r="I9" s="66"/>
      <c r="J9" s="67"/>
      <c r="K9" s="67"/>
      <c r="L9" s="68"/>
      <c r="M9" s="53">
        <f>I9+H9+0.04</f>
        <v>866.99999999999989</v>
      </c>
      <c r="N9" s="69" t="s">
        <v>24</v>
      </c>
      <c r="O9" s="55">
        <v>0</v>
      </c>
      <c r="P9" s="56">
        <f t="shared" si="0"/>
        <v>866.99999999999989</v>
      </c>
      <c r="Q9" s="70" t="s">
        <v>19</v>
      </c>
      <c r="R9" s="71"/>
      <c r="S9" s="72"/>
      <c r="T9">
        <v>0</v>
      </c>
      <c r="U9">
        <v>0</v>
      </c>
      <c r="V9">
        <v>4</v>
      </c>
      <c r="W9">
        <v>5</v>
      </c>
      <c r="X9">
        <v>10</v>
      </c>
      <c r="Y9">
        <v>1</v>
      </c>
      <c r="Z9">
        <v>1</v>
      </c>
      <c r="AA9">
        <v>2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6</v>
      </c>
      <c r="F10" s="47"/>
      <c r="G10" s="75">
        <v>0</v>
      </c>
      <c r="H10" s="49">
        <v>1960</v>
      </c>
      <c r="I10" s="76"/>
      <c r="J10" s="77"/>
      <c r="K10" s="77"/>
      <c r="L10" s="78">
        <v>0</v>
      </c>
      <c r="M10" s="53">
        <f t="shared" ref="M10:M16" si="1">I10+H10+G10-L10</f>
        <v>1960</v>
      </c>
      <c r="N10" s="79">
        <v>0</v>
      </c>
      <c r="O10" s="80">
        <v>0</v>
      </c>
      <c r="P10" s="81">
        <f t="shared" si="0"/>
        <v>1960</v>
      </c>
      <c r="Q10" s="82" t="s">
        <v>19</v>
      </c>
      <c r="R10" s="83"/>
      <c r="S10" s="83"/>
      <c r="T10">
        <v>3</v>
      </c>
      <c r="U10">
        <v>0</v>
      </c>
      <c r="V10">
        <v>2</v>
      </c>
      <c r="W10">
        <v>4</v>
      </c>
      <c r="X10">
        <v>3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4</v>
      </c>
      <c r="U13" s="113">
        <v>0</v>
      </c>
      <c r="V13" s="113">
        <v>1</v>
      </c>
      <c r="W13" s="113">
        <v>2</v>
      </c>
      <c r="X13" s="113">
        <v>0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>
        <v>3</v>
      </c>
      <c r="G14" s="48">
        <f>D14*F14</f>
        <v>1250.01</v>
      </c>
      <c r="H14" s="49">
        <f>D14*E14-0.02</f>
        <v>2500</v>
      </c>
      <c r="I14" s="115"/>
      <c r="J14" s="115"/>
      <c r="K14" s="115"/>
      <c r="L14" s="116"/>
      <c r="M14" s="53">
        <f>I14+H14+G14-L14</f>
        <v>3750.01</v>
      </c>
      <c r="N14" s="108">
        <v>0</v>
      </c>
      <c r="O14" s="109">
        <v>0</v>
      </c>
      <c r="P14" s="98">
        <f>M14-O14</f>
        <v>3750.01</v>
      </c>
      <c r="Q14" s="110" t="s">
        <v>19</v>
      </c>
      <c r="R14" s="111"/>
      <c r="S14" s="101"/>
      <c r="T14" s="112">
        <v>6</v>
      </c>
      <c r="U14" s="113">
        <v>2</v>
      </c>
      <c r="V14" s="113">
        <v>3</v>
      </c>
      <c r="W14" s="113">
        <v>1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21</v>
      </c>
      <c r="U16" s="126">
        <f t="shared" si="2"/>
        <v>10</v>
      </c>
      <c r="V16" s="126">
        <f t="shared" si="2"/>
        <v>14</v>
      </c>
      <c r="W16" s="126">
        <f t="shared" si="2"/>
        <v>14</v>
      </c>
      <c r="X16" s="126">
        <f t="shared" si="2"/>
        <v>14</v>
      </c>
      <c r="Y16" s="126">
        <f t="shared" si="2"/>
        <v>1</v>
      </c>
      <c r="Z16" s="126">
        <f t="shared" si="2"/>
        <v>1</v>
      </c>
      <c r="AA16" s="126">
        <f t="shared" si="2"/>
        <v>2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14026.98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14897.33</v>
      </c>
      <c r="N17" s="136">
        <f>SUM(N8:N16)</f>
        <v>0</v>
      </c>
      <c r="O17" s="137">
        <f>SUM(O8:O16)</f>
        <v>0</v>
      </c>
      <c r="P17" s="138">
        <f>SUM(P7:P16)</f>
        <v>14897.33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10500</v>
      </c>
      <c r="U18" s="143">
        <f t="shared" si="3"/>
        <v>2000</v>
      </c>
      <c r="V18" s="143">
        <f t="shared" si="3"/>
        <v>1400</v>
      </c>
      <c r="W18" s="144">
        <f t="shared" si="3"/>
        <v>700</v>
      </c>
      <c r="X18" s="143">
        <f t="shared" si="3"/>
        <v>280</v>
      </c>
      <c r="Y18" s="143">
        <f t="shared" si="3"/>
        <v>10</v>
      </c>
      <c r="Z18" s="143">
        <f t="shared" si="3"/>
        <v>5</v>
      </c>
      <c r="AA18" s="143">
        <f t="shared" si="3"/>
        <v>2</v>
      </c>
      <c r="AB18" s="145">
        <f>SUM(T18:AA18)</f>
        <v>14897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0"/>
      <c r="O20" s="210"/>
      <c r="P20" s="211">
        <f>M17+P19</f>
        <v>14897.33</v>
      </c>
      <c r="Q20" s="211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1500</v>
      </c>
      <c r="C30" s="173">
        <v>-500</v>
      </c>
      <c r="D30" s="175">
        <v>44218</v>
      </c>
    </row>
    <row r="31" spans="2:28" ht="15.75" x14ac:dyDescent="0.25">
      <c r="B31" s="167">
        <f t="shared" si="4"/>
        <v>1000</v>
      </c>
      <c r="C31" s="173">
        <v>-500</v>
      </c>
      <c r="D31" s="175">
        <v>44225</v>
      </c>
    </row>
    <row r="32" spans="2:28" ht="15.75" x14ac:dyDescent="0.25">
      <c r="B32" s="167">
        <f t="shared" si="4"/>
        <v>500</v>
      </c>
      <c r="C32" s="173">
        <v>-500</v>
      </c>
      <c r="D32" s="175">
        <v>44232</v>
      </c>
    </row>
    <row r="33" spans="2:4" ht="15.75" x14ac:dyDescent="0.25">
      <c r="B33" s="167">
        <f t="shared" si="4"/>
        <v>0</v>
      </c>
      <c r="C33" s="173">
        <v>-500</v>
      </c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B23" sqref="B2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47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H8-I8-J8-K8+G8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193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0</v>
      </c>
      <c r="F9" s="64">
        <v>0</v>
      </c>
      <c r="G9" s="65">
        <f>D9*F9</f>
        <v>0</v>
      </c>
      <c r="H9" s="49">
        <f>D9*E9+G9</f>
        <v>0</v>
      </c>
      <c r="I9" s="66"/>
      <c r="J9" s="67"/>
      <c r="K9" s="67"/>
      <c r="L9" s="68"/>
      <c r="M9" s="53">
        <f>I9+H9</f>
        <v>0</v>
      </c>
      <c r="N9" s="69" t="s">
        <v>24</v>
      </c>
      <c r="O9" s="55">
        <v>0</v>
      </c>
      <c r="P9" s="56">
        <f t="shared" si="0"/>
        <v>0</v>
      </c>
      <c r="Q9" s="70" t="s">
        <v>19</v>
      </c>
      <c r="R9" s="71"/>
      <c r="S9" s="72"/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5.5</v>
      </c>
      <c r="F10" s="47"/>
      <c r="G10" s="75">
        <v>0</v>
      </c>
      <c r="H10" s="49">
        <v>1540</v>
      </c>
      <c r="I10" s="76"/>
      <c r="J10" s="77"/>
      <c r="K10" s="77"/>
      <c r="L10" s="78">
        <v>0</v>
      </c>
      <c r="M10" s="53">
        <f t="shared" ref="M10:M16" si="1">I10+H10+G10-L10</f>
        <v>1540</v>
      </c>
      <c r="N10" s="79">
        <v>0</v>
      </c>
      <c r="O10" s="80">
        <v>0</v>
      </c>
      <c r="P10" s="81">
        <f t="shared" si="0"/>
        <v>1540</v>
      </c>
      <c r="Q10" s="82" t="s">
        <v>19</v>
      </c>
      <c r="R10" s="83"/>
      <c r="S10" s="83"/>
      <c r="T10">
        <v>2</v>
      </c>
      <c r="U10">
        <v>0</v>
      </c>
      <c r="V10">
        <v>5</v>
      </c>
      <c r="W10">
        <v>0</v>
      </c>
      <c r="X10">
        <v>2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4</v>
      </c>
      <c r="U13" s="113">
        <v>0</v>
      </c>
      <c r="V13" s="113">
        <v>1</v>
      </c>
      <c r="W13" s="113">
        <v>2</v>
      </c>
      <c r="X13" s="113">
        <v>0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/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4</v>
      </c>
      <c r="U14" s="113">
        <v>0</v>
      </c>
      <c r="V14" s="113">
        <v>3</v>
      </c>
      <c r="W14" s="113">
        <v>2</v>
      </c>
      <c r="X14" s="113">
        <v>5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>
        <v>1</v>
      </c>
      <c r="G15" s="48">
        <f>D15</f>
        <v>300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2100</v>
      </c>
      <c r="N15" s="108">
        <v>0</v>
      </c>
      <c r="O15" s="109">
        <v>0</v>
      </c>
      <c r="P15" s="98">
        <f>M15-O15</f>
        <v>2100</v>
      </c>
      <c r="Q15" s="110" t="s">
        <v>19</v>
      </c>
      <c r="R15" s="111"/>
      <c r="S15" s="101"/>
      <c r="T15" s="112">
        <v>2</v>
      </c>
      <c r="U15" s="113">
        <v>5</v>
      </c>
      <c r="V15" s="113">
        <v>0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18</v>
      </c>
      <c r="U16" s="126">
        <f t="shared" si="2"/>
        <v>10</v>
      </c>
      <c r="V16" s="126">
        <f t="shared" si="2"/>
        <v>12</v>
      </c>
      <c r="W16" s="126">
        <f t="shared" si="2"/>
        <v>6</v>
      </c>
      <c r="X16" s="126">
        <f t="shared" si="2"/>
        <v>8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12740.02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12660.32</v>
      </c>
      <c r="N17" s="136">
        <f>SUM(N8:N16)</f>
        <v>0</v>
      </c>
      <c r="O17" s="137">
        <f>SUM(O8:O16)</f>
        <v>0</v>
      </c>
      <c r="P17" s="138">
        <f>SUM(P7:P16)</f>
        <v>12660.32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9000</v>
      </c>
      <c r="U18" s="143">
        <f t="shared" si="3"/>
        <v>2000</v>
      </c>
      <c r="V18" s="143">
        <f t="shared" si="3"/>
        <v>1200</v>
      </c>
      <c r="W18" s="144">
        <f t="shared" si="3"/>
        <v>300</v>
      </c>
      <c r="X18" s="143">
        <f t="shared" si="3"/>
        <v>160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12660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0"/>
      <c r="O20" s="210"/>
      <c r="P20" s="211">
        <f>M17+P19</f>
        <v>12660.32</v>
      </c>
      <c r="Q20" s="211"/>
      <c r="W20" s="10"/>
      <c r="X20" s="155"/>
    </row>
    <row r="21" spans="2:28" ht="23.25" x14ac:dyDescent="0.35">
      <c r="B21" s="194"/>
      <c r="C21" s="194"/>
      <c r="D21" s="195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B22" s="196"/>
      <c r="C22" s="197"/>
      <c r="D22" s="198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99"/>
      <c r="C23" s="197"/>
      <c r="D23" s="200"/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99"/>
      <c r="C24" s="201"/>
      <c r="D24" s="174"/>
    </row>
    <row r="25" spans="2:28" ht="15.75" x14ac:dyDescent="0.25">
      <c r="B25" s="199"/>
      <c r="C25" s="201"/>
      <c r="D25" s="202"/>
    </row>
    <row r="26" spans="2:28" ht="15.75" x14ac:dyDescent="0.25">
      <c r="B26" s="199"/>
      <c r="C26" s="201"/>
      <c r="D26" s="202"/>
    </row>
    <row r="27" spans="2:28" ht="15.75" x14ac:dyDescent="0.25">
      <c r="B27" s="199"/>
      <c r="C27" s="201"/>
      <c r="D27" s="202"/>
    </row>
    <row r="28" spans="2:28" ht="15.75" x14ac:dyDescent="0.25">
      <c r="B28" s="199"/>
      <c r="C28" s="201"/>
      <c r="D28" s="202"/>
    </row>
    <row r="29" spans="2:28" ht="15.75" x14ac:dyDescent="0.25">
      <c r="B29" s="199"/>
      <c r="C29" s="201"/>
      <c r="D29" s="202"/>
    </row>
    <row r="30" spans="2:28" ht="15.75" x14ac:dyDescent="0.25">
      <c r="B30" s="199"/>
      <c r="C30" s="201"/>
      <c r="D30" s="202"/>
    </row>
    <row r="31" spans="2:28" ht="15.75" x14ac:dyDescent="0.25">
      <c r="B31" s="199"/>
      <c r="C31" s="201"/>
      <c r="D31" s="202"/>
    </row>
    <row r="32" spans="2:28" ht="15.75" x14ac:dyDescent="0.25">
      <c r="B32" s="199"/>
      <c r="C32" s="201"/>
      <c r="D32" s="202"/>
    </row>
    <row r="33" spans="2:4" ht="15.75" x14ac:dyDescent="0.25">
      <c r="B33" s="199"/>
      <c r="C33" s="201"/>
      <c r="D33" s="202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K1" workbookViewId="0">
      <selection activeCell="M22" sqref="M22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48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H8-I8-J8-K8+G8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193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44" t="s">
        <v>30</v>
      </c>
      <c r="C9" s="203">
        <v>44242</v>
      </c>
      <c r="D9" s="207">
        <v>366.67</v>
      </c>
      <c r="E9" s="63">
        <v>6</v>
      </c>
      <c r="F9" s="64"/>
      <c r="G9" s="65"/>
      <c r="H9" s="49">
        <f>D9*E9-0.02</f>
        <v>2200</v>
      </c>
      <c r="I9" s="66"/>
      <c r="J9" s="67"/>
      <c r="K9" s="67"/>
      <c r="L9" s="68"/>
      <c r="M9" s="53">
        <f>I9+H9</f>
        <v>2200</v>
      </c>
      <c r="N9" s="69" t="s">
        <v>24</v>
      </c>
      <c r="O9" s="55">
        <v>0</v>
      </c>
      <c r="P9" s="56">
        <f t="shared" si="0"/>
        <v>2200</v>
      </c>
      <c r="Q9" s="70" t="s">
        <v>19</v>
      </c>
      <c r="R9" s="71"/>
      <c r="S9" s="72"/>
      <c r="T9">
        <v>2</v>
      </c>
      <c r="U9">
        <v>5</v>
      </c>
      <c r="V9">
        <v>2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32</v>
      </c>
      <c r="C10" s="205">
        <v>44354</v>
      </c>
      <c r="D10" s="104">
        <v>300</v>
      </c>
      <c r="E10" s="47">
        <v>6</v>
      </c>
      <c r="F10" s="47"/>
      <c r="G10" s="48">
        <v>0</v>
      </c>
      <c r="H10" s="49">
        <f>D10*E10</f>
        <v>1800</v>
      </c>
      <c r="I10" s="76"/>
      <c r="J10" s="77"/>
      <c r="K10" s="77"/>
      <c r="L10" s="78">
        <v>0</v>
      </c>
      <c r="M10" s="53">
        <f t="shared" ref="M10:M16" si="1">I10+H10+G10-L10</f>
        <v>1800</v>
      </c>
      <c r="N10" s="79">
        <v>0</v>
      </c>
      <c r="O10" s="80">
        <v>0</v>
      </c>
      <c r="P10" s="81">
        <f t="shared" si="0"/>
        <v>1800</v>
      </c>
      <c r="Q10" s="82" t="s">
        <v>19</v>
      </c>
      <c r="R10" s="83"/>
      <c r="S10" s="83"/>
      <c r="T10">
        <v>2</v>
      </c>
      <c r="U10">
        <v>3</v>
      </c>
      <c r="V10">
        <v>2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25</v>
      </c>
      <c r="C13" s="204"/>
      <c r="D13" s="74">
        <v>280</v>
      </c>
      <c r="E13" s="47">
        <v>4</v>
      </c>
      <c r="F13" s="47"/>
      <c r="G13" s="75">
        <v>0</v>
      </c>
      <c r="H13" s="49">
        <v>1120</v>
      </c>
      <c r="I13" s="106"/>
      <c r="J13" s="106"/>
      <c r="K13" s="106"/>
      <c r="L13" s="107">
        <v>0</v>
      </c>
      <c r="M13" s="53">
        <f>I13+H13+G13-L13</f>
        <v>1120</v>
      </c>
      <c r="N13" s="108">
        <v>0</v>
      </c>
      <c r="O13" s="109">
        <v>0</v>
      </c>
      <c r="P13" s="98">
        <f>M13-O13</f>
        <v>1120</v>
      </c>
      <c r="Q13" s="110" t="s">
        <v>19</v>
      </c>
      <c r="R13" s="111"/>
      <c r="S13" s="101"/>
      <c r="T13" s="112">
        <v>2</v>
      </c>
      <c r="U13" s="113">
        <v>0</v>
      </c>
      <c r="V13" s="113">
        <v>1</v>
      </c>
      <c r="W13" s="113">
        <v>0</v>
      </c>
      <c r="X13" s="113">
        <v>1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>
        <v>3</v>
      </c>
      <c r="G14" s="48">
        <f>D14*F14-0.01</f>
        <v>1250</v>
      </c>
      <c r="H14" s="49">
        <f>D14*E14-0.02</f>
        <v>2500</v>
      </c>
      <c r="I14" s="115"/>
      <c r="J14" s="115"/>
      <c r="K14" s="115"/>
      <c r="L14" s="116"/>
      <c r="M14" s="53">
        <f>I14+H14+G14-L14</f>
        <v>3750</v>
      </c>
      <c r="N14" s="108">
        <v>0</v>
      </c>
      <c r="O14" s="109">
        <v>0</v>
      </c>
      <c r="P14" s="98">
        <f>M14-O14</f>
        <v>3750</v>
      </c>
      <c r="Q14" s="110" t="s">
        <v>19</v>
      </c>
      <c r="R14" s="111"/>
      <c r="S14" s="101"/>
      <c r="T14" s="112">
        <v>5</v>
      </c>
      <c r="U14" s="113">
        <v>5</v>
      </c>
      <c r="V14" s="113">
        <v>1</v>
      </c>
      <c r="W14" s="113">
        <v>1</v>
      </c>
      <c r="X14" s="113">
        <v>5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60"/>
      <c r="C15" s="206"/>
      <c r="D15" s="74"/>
      <c r="E15" s="105">
        <v>0</v>
      </c>
      <c r="F15" s="47">
        <v>0</v>
      </c>
      <c r="G15" s="48">
        <f>D15*F15</f>
        <v>0</v>
      </c>
      <c r="H15" s="49">
        <f>D15*E15+G15</f>
        <v>0</v>
      </c>
      <c r="I15" s="117"/>
      <c r="J15" s="117"/>
      <c r="K15" s="117" t="s">
        <v>0</v>
      </c>
      <c r="L15" s="118"/>
      <c r="M15" s="53">
        <f>I15+H15+G15-L15</f>
        <v>0</v>
      </c>
      <c r="N15" s="108">
        <v>0</v>
      </c>
      <c r="O15" s="109">
        <v>0</v>
      </c>
      <c r="P15" s="98">
        <f>M15-O15</f>
        <v>0</v>
      </c>
      <c r="Q15" s="110" t="s">
        <v>19</v>
      </c>
      <c r="R15" s="111"/>
      <c r="S15" s="101"/>
      <c r="T15" s="112">
        <v>0</v>
      </c>
      <c r="U15" s="113">
        <v>0</v>
      </c>
      <c r="V15" s="113">
        <v>0</v>
      </c>
      <c r="W15" s="113">
        <v>0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17</v>
      </c>
      <c r="U16" s="126">
        <f t="shared" si="2"/>
        <v>18</v>
      </c>
      <c r="V16" s="126">
        <f t="shared" si="2"/>
        <v>9</v>
      </c>
      <c r="W16" s="126">
        <f t="shared" si="2"/>
        <v>1</v>
      </c>
      <c r="X16" s="126">
        <f t="shared" si="2"/>
        <v>7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12320.02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13190.32</v>
      </c>
      <c r="N17" s="136">
        <f>SUM(N8:N16)</f>
        <v>0</v>
      </c>
      <c r="O17" s="137">
        <f>SUM(O8:O16)</f>
        <v>0</v>
      </c>
      <c r="P17" s="138">
        <f>SUM(P7:P16)</f>
        <v>13190.32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8500</v>
      </c>
      <c r="U18" s="143">
        <f t="shared" si="3"/>
        <v>3600</v>
      </c>
      <c r="V18" s="143">
        <f t="shared" si="3"/>
        <v>900</v>
      </c>
      <c r="W18" s="144">
        <f t="shared" si="3"/>
        <v>50</v>
      </c>
      <c r="X18" s="143">
        <f t="shared" si="3"/>
        <v>140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13190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0"/>
      <c r="O20" s="210"/>
      <c r="P20" s="211">
        <f>M17+P19</f>
        <v>13190.32</v>
      </c>
      <c r="Q20" s="211"/>
      <c r="W20" s="10"/>
      <c r="X20" s="155"/>
    </row>
    <row r="21" spans="2:28" ht="23.25" x14ac:dyDescent="0.35">
      <c r="B21" s="194"/>
      <c r="C21" s="194"/>
      <c r="D21" s="195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B22" s="196"/>
      <c r="C22" s="197"/>
      <c r="D22" s="198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99"/>
      <c r="C23" s="197"/>
      <c r="D23" s="200"/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99"/>
      <c r="C24" s="201"/>
      <c r="D24" s="174"/>
    </row>
    <row r="25" spans="2:28" ht="15.75" x14ac:dyDescent="0.25">
      <c r="B25" s="199"/>
      <c r="C25" s="201"/>
      <c r="D25" s="202"/>
    </row>
    <row r="26" spans="2:28" ht="15.75" x14ac:dyDescent="0.25">
      <c r="B26" s="199"/>
      <c r="C26" s="201"/>
      <c r="D26" s="202"/>
    </row>
    <row r="27" spans="2:28" ht="15.75" x14ac:dyDescent="0.25">
      <c r="B27" s="199"/>
      <c r="C27" s="201"/>
      <c r="D27" s="202"/>
    </row>
    <row r="28" spans="2:28" ht="15.75" x14ac:dyDescent="0.25">
      <c r="B28" s="199"/>
      <c r="C28" s="201"/>
      <c r="D28" s="202"/>
    </row>
    <row r="29" spans="2:28" ht="15.75" x14ac:dyDescent="0.25">
      <c r="B29" s="199"/>
      <c r="C29" s="201"/>
      <c r="D29" s="202"/>
    </row>
    <row r="30" spans="2:28" ht="15.75" x14ac:dyDescent="0.25">
      <c r="B30" s="199"/>
      <c r="C30" s="201"/>
      <c r="D30" s="202"/>
    </row>
    <row r="31" spans="2:28" ht="15.75" x14ac:dyDescent="0.25">
      <c r="B31" s="199"/>
      <c r="C31" s="201"/>
      <c r="D31" s="202"/>
    </row>
    <row r="32" spans="2:28" ht="15.75" x14ac:dyDescent="0.25">
      <c r="B32" s="199"/>
      <c r="C32" s="201"/>
      <c r="D32" s="202"/>
    </row>
    <row r="33" spans="2:4" ht="15.75" x14ac:dyDescent="0.25">
      <c r="B33" s="199"/>
      <c r="C33" s="201"/>
      <c r="D33" s="202"/>
    </row>
  </sheetData>
  <sortState ref="B9:H15">
    <sortCondition ref="B9:B15"/>
  </sortState>
  <mergeCells count="3">
    <mergeCell ref="B1:O2"/>
    <mergeCell ref="N20:O20"/>
    <mergeCell ref="P20:Q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SEMANA  01    2022   </vt:lpstr>
      <vt:lpstr>SEMANA   02   2022  </vt:lpstr>
      <vt:lpstr>SEMANA   03    2022    </vt:lpstr>
      <vt:lpstr>SEMANA   04    2022     </vt:lpstr>
      <vt:lpstr>SEMANA  05    2022      </vt:lpstr>
      <vt:lpstr>SEMANA   06   2022   </vt:lpstr>
      <vt:lpstr>SEMANA   07    2022</vt:lpstr>
      <vt:lpstr>SEMANA  08     2022     </vt:lpstr>
      <vt:lpstr>SEMANA  09    2022     </vt:lpstr>
      <vt:lpstr>SEMANA   10    2022   </vt:lpstr>
      <vt:lpstr>SEMANA   11     2022   </vt:lpstr>
      <vt:lpstr>SEMANA   12     2022    </vt:lpstr>
      <vt:lpstr>SEMANA 13   2022       </vt:lpstr>
      <vt:lpstr>SEMANA    14      2022     </vt:lpstr>
      <vt:lpstr>SEMANA  15    2022       </vt:lpstr>
      <vt:lpstr>SEMANA    16    2022      </vt:lpstr>
      <vt:lpstr>    SEMANA    17    2022    </vt:lpstr>
      <vt:lpstr>   SEMANA   18    2022   </vt:lpstr>
      <vt:lpstr>Hoja2</vt:lpstr>
      <vt:lpstr>Hoja5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2022-05-07T13:44:19Z</cp:lastPrinted>
  <dcterms:created xsi:type="dcterms:W3CDTF">2022-01-08T13:11:48Z</dcterms:created>
  <dcterms:modified xsi:type="dcterms:W3CDTF">2022-05-07T13:45:46Z</dcterms:modified>
</cp:coreProperties>
</file>