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PULPA BLANCA S-CUETE       " sheetId="199" r:id="rId12"/>
    <sheet name="PULPAS DE PIERNA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Hoja2" sheetId="195" r:id="rId49"/>
    <sheet name="Hoja1" sheetId="204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R108" i="65"/>
  <c r="P108" i="65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R83" i="65"/>
  <c r="W83" i="65" s="1"/>
  <c r="P83" i="65"/>
  <c r="P82" i="65"/>
  <c r="R82" i="65" s="1"/>
  <c r="W82" i="65" s="1"/>
  <c r="R81" i="65"/>
  <c r="W81" i="65" s="1"/>
  <c r="P81" i="65"/>
  <c r="W80" i="65"/>
  <c r="P80" i="65"/>
  <c r="R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W48" i="65"/>
  <c r="P48" i="65"/>
  <c r="R48" i="65" s="1"/>
  <c r="P47" i="65"/>
  <c r="R47" i="65" s="1"/>
  <c r="W47" i="65" s="1"/>
  <c r="P46" i="65"/>
  <c r="R46" i="65" s="1"/>
  <c r="W46" i="65" s="1"/>
  <c r="R45" i="65"/>
  <c r="W45" i="65" s="1"/>
  <c r="P45" i="65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W40" i="65"/>
  <c r="P40" i="65"/>
  <c r="R40" i="65" s="1"/>
  <c r="P39" i="65"/>
  <c r="R39" i="65" s="1"/>
  <c r="W39" i="65" s="1"/>
  <c r="P38" i="65"/>
  <c r="R38" i="65" s="1"/>
  <c r="W38" i="65" s="1"/>
  <c r="R37" i="65"/>
  <c r="W37" i="65" s="1"/>
  <c r="P37" i="65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2" i="191"/>
  <c r="Q39" i="19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T11" i="191" s="1"/>
  <c r="S5" i="191"/>
  <c r="P53" i="177" l="1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T12" i="19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Q13" i="38"/>
  <c r="Q16" i="38"/>
  <c r="Q11" i="38"/>
  <c r="Q6" i="38"/>
  <c r="Q14" i="38"/>
  <c r="Q6" i="197" l="1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<sst xmlns="http://schemas.openxmlformats.org/spreadsheetml/2006/main" count="3110" uniqueCount="392">
  <si>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</si>
  <si>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</si>
  <si>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</si>
  <si>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</si>
  <si>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</si>
  <si>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</si>
  <si>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</si>
  <si>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</si>
  <si>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</si>
  <si>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</si>
  <si>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</si>
  <si>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</si>
  <si>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</si>
  <si>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</si>
  <si>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</si>
  <si>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</si>
  <si>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</si>
  <si>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</si>
  <si>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</si>
  <si>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</si>
  <si>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</si>
  <si>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</si>
  <si>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</si>
  <si>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</si>
  <si>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</si>
  <si>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</si>
  <si>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</si>
  <si>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</si>
  <si>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</si>
  <si>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</si>
  <si>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</si>
  <si>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</si>
  <si>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</si>
  <si>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</si>
  <si>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</si>
  <si>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</si>
  <si>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</si>
  <si>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</si>
  <si>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</si>
  <si>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</si>
  <si>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</si>
  <si>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</si>
  <si>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</si>
  <si>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</si>
  <si>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</si>
  <si>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</si>
  <si>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</si>
  <si>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</si>
  <si>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</si>
  <si>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</si>
  <si>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</si>
  <si>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</si>
  <si>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</si>
  <si>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</si>
  <si>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</si>
  <si>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</si>
  <si>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</si>
  <si>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</si>
  <si>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</si>
  <si>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</si>
  <si>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</si>
  <si>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</si>
  <si>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</si>
  <si>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</si>
  <si>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</si>
  <si>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</si>
  <si>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</si>
  <si>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</si>
  <si>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</si>
  <si>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</si>
  <si>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</si>
  <si>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</si>
  <si>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</si>
  <si>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</si>
  <si>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</si>
  <si>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</si>
  <si>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</si>
  <si>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</si>
  <si>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</si>
  <si>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</si>
  <si>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</si>
  <si>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</si>
  <si>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</si>
  <si>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</si>
  <si>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</si>
  <si>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</si>
  <si>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</si>
  <si>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</si>
  <si>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</si>
  <si>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</si>
  <si>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</si>
  <si>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</si>
  <si>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</si>
  <si>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</si>
  <si>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</si>
  <si>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</si>
  <si>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</si>
  <si>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</si>
  <si>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</si>
  <si>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</si>
  <si>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</si>
  <si>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</si>
  <si>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</si>
  <si>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</si>
  <si>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</si>
  <si>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</si>
  <si>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</si>
  <si>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</si>
  <si>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</si>
  <si>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</si>
  <si>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</si>
  <si>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</si>
  <si>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</si>
  <si>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</si>
  <si>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</si>
  <si>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</si>
  <si>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</si>
  <si>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</si>
  <si>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</si>
  <si>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</si>
  <si>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</si>
  <si>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</si>
  <si>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</si>
  <si>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</si>
  <si>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</si>
  <si>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</si>
  <si>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</si>
  <si>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</si>
  <si>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</si>
  <si>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</si>
  <si>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</si>
  <si>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</si>
  <si>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</si>
  <si>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</si>
  <si>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</si>
  <si>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</si>
  <si>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</si>
  <si>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</si>
  <si>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</si>
  <si>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</si>
  <si>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</si>
  <si>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</si>
  <si>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</si>
  <si>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</si>
  <si>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</si>
  <si>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</si>
  <si>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</si>
  <si>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</si>
  <si>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</si>
  <si>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</si>
  <si>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</si>
  <si>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</si>
  <si>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</si>
  <si>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</si>
  <si>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</si>
  <si>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</si>
  <si>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</si>
  <si>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</si>
  <si>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</si>
  <si>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</si>
  <si>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</si>
  <si>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</si>
  <si>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</si>
  <si>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</si>
  <si>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</si>
  <si>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</si>
  <si>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</si>
  <si>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</si>
  <si>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</si>
  <si>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</si>
  <si>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</si>
  <si>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</si>
  <si>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</si>
  <si>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</si>
  <si>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</si>
  <si>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</si>
  <si>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</si>
  <si>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</si>
  <si>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</si>
  <si>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</si>
  <si>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</si>
  <si>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</si>
  <si>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</si>
  <si>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</si>
  <si>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</si>
  <si>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</si>
  <si>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</si>
  <si>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</si>
  <si>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</si>
  <si>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</si>
  <si>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</si>
  <si>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</si>
  <si>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</si>
  <si>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</si>
  <si>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</si>
  <si>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</si>
  <si>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</si>
  <si>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</si>
  <si>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</si>
  <si>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</si>
  <si>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</si>
  <si>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</si>
  <si>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</si>
  <si>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</si>
  <si>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</si>
  <si>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</si>
  <si>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</si>
  <si>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</si>
  <si>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</si>
  <si>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</si>
  <si>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</si>
  <si>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</si>
  <si>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</si>
  <si>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</si>
  <si>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</si>
  <si>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</si>
  <si>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</si>
  <si>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</si>
  <si>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</si>
  <si>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</si>
  <si>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</si>
  <si>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</si>
  <si>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</si>
  <si>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</si>
  <si>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</si>
  <si>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</si>
  <si>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</si>
  <si>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</si>
  <si>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</si>
  <si>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</si>
  <si>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</si>
  <si>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</si>
  <si>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</si>
  <si>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</si>
  <si>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</si>
  <si>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</si>
  <si>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</si>
  <si>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</si>
  <si>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</si>
  <si>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</si>
  <si>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</si>
  <si>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</si>
  <si>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</si>
  <si>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</si>
  <si>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PULPA Blanca S/Cuete  ANGUS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</si>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</sst>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5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52" fillId="0" borderId="33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0" fontId="7" fillId="0" borderId="0" xfId="0" applyFont="1" applyFill="1" applyAlignment="1">
      <alignment horizontal="center" wrapText="1"/>
    </xf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25" borderId="0" xfId="0" applyFont="1" applyFill="1" applyAlignment="1">
      <alignment wrapText="1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28" fillId="0" borderId="78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28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FFCCFF"/>
      <color rgb="FFFF3399"/>
      <color rgb="FFCC99FF"/>
      <color rgb="FF99FFCC"/>
      <color rgb="FFCC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2">
                  <c:v>2048370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2">
                  <c:v>801976.11659999995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876189.22089999996</c:v>
                </c:pt>
                <c:pt idx="2">
                  <c:v>843926.03300000005</c:v>
                </c:pt>
                <c:pt idx="3">
                  <c:v>881164.49129999999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0</c:v>
                </c:pt>
                <c:pt idx="12">
                  <c:v>846767.11659999995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46.163582452303473</c:v>
                </c:pt>
                <c:pt idx="2">
                  <c:v>45.478076220341705</c:v>
                </c:pt>
                <c:pt idx="3">
                  <c:v>46.107229859977394</c:v>
                </c:pt>
                <c:pt idx="4">
                  <c:v>46.936929561514297</c:v>
                </c:pt>
                <c:pt idx="5">
                  <c:v>49.427216635951275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49.773458891205102</c:v>
                </c:pt>
                <c:pt idx="9">
                  <c:v>49.750339433839869</c:v>
                </c:pt>
                <c:pt idx="10">
                  <c:v>48.940965181233985</c:v>
                </c:pt>
                <c:pt idx="11">
                  <c:v>0</c:v>
                </c:pt>
                <c:pt idx="12">
                  <c:v>47.275845091339491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F106" sqref="F10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6" t="s">
        <v>268</v>
      </c>
      <c r="C1" s="817"/>
      <c r="D1" s="818"/>
      <c r="E1" s="819"/>
      <c r="F1" s="820"/>
      <c r="G1" s="821"/>
      <c r="H1" s="820"/>
      <c r="I1" s="822"/>
      <c r="J1" s="823"/>
      <c r="K1" s="1154" t="s">
        <v>26</v>
      </c>
      <c r="L1" s="600"/>
      <c r="M1" s="1156" t="s">
        <v>27</v>
      </c>
      <c r="N1" s="439"/>
      <c r="P1" s="97" t="s">
        <v>38</v>
      </c>
      <c r="Q1" s="1152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155"/>
      <c r="L2" s="601" t="s">
        <v>29</v>
      </c>
      <c r="M2" s="1157"/>
      <c r="N2" s="440" t="s">
        <v>29</v>
      </c>
      <c r="O2" s="552" t="s">
        <v>30</v>
      </c>
      <c r="P2" s="98" t="s">
        <v>39</v>
      </c>
      <c r="Q2" s="1153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317</v>
      </c>
      <c r="K4" s="1113">
        <v>11761</v>
      </c>
      <c r="L4" s="1114" t="s">
        <v>337</v>
      </c>
      <c r="M4" s="1113">
        <v>33640</v>
      </c>
      <c r="N4" s="1112" t="s">
        <v>338</v>
      </c>
      <c r="O4" s="555"/>
      <c r="P4" s="541"/>
      <c r="Q4" s="841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322</v>
      </c>
      <c r="K5" s="1111">
        <v>11151</v>
      </c>
      <c r="L5" s="1114" t="s">
        <v>338</v>
      </c>
      <c r="M5" s="538">
        <v>33640</v>
      </c>
      <c r="N5" s="548" t="s">
        <v>355</v>
      </c>
      <c r="O5" s="555">
        <v>2045266</v>
      </c>
      <c r="P5" s="541"/>
      <c r="Q5" s="904">
        <f>41799.81*19.89</f>
        <v>831398.22089999996</v>
      </c>
      <c r="R5" s="986" t="s">
        <v>335</v>
      </c>
      <c r="S5" s="65">
        <f>Q5+M5+K5+P5</f>
        <v>876189.22089999996</v>
      </c>
      <c r="T5" s="65">
        <f>S5/H5+0.1</f>
        <v>46.163582452303473</v>
      </c>
      <c r="U5" s="200"/>
    </row>
    <row r="6" spans="1:29" s="157" customFormat="1" ht="21.75" customHeight="1" x14ac:dyDescent="0.25">
      <c r="A6" s="100">
        <v>3</v>
      </c>
      <c r="B6" s="788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323</v>
      </c>
      <c r="K6" s="1113">
        <v>9851</v>
      </c>
      <c r="L6" s="1114" t="s">
        <v>338</v>
      </c>
      <c r="M6" s="538">
        <v>33640</v>
      </c>
      <c r="N6" s="548" t="s">
        <v>355</v>
      </c>
      <c r="O6" s="928">
        <v>946483</v>
      </c>
      <c r="P6" s="541"/>
      <c r="Q6" s="842">
        <f>40869.8*19.585</f>
        <v>800435.03300000005</v>
      </c>
      <c r="R6" s="587" t="s">
        <v>346</v>
      </c>
      <c r="S6" s="65">
        <f t="shared" si="0"/>
        <v>843926.03300000005</v>
      </c>
      <c r="T6" s="65">
        <f>S6/H6+0.1</f>
        <v>45.478076220341705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324</v>
      </c>
      <c r="K7" s="1113">
        <v>12161</v>
      </c>
      <c r="L7" s="1114" t="s">
        <v>338</v>
      </c>
      <c r="M7" s="538">
        <v>33640</v>
      </c>
      <c r="N7" s="548" t="s">
        <v>355</v>
      </c>
      <c r="O7" s="928">
        <v>2045265</v>
      </c>
      <c r="P7" s="541"/>
      <c r="Q7" s="1111">
        <f>41999.17*19.89</f>
        <v>835363.49129999999</v>
      </c>
      <c r="R7" s="986" t="s">
        <v>335</v>
      </c>
      <c r="S7" s="65">
        <f t="shared" si="0"/>
        <v>881164.49129999999</v>
      </c>
      <c r="T7" s="65">
        <f>S7/H7</f>
        <v>46.107229859977394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326</v>
      </c>
      <c r="K8" s="538">
        <v>11151</v>
      </c>
      <c r="L8" s="539" t="s">
        <v>355</v>
      </c>
      <c r="M8" s="538">
        <v>33640</v>
      </c>
      <c r="N8" s="540" t="s">
        <v>356</v>
      </c>
      <c r="O8" s="928">
        <v>2045267</v>
      </c>
      <c r="P8" s="541"/>
      <c r="Q8" s="1111">
        <f>43042.41*19.81</f>
        <v>852670.14210000006</v>
      </c>
      <c r="R8" s="1112" t="s">
        <v>336</v>
      </c>
      <c r="S8" s="65">
        <f t="shared" si="0"/>
        <v>897461.14210000006</v>
      </c>
      <c r="T8" s="65">
        <f t="shared" ref="T8:T41" si="4">S8/H8+0.1</f>
        <v>46.936929561514297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327</v>
      </c>
      <c r="K9" s="538">
        <v>11151</v>
      </c>
      <c r="L9" s="1116" t="s">
        <v>352</v>
      </c>
      <c r="M9" s="538">
        <v>33640</v>
      </c>
      <c r="N9" s="540" t="s">
        <v>357</v>
      </c>
      <c r="O9" s="543">
        <v>2047757</v>
      </c>
      <c r="P9" s="541"/>
      <c r="Q9" s="904">
        <f>45624.4*19.534</f>
        <v>891227.02960000001</v>
      </c>
      <c r="R9" s="905" t="s">
        <v>340</v>
      </c>
      <c r="S9" s="65">
        <f>Q9+M9+K9</f>
        <v>936018.02960000001</v>
      </c>
      <c r="T9" s="65">
        <f>S9/H9</f>
        <v>49.427216635951275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2" t="s">
        <v>328</v>
      </c>
      <c r="K10" s="538">
        <v>9851</v>
      </c>
      <c r="L10" s="1116" t="s">
        <v>353</v>
      </c>
      <c r="M10" s="538">
        <v>33640</v>
      </c>
      <c r="N10" s="540" t="s">
        <v>342</v>
      </c>
      <c r="O10" s="543">
        <v>2047580</v>
      </c>
      <c r="P10" s="541"/>
      <c r="Q10" s="904">
        <f>46238.55*19.534</f>
        <v>903223.83570000005</v>
      </c>
      <c r="R10" s="905" t="s">
        <v>339</v>
      </c>
      <c r="S10" s="65">
        <f>Q10+M10+K10</f>
        <v>946714.83570000005</v>
      </c>
      <c r="T10" s="65">
        <f>S10/H10+0.1</f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329</v>
      </c>
      <c r="K11" s="538">
        <v>12151</v>
      </c>
      <c r="L11" s="1116" t="s">
        <v>353</v>
      </c>
      <c r="M11" s="538">
        <v>33640</v>
      </c>
      <c r="N11" s="540" t="s">
        <v>347</v>
      </c>
      <c r="O11" s="554">
        <v>2047581</v>
      </c>
      <c r="P11" s="541"/>
      <c r="Q11" s="841">
        <f>45770.84*19.66</f>
        <v>899854.71439999994</v>
      </c>
      <c r="R11" s="542" t="s">
        <v>350</v>
      </c>
      <c r="S11" s="65">
        <f t="shared" si="0"/>
        <v>945645.71439999994</v>
      </c>
      <c r="T11" s="65">
        <f>S11/H11+0.1</f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330</v>
      </c>
      <c r="K12" s="538">
        <v>12001</v>
      </c>
      <c r="L12" s="1116" t="s">
        <v>353</v>
      </c>
      <c r="M12" s="538">
        <v>33640</v>
      </c>
      <c r="N12" s="540" t="s">
        <v>347</v>
      </c>
      <c r="O12" s="554">
        <v>2047582</v>
      </c>
      <c r="P12" s="541"/>
      <c r="Q12" s="841">
        <f>45650.63*19.66</f>
        <v>897491.38579999993</v>
      </c>
      <c r="R12" s="542" t="s">
        <v>344</v>
      </c>
      <c r="S12" s="65">
        <f>Q12+M12+K12</f>
        <v>943132.38579999993</v>
      </c>
      <c r="T12" s="65">
        <f t="shared" ref="T12:T18" si="5">S12/H12</f>
        <v>49.773458891205102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331</v>
      </c>
      <c r="K13" s="538">
        <v>10101</v>
      </c>
      <c r="L13" s="1116" t="s">
        <v>342</v>
      </c>
      <c r="M13" s="538">
        <v>33640</v>
      </c>
      <c r="N13" s="540" t="s">
        <v>347</v>
      </c>
      <c r="O13" s="554">
        <v>957561</v>
      </c>
      <c r="P13" s="541"/>
      <c r="Q13" s="544">
        <f>44461.09*20.01</f>
        <v>889666.41090000002</v>
      </c>
      <c r="R13" s="542" t="s">
        <v>354</v>
      </c>
      <c r="S13" s="65">
        <f t="shared" si="0"/>
        <v>933407.41090000002</v>
      </c>
      <c r="T13" s="65">
        <f t="shared" si="5"/>
        <v>49.750339433839869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332</v>
      </c>
      <c r="K14" s="538">
        <v>11151</v>
      </c>
      <c r="L14" s="1116" t="s">
        <v>342</v>
      </c>
      <c r="M14" s="538">
        <v>33640</v>
      </c>
      <c r="N14" s="540" t="s">
        <v>357</v>
      </c>
      <c r="O14" s="543">
        <v>2047758</v>
      </c>
      <c r="P14" s="541"/>
      <c r="Q14" s="544">
        <f>45137.2*19.66</f>
        <v>887397.35199999996</v>
      </c>
      <c r="R14" s="987" t="s">
        <v>345</v>
      </c>
      <c r="S14" s="65">
        <f>Q14+M14+K14</f>
        <v>932188.35199999996</v>
      </c>
      <c r="T14" s="65">
        <f t="shared" si="5"/>
        <v>48.940965181233985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333</v>
      </c>
      <c r="K15" s="538">
        <v>12151</v>
      </c>
      <c r="L15" s="1116" t="s">
        <v>357</v>
      </c>
      <c r="M15" s="538">
        <v>33640</v>
      </c>
      <c r="N15" s="546" t="s">
        <v>348</v>
      </c>
      <c r="O15" s="553"/>
      <c r="P15" s="541"/>
      <c r="Q15" s="544"/>
      <c r="R15" s="547"/>
      <c r="S15" s="65">
        <f>Q15</f>
        <v>0</v>
      </c>
      <c r="T15" s="65">
        <f t="shared" si="5"/>
        <v>0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6" t="s">
        <v>334</v>
      </c>
      <c r="K16" s="538">
        <v>11151</v>
      </c>
      <c r="L16" s="1116" t="s">
        <v>357</v>
      </c>
      <c r="M16" s="538">
        <v>33640</v>
      </c>
      <c r="N16" s="546" t="s">
        <v>348</v>
      </c>
      <c r="O16" s="554">
        <v>2048370</v>
      </c>
      <c r="P16" s="541"/>
      <c r="Q16" s="841">
        <f>41042.79*19.54</f>
        <v>801976.11659999995</v>
      </c>
      <c r="R16" s="542" t="s">
        <v>351</v>
      </c>
      <c r="S16" s="65">
        <f t="shared" si="0"/>
        <v>846767.11659999995</v>
      </c>
      <c r="T16" s="65">
        <f t="shared" si="5"/>
        <v>47.275845091339491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382</v>
      </c>
      <c r="K17" s="538"/>
      <c r="L17" s="1116"/>
      <c r="M17" s="538"/>
      <c r="N17" s="546"/>
      <c r="O17" s="543"/>
      <c r="P17" s="541"/>
      <c r="Q17" s="841"/>
      <c r="R17" s="987"/>
      <c r="S17" s="65">
        <f>Q17+M17+K17</f>
        <v>0</v>
      </c>
      <c r="T17" s="65">
        <f t="shared" si="5"/>
        <v>0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383</v>
      </c>
      <c r="K18" s="544"/>
      <c r="L18" s="1116"/>
      <c r="M18" s="538"/>
      <c r="N18" s="546"/>
      <c r="O18" s="555"/>
      <c r="P18" s="520"/>
      <c r="Q18" s="841"/>
      <c r="R18" s="542"/>
      <c r="S18" s="65">
        <f>Q18+M18+K18</f>
        <v>0</v>
      </c>
      <c r="T18" s="65">
        <f t="shared" si="5"/>
        <v>0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21.75" customHeight="1" x14ac:dyDescent="0.25">
      <c r="A19" s="100">
        <v>16</v>
      </c>
      <c r="B19" s="985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8" t="s">
        <v>384</v>
      </c>
      <c r="K19" s="538"/>
      <c r="L19" s="1116"/>
      <c r="M19" s="538"/>
      <c r="N19" s="540"/>
      <c r="O19" s="543"/>
      <c r="P19" s="501"/>
      <c r="Q19" s="841"/>
      <c r="R19" s="548"/>
      <c r="S19" s="65">
        <f>Q19+M19+K19</f>
        <v>0</v>
      </c>
      <c r="T19" s="65">
        <f>S19/H19</f>
        <v>0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387</v>
      </c>
      <c r="K20" s="538"/>
      <c r="L20" s="1116"/>
      <c r="M20" s="538"/>
      <c r="N20" s="540"/>
      <c r="O20" s="543"/>
      <c r="P20" s="541"/>
      <c r="Q20" s="841"/>
      <c r="R20" s="548"/>
      <c r="S20" s="65">
        <f t="shared" si="0"/>
        <v>0</v>
      </c>
      <c r="T20" s="65">
        <f>S20/H20+0.1</f>
        <v>0.1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388</v>
      </c>
      <c r="K21" s="538"/>
      <c r="L21" s="1116"/>
      <c r="M21" s="538"/>
      <c r="N21" s="540"/>
      <c r="O21" s="554"/>
      <c r="P21" s="541"/>
      <c r="Q21" s="841"/>
      <c r="R21" s="548"/>
      <c r="S21" s="65">
        <f t="shared" si="0"/>
        <v>0</v>
      </c>
      <c r="T21" s="65">
        <f>S21/H21</f>
        <v>0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389</v>
      </c>
      <c r="K22" s="538"/>
      <c r="L22" s="1116"/>
      <c r="M22" s="538"/>
      <c r="N22" s="540"/>
      <c r="O22" s="554"/>
      <c r="P22" s="520"/>
      <c r="Q22" s="841"/>
      <c r="R22" s="548"/>
      <c r="S22" s="65">
        <f>Q22+M22+K22</f>
        <v>0</v>
      </c>
      <c r="T22" s="65">
        <f>S22/H22</f>
        <v>0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390</v>
      </c>
      <c r="K23" s="538"/>
      <c r="L23" s="1116"/>
      <c r="M23" s="538"/>
      <c r="N23" s="540"/>
      <c r="O23" s="555"/>
      <c r="P23" s="541"/>
      <c r="Q23" s="841"/>
      <c r="R23" s="548"/>
      <c r="S23" s="65">
        <f>Q23+M23+K23</f>
        <v>0</v>
      </c>
      <c r="T23" s="65">
        <f>S23/H23</f>
        <v>0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21.75" customHeight="1" x14ac:dyDescent="0.25">
      <c r="A24" s="100">
        <v>21</v>
      </c>
      <c r="B24" s="549">
        <f>PIERNA!B24</f>
        <v>0</v>
      </c>
      <c r="C24" s="242">
        <f>PIERNA!C24</f>
        <v>0</v>
      </c>
      <c r="D24" s="519">
        <f>PIERNA!D24</f>
        <v>0</v>
      </c>
      <c r="E24" s="248">
        <f>PIERNA!E24</f>
        <v>0</v>
      </c>
      <c r="F24" s="656">
        <f>PIERNA!F24</f>
        <v>0</v>
      </c>
      <c r="G24" s="258">
        <f>PIERNA!G24</f>
        <v>0</v>
      </c>
      <c r="H24" s="507">
        <f>PIERNA!H24</f>
        <v>0</v>
      </c>
      <c r="I24" s="275">
        <f>PIERNA!I24</f>
        <v>0</v>
      </c>
      <c r="J24" s="501"/>
      <c r="K24" s="538"/>
      <c r="L24" s="1116"/>
      <c r="M24" s="538"/>
      <c r="N24" s="540"/>
      <c r="O24" s="543"/>
      <c r="P24" s="541"/>
      <c r="Q24" s="841"/>
      <c r="R24" s="548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21.75" customHeight="1" x14ac:dyDescent="0.25">
      <c r="A25" s="100">
        <v>22</v>
      </c>
      <c r="B25" s="762">
        <f>PIERNA!HM5</f>
        <v>0</v>
      </c>
      <c r="C25" s="266">
        <f>PIERNA!HN5</f>
        <v>0</v>
      </c>
      <c r="D25" s="519">
        <f>PIERNA!HO5</f>
        <v>0</v>
      </c>
      <c r="E25" s="248">
        <f>PIERNA!E25</f>
        <v>0</v>
      </c>
      <c r="F25" s="656">
        <f>PIERNA!HQ5</f>
        <v>0</v>
      </c>
      <c r="G25" s="258">
        <f>PIERNA!HR5</f>
        <v>0</v>
      </c>
      <c r="H25" s="507">
        <f>PIERNA!HS5</f>
        <v>0</v>
      </c>
      <c r="I25" s="275">
        <f>PIERNA!I25</f>
        <v>0</v>
      </c>
      <c r="J25" s="501"/>
      <c r="K25" s="538"/>
      <c r="L25" s="1116"/>
      <c r="M25" s="538"/>
      <c r="N25" s="548"/>
      <c r="O25" s="543"/>
      <c r="P25" s="520"/>
      <c r="Q25" s="841"/>
      <c r="R25" s="526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ht="21.75" customHeight="1" x14ac:dyDescent="0.25">
      <c r="A26" s="100">
        <v>23</v>
      </c>
      <c r="B26" s="763">
        <f>PIERNA!HW5</f>
        <v>0</v>
      </c>
      <c r="C26" s="242">
        <f>PIERNA!HX5</f>
        <v>0</v>
      </c>
      <c r="D26" s="519">
        <f>PIERNA!HY5</f>
        <v>0</v>
      </c>
      <c r="E26" s="248">
        <f>PIERNA!HZ5</f>
        <v>0</v>
      </c>
      <c r="F26" s="656">
        <f>PIERNA!IA5</f>
        <v>0</v>
      </c>
      <c r="G26" s="255">
        <f>PIERNA!IB5</f>
        <v>0</v>
      </c>
      <c r="H26" s="507">
        <f>PIERNA!IC5</f>
        <v>0</v>
      </c>
      <c r="I26" s="275">
        <f>PIERNA!I26</f>
        <v>0</v>
      </c>
      <c r="J26" s="501"/>
      <c r="K26" s="538"/>
      <c r="L26" s="539"/>
      <c r="M26" s="538"/>
      <c r="N26" s="548"/>
      <c r="O26" s="543"/>
      <c r="P26" s="541"/>
      <c r="Q26" s="841"/>
      <c r="R26" s="548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ht="21.75" customHeight="1" x14ac:dyDescent="0.25">
      <c r="A27" s="100">
        <v>24</v>
      </c>
      <c r="B27" s="344">
        <f>PIERNA!IG5</f>
        <v>0</v>
      </c>
      <c r="C27" s="242">
        <f>PIERNA!IH5</f>
        <v>0</v>
      </c>
      <c r="D27" s="519">
        <f>PIERNA!II5</f>
        <v>0</v>
      </c>
      <c r="E27" s="248">
        <f>PIERNA!IJ5</f>
        <v>0</v>
      </c>
      <c r="F27" s="656">
        <f>PIERNA!IK5</f>
        <v>0</v>
      </c>
      <c r="G27" s="255">
        <f>PIERNA!IL5</f>
        <v>0</v>
      </c>
      <c r="H27" s="507">
        <f>PIERNA!IM5</f>
        <v>0</v>
      </c>
      <c r="I27" s="275">
        <f>PIERNA!I27</f>
        <v>0</v>
      </c>
      <c r="J27" s="501"/>
      <c r="K27" s="538"/>
      <c r="L27" s="539"/>
      <c r="M27" s="538"/>
      <c r="N27" s="548"/>
      <c r="O27" s="543"/>
      <c r="P27" s="520"/>
      <c r="Q27" s="841"/>
      <c r="R27" s="548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19">
        <f>PIERNA!IS5</f>
        <v>0</v>
      </c>
      <c r="E28" s="248">
        <f>PIERNA!IT5</f>
        <v>0</v>
      </c>
      <c r="F28" s="656">
        <f>PIERNA!IU5</f>
        <v>0</v>
      </c>
      <c r="G28" s="255">
        <f>PIERNA!IV5</f>
        <v>0</v>
      </c>
      <c r="H28" s="507">
        <f>PIERNA!IW5</f>
        <v>0</v>
      </c>
      <c r="I28" s="275">
        <f>PIERNA!I28</f>
        <v>0</v>
      </c>
      <c r="J28" s="501"/>
      <c r="K28" s="538"/>
      <c r="L28" s="539"/>
      <c r="M28" s="538"/>
      <c r="N28" s="548"/>
      <c r="O28" s="543"/>
      <c r="P28" s="541"/>
      <c r="Q28" s="841"/>
      <c r="R28" s="526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19">
        <f>PIERNA!JC5</f>
        <v>0</v>
      </c>
      <c r="E29" s="248">
        <f>PIERNA!JD5</f>
        <v>0</v>
      </c>
      <c r="F29" s="656">
        <f>PIERNA!JE5</f>
        <v>0</v>
      </c>
      <c r="G29" s="255">
        <f>PIERNA!JF5</f>
        <v>0</v>
      </c>
      <c r="H29" s="507">
        <f>PIERNA!JG5</f>
        <v>0</v>
      </c>
      <c r="I29" s="275">
        <f>PIERNA!I29</f>
        <v>0</v>
      </c>
      <c r="J29" s="501"/>
      <c r="K29" s="544"/>
      <c r="L29" s="539"/>
      <c r="M29" s="538"/>
      <c r="N29" s="548"/>
      <c r="O29" s="555"/>
      <c r="P29" s="541"/>
      <c r="Q29" s="841"/>
      <c r="R29" s="526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2">
        <f>PIERNA!JK5</f>
        <v>0</v>
      </c>
      <c r="C30" s="242">
        <f>PIERNA!JL5</f>
        <v>0</v>
      </c>
      <c r="D30" s="519">
        <f>PIERNA!JM5</f>
        <v>0</v>
      </c>
      <c r="E30" s="437">
        <f>PIERNA!JN5</f>
        <v>0</v>
      </c>
      <c r="F30" s="776">
        <f>PIERNA!JO5</f>
        <v>0</v>
      </c>
      <c r="G30" s="777">
        <f>PIERNA!JP5</f>
        <v>0</v>
      </c>
      <c r="H30" s="778">
        <f>PIERNA!JQ5</f>
        <v>0</v>
      </c>
      <c r="I30" s="275">
        <f>PIERNA!I30</f>
        <v>0</v>
      </c>
      <c r="J30" s="501"/>
      <c r="K30" s="538"/>
      <c r="L30" s="539"/>
      <c r="M30" s="538"/>
      <c r="N30" s="548"/>
      <c r="O30" s="555"/>
      <c r="P30" s="541"/>
      <c r="Q30" s="841"/>
      <c r="R30" s="526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726">
        <f>PIERNA!JV5</f>
        <v>0</v>
      </c>
      <c r="D31" s="519">
        <f>PIERNA!JW5</f>
        <v>0</v>
      </c>
      <c r="E31" s="437">
        <f>PIERNA!JX5</f>
        <v>0</v>
      </c>
      <c r="F31" s="776">
        <f>PIERNA!JY5</f>
        <v>0</v>
      </c>
      <c r="G31" s="777">
        <f>PIERNA!JZ5</f>
        <v>0</v>
      </c>
      <c r="H31" s="778">
        <f>PIERNA!KA5</f>
        <v>0</v>
      </c>
      <c r="I31" s="275">
        <f>PIERNA!I31</f>
        <v>0</v>
      </c>
      <c r="J31" s="501"/>
      <c r="K31" s="538"/>
      <c r="L31" s="539"/>
      <c r="M31" s="538"/>
      <c r="N31" s="548"/>
      <c r="O31" s="555"/>
      <c r="P31" s="541"/>
      <c r="Q31" s="841"/>
      <c r="R31" s="526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19">
        <f>PIERNA!KG5</f>
        <v>0</v>
      </c>
      <c r="E32" s="437">
        <f>PIERNA!KH5</f>
        <v>0</v>
      </c>
      <c r="F32" s="776">
        <f>PIERNA!KI5</f>
        <v>0</v>
      </c>
      <c r="G32" s="777">
        <f>PIERNA!KJ5</f>
        <v>0</v>
      </c>
      <c r="H32" s="778">
        <f>PIERNA!H32</f>
        <v>0</v>
      </c>
      <c r="I32" s="275">
        <f>PIERNA!I32</f>
        <v>0</v>
      </c>
      <c r="J32" s="501"/>
      <c r="K32" s="538"/>
      <c r="L32" s="539"/>
      <c r="M32" s="538"/>
      <c r="N32" s="548"/>
      <c r="O32" s="555"/>
      <c r="P32" s="541"/>
      <c r="Q32" s="841"/>
      <c r="R32" s="526"/>
      <c r="S32" s="65">
        <f>Q32+M32+K32+P32</f>
        <v>0</v>
      </c>
      <c r="T32" s="65" t="e">
        <f t="shared" si="4"/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19">
        <f>PIERNA!KQ5</f>
        <v>0</v>
      </c>
      <c r="E33" s="437">
        <f>PIERNA!KR5</f>
        <v>0</v>
      </c>
      <c r="F33" s="779">
        <f>PIERNA!KS5</f>
        <v>0</v>
      </c>
      <c r="G33" s="780">
        <f>PIERNA!KT5</f>
        <v>0</v>
      </c>
      <c r="H33" s="778">
        <f>PIERNA!KU5</f>
        <v>0</v>
      </c>
      <c r="I33" s="275">
        <f>PIERNA!I33</f>
        <v>0</v>
      </c>
      <c r="J33" s="501"/>
      <c r="K33" s="544"/>
      <c r="L33" s="539"/>
      <c r="M33" s="538"/>
      <c r="N33" s="548"/>
      <c r="O33" s="555"/>
      <c r="P33" s="585"/>
      <c r="Q33" s="841"/>
      <c r="R33" s="526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2">
        <f>PIERNA!C34</f>
        <v>0</v>
      </c>
      <c r="D34" s="519">
        <f>PIERNA!D34</f>
        <v>0</v>
      </c>
      <c r="E34" s="437">
        <f>PIERNA!E34</f>
        <v>0</v>
      </c>
      <c r="F34" s="779">
        <f>PIERNA!F34</f>
        <v>0</v>
      </c>
      <c r="G34" s="780">
        <f>PIERNA!G34</f>
        <v>0</v>
      </c>
      <c r="H34" s="778">
        <f>PIERNA!H34</f>
        <v>0</v>
      </c>
      <c r="I34" s="275">
        <f>PIERNA!I34</f>
        <v>0</v>
      </c>
      <c r="J34" s="501"/>
      <c r="K34" s="538"/>
      <c r="L34" s="539"/>
      <c r="M34" s="538"/>
      <c r="N34" s="548"/>
      <c r="O34" s="928"/>
      <c r="P34" s="541"/>
      <c r="Q34" s="842"/>
      <c r="R34" s="587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2">
        <f>PIERNA!C35</f>
        <v>0</v>
      </c>
      <c r="D35" s="519">
        <f>PIERNA!D35</f>
        <v>0</v>
      </c>
      <c r="E35" s="437">
        <f>PIERNA!E35</f>
        <v>0</v>
      </c>
      <c r="F35" s="779">
        <f>PIERNA!F35</f>
        <v>0</v>
      </c>
      <c r="G35" s="781">
        <f>PIERNA!G35</f>
        <v>0</v>
      </c>
      <c r="H35" s="778">
        <f>PIERNA!H35</f>
        <v>0</v>
      </c>
      <c r="I35" s="275">
        <f>PIERNA!I35</f>
        <v>0</v>
      </c>
      <c r="J35" s="501"/>
      <c r="K35" s="538"/>
      <c r="L35" s="539"/>
      <c r="M35" s="538"/>
      <c r="N35" s="548"/>
      <c r="O35" s="928"/>
      <c r="P35" s="585"/>
      <c r="Q35" s="544"/>
      <c r="R35" s="526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9">
        <f>PIERNA!F36</f>
        <v>0</v>
      </c>
      <c r="G36" s="781">
        <f>PIERNA!G36</f>
        <v>0</v>
      </c>
      <c r="H36" s="778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8"/>
      <c r="P36" s="585"/>
      <c r="Q36" s="544"/>
      <c r="R36" s="548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41"/>
      <c r="R37" s="548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2">
        <f>PIERNA!D38</f>
        <v>0</v>
      </c>
      <c r="E38" s="248">
        <f>PIERNA!E38</f>
        <v>0</v>
      </c>
      <c r="F38" s="78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25"/>
      <c r="M38" s="538"/>
      <c r="N38" s="548"/>
      <c r="O38" s="543"/>
      <c r="P38" s="541"/>
      <c r="Q38" s="841"/>
      <c r="R38" s="526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2">
        <f>PIERNA!D39</f>
        <v>0</v>
      </c>
      <c r="E39" s="248">
        <f>PIERNA!E39</f>
        <v>0</v>
      </c>
      <c r="F39" s="78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25"/>
      <c r="M39" s="538"/>
      <c r="N39" s="548"/>
      <c r="O39" s="555"/>
      <c r="P39" s="541"/>
      <c r="Q39" s="841"/>
      <c r="R39" s="526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2">
        <f>PIERNA!D40</f>
        <v>0</v>
      </c>
      <c r="E40" s="248">
        <f>PIERNA!E40</f>
        <v>0</v>
      </c>
      <c r="F40" s="78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41"/>
      <c r="R40" s="526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2">
        <f>PIERNA!D41</f>
        <v>0</v>
      </c>
      <c r="E41" s="248">
        <f>PIERNA!E41</f>
        <v>0</v>
      </c>
      <c r="F41" s="78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41"/>
      <c r="R41" s="526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4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41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41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4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4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3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40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24"/>
      <c r="O98" s="1022"/>
      <c r="P98" s="677"/>
      <c r="Q98" s="840"/>
      <c r="R98" s="677"/>
      <c r="S98" s="65"/>
      <c r="T98" s="181"/>
    </row>
    <row r="99" spans="1:20" s="157" customFormat="1" ht="30" thickBot="1" x14ac:dyDescent="0.3">
      <c r="A99" s="100">
        <v>61</v>
      </c>
      <c r="B99" s="250" t="s">
        <v>224</v>
      </c>
      <c r="C99" s="1099" t="s">
        <v>226</v>
      </c>
      <c r="D99" s="563"/>
      <c r="E99" s="248">
        <v>44710</v>
      </c>
      <c r="F99" s="267">
        <v>1499.1</v>
      </c>
      <c r="G99" s="253">
        <v>104</v>
      </c>
      <c r="H99" s="947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106"/>
      <c r="P99" s="537"/>
      <c r="Q99" s="844"/>
      <c r="R99" s="535"/>
      <c r="S99" s="65">
        <f t="shared" si="15"/>
        <v>0</v>
      </c>
      <c r="T99" s="181">
        <f t="shared" si="17"/>
        <v>0</v>
      </c>
    </row>
    <row r="100" spans="1:20" s="157" customFormat="1" ht="30" customHeight="1" x14ac:dyDescent="0.3">
      <c r="A100" s="100">
        <v>62</v>
      </c>
      <c r="B100" s="1158" t="s">
        <v>312</v>
      </c>
      <c r="C100" s="250" t="s">
        <v>313</v>
      </c>
      <c r="D100" s="322"/>
      <c r="E100" s="1161">
        <v>44711</v>
      </c>
      <c r="F100" s="259">
        <v>1001.75</v>
      </c>
      <c r="G100" s="253">
        <v>40</v>
      </c>
      <c r="H100" s="947">
        <v>1001.75</v>
      </c>
      <c r="I100" s="685">
        <f t="shared" si="18"/>
        <v>0</v>
      </c>
      <c r="J100" s="790"/>
      <c r="K100" s="536"/>
      <c r="L100" s="562"/>
      <c r="M100" s="536"/>
      <c r="N100" s="693"/>
      <c r="O100" s="1163"/>
      <c r="P100" s="1104"/>
      <c r="Q100" s="844"/>
      <c r="R100" s="535"/>
      <c r="S100" s="65">
        <f t="shared" si="15"/>
        <v>0</v>
      </c>
      <c r="T100" s="181">
        <f>S100/H100</f>
        <v>0</v>
      </c>
    </row>
    <row r="101" spans="1:20" s="157" customFormat="1" ht="22.5" customHeight="1" x14ac:dyDescent="0.25">
      <c r="A101" s="100">
        <v>63</v>
      </c>
      <c r="B101" s="1159"/>
      <c r="C101" s="1101" t="s">
        <v>314</v>
      </c>
      <c r="D101" s="512"/>
      <c r="E101" s="1161"/>
      <c r="F101" s="947">
        <v>5018.1099999999997</v>
      </c>
      <c r="G101" s="1100">
        <v>174</v>
      </c>
      <c r="H101" s="947">
        <v>5018.1099999999997</v>
      </c>
      <c r="I101" s="685">
        <f t="shared" si="18"/>
        <v>0</v>
      </c>
      <c r="J101" s="641"/>
      <c r="K101" s="536"/>
      <c r="L101" s="562"/>
      <c r="M101" s="536"/>
      <c r="N101" s="797"/>
      <c r="O101" s="1164"/>
      <c r="P101" s="1104"/>
      <c r="Q101" s="844"/>
      <c r="R101" s="535"/>
      <c r="S101" s="65">
        <f t="shared" si="15"/>
        <v>0</v>
      </c>
      <c r="T101" s="181">
        <f t="shared" si="17"/>
        <v>0</v>
      </c>
    </row>
    <row r="102" spans="1:20" s="157" customFormat="1" ht="24.75" customHeight="1" x14ac:dyDescent="0.25">
      <c r="A102" s="100">
        <v>64</v>
      </c>
      <c r="B102" s="1159"/>
      <c r="C102" s="1102" t="s">
        <v>315</v>
      </c>
      <c r="D102" s="512"/>
      <c r="E102" s="1161"/>
      <c r="F102" s="947">
        <v>361.23</v>
      </c>
      <c r="G102" s="1100">
        <v>13</v>
      </c>
      <c r="H102" s="947">
        <v>361.23</v>
      </c>
      <c r="I102" s="685">
        <f>H102-F102</f>
        <v>0</v>
      </c>
      <c r="J102" s="802"/>
      <c r="K102" s="536"/>
      <c r="L102" s="562"/>
      <c r="M102" s="536"/>
      <c r="N102" s="797"/>
      <c r="O102" s="1164"/>
      <c r="P102" s="1105"/>
      <c r="Q102" s="844"/>
      <c r="R102" s="535"/>
      <c r="S102" s="65">
        <f t="shared" si="15"/>
        <v>0</v>
      </c>
      <c r="T102" s="181">
        <f t="shared" si="17"/>
        <v>0</v>
      </c>
    </row>
    <row r="103" spans="1:20" s="157" customFormat="1" ht="22.5" customHeight="1" thickBot="1" x14ac:dyDescent="0.3">
      <c r="A103" s="100">
        <v>65</v>
      </c>
      <c r="B103" s="1160"/>
      <c r="C103" s="1103" t="s">
        <v>316</v>
      </c>
      <c r="D103" s="512"/>
      <c r="E103" s="1162"/>
      <c r="F103" s="947">
        <v>1040.1600000000001</v>
      </c>
      <c r="G103" s="1100">
        <v>40</v>
      </c>
      <c r="H103" s="947">
        <v>1040.1600000000001</v>
      </c>
      <c r="I103" s="685">
        <f t="shared" si="18"/>
        <v>0</v>
      </c>
      <c r="J103" s="641"/>
      <c r="K103" s="536"/>
      <c r="L103" s="562"/>
      <c r="M103" s="536"/>
      <c r="N103" s="797"/>
      <c r="O103" s="1165"/>
      <c r="P103" s="1105"/>
      <c r="Q103" s="844"/>
      <c r="R103" s="535"/>
      <c r="S103" s="65">
        <f t="shared" si="15"/>
        <v>0</v>
      </c>
      <c r="T103" s="181">
        <f t="shared" si="17"/>
        <v>0</v>
      </c>
    </row>
    <row r="104" spans="1:20" s="157" customFormat="1" ht="31.5" customHeight="1" x14ac:dyDescent="0.25">
      <c r="A104" s="100">
        <v>66</v>
      </c>
      <c r="B104" s="1108" t="s">
        <v>286</v>
      </c>
      <c r="C104" s="512" t="s">
        <v>319</v>
      </c>
      <c r="D104" s="512"/>
      <c r="E104" s="971">
        <v>44711</v>
      </c>
      <c r="F104" s="947">
        <v>2007.81</v>
      </c>
      <c r="G104" s="1100">
        <v>71</v>
      </c>
      <c r="H104" s="947">
        <v>2007.81</v>
      </c>
      <c r="I104" s="685">
        <f t="shared" si="18"/>
        <v>0</v>
      </c>
      <c r="J104" s="641"/>
      <c r="K104" s="536"/>
      <c r="L104" s="694"/>
      <c r="M104" s="536"/>
      <c r="N104" s="1051"/>
      <c r="O104" s="979" t="s">
        <v>341</v>
      </c>
      <c r="P104" s="1115" t="s">
        <v>343</v>
      </c>
      <c r="Q104" s="844">
        <v>110429.55</v>
      </c>
      <c r="R104" s="535" t="s">
        <v>342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44" t="s">
        <v>221</v>
      </c>
      <c r="C105" s="512" t="s">
        <v>320</v>
      </c>
      <c r="D105" s="512"/>
      <c r="E105" s="972">
        <v>44711</v>
      </c>
      <c r="F105" s="947">
        <v>1005.44</v>
      </c>
      <c r="G105" s="1100">
        <v>63</v>
      </c>
      <c r="H105" s="947">
        <v>1005.44</v>
      </c>
      <c r="I105" s="685">
        <f t="shared" si="18"/>
        <v>0</v>
      </c>
      <c r="J105" s="641"/>
      <c r="K105" s="536"/>
      <c r="L105" s="694"/>
      <c r="M105" s="536"/>
      <c r="N105" s="1051"/>
      <c r="O105" s="1050" t="s">
        <v>349</v>
      </c>
      <c r="P105" s="536"/>
      <c r="Q105" s="844">
        <v>146794.23999999999</v>
      </c>
      <c r="R105" s="989" t="s">
        <v>348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0">
        <v>68</v>
      </c>
      <c r="B106" s="1117" t="s">
        <v>318</v>
      </c>
      <c r="C106" s="512" t="s">
        <v>321</v>
      </c>
      <c r="D106" s="512"/>
      <c r="E106" s="971">
        <v>44712</v>
      </c>
      <c r="F106" s="947" t="s">
        <v>41</v>
      </c>
      <c r="G106" s="1100">
        <v>2</v>
      </c>
      <c r="H106" s="947">
        <v>2060</v>
      </c>
      <c r="I106" s="760" t="e">
        <f t="shared" si="18"/>
        <v>#VALUE!</v>
      </c>
      <c r="J106" s="641"/>
      <c r="K106" s="536"/>
      <c r="L106" s="562"/>
      <c r="M106" s="536"/>
      <c r="N106" s="536"/>
      <c r="O106" s="1050">
        <v>133950</v>
      </c>
      <c r="P106" s="537"/>
      <c r="Q106" s="844"/>
      <c r="R106" s="978"/>
      <c r="S106" s="65">
        <f t="shared" si="15"/>
        <v>0</v>
      </c>
      <c r="T106" s="181">
        <f t="shared" si="19"/>
        <v>0</v>
      </c>
    </row>
    <row r="107" spans="1:20" s="157" customFormat="1" ht="28.5" customHeight="1" thickTop="1" x14ac:dyDescent="0.25">
      <c r="A107" s="100">
        <v>69</v>
      </c>
      <c r="B107" s="1150" t="s">
        <v>312</v>
      </c>
      <c r="C107" s="1107" t="s">
        <v>101</v>
      </c>
      <c r="D107" s="512"/>
      <c r="E107" s="971">
        <v>44714</v>
      </c>
      <c r="F107" s="947">
        <v>3067.48</v>
      </c>
      <c r="G107" s="1100">
        <v>105</v>
      </c>
      <c r="H107" s="947">
        <v>3067.48</v>
      </c>
      <c r="I107" s="711">
        <f t="shared" si="18"/>
        <v>0</v>
      </c>
      <c r="J107" s="641"/>
      <c r="K107" s="536"/>
      <c r="L107" s="562"/>
      <c r="M107" s="536"/>
      <c r="N107" s="536"/>
      <c r="O107" s="981"/>
      <c r="P107" s="677"/>
      <c r="Q107" s="840"/>
      <c r="R107" s="978"/>
      <c r="S107" s="65">
        <f t="shared" si="15"/>
        <v>0</v>
      </c>
      <c r="T107" s="181">
        <f t="shared" si="19"/>
        <v>0</v>
      </c>
    </row>
    <row r="108" spans="1:20" s="157" customFormat="1" ht="31.5" customHeight="1" thickBot="1" x14ac:dyDescent="0.3">
      <c r="A108" s="100">
        <v>70</v>
      </c>
      <c r="B108" s="1151"/>
      <c r="C108" s="1107" t="s">
        <v>325</v>
      </c>
      <c r="D108" s="512"/>
      <c r="E108" s="971">
        <v>44714</v>
      </c>
      <c r="F108" s="947">
        <v>521.78</v>
      </c>
      <c r="G108" s="1100">
        <v>20</v>
      </c>
      <c r="H108" s="947">
        <v>521.78</v>
      </c>
      <c r="I108" s="275">
        <f t="shared" si="18"/>
        <v>0</v>
      </c>
      <c r="J108" s="641"/>
      <c r="K108" s="536"/>
      <c r="L108" s="562"/>
      <c r="M108" s="536"/>
      <c r="N108" s="536"/>
      <c r="O108" s="1052"/>
      <c r="P108" s="677"/>
      <c r="Q108" s="840"/>
      <c r="R108" s="535"/>
      <c r="S108" s="65">
        <f t="shared" si="15"/>
        <v>0</v>
      </c>
      <c r="T108" s="181">
        <f t="shared" si="19"/>
        <v>0</v>
      </c>
    </row>
    <row r="109" spans="1:20" s="157" customFormat="1" ht="29.25" thickTop="1" x14ac:dyDescent="0.25">
      <c r="A109" s="100">
        <v>71</v>
      </c>
      <c r="B109" s="1108" t="s">
        <v>318</v>
      </c>
      <c r="C109" s="512" t="s">
        <v>321</v>
      </c>
      <c r="D109" s="512"/>
      <c r="E109" s="971">
        <v>44714</v>
      </c>
      <c r="F109" s="947">
        <v>2060.5</v>
      </c>
      <c r="G109" s="1100">
        <v>2</v>
      </c>
      <c r="H109" s="947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021"/>
      <c r="P109" s="859"/>
      <c r="Q109" s="840"/>
      <c r="R109" s="677"/>
      <c r="S109" s="65">
        <f t="shared" si="15"/>
        <v>0</v>
      </c>
      <c r="T109" s="181">
        <f t="shared" si="19"/>
        <v>0</v>
      </c>
    </row>
    <row r="110" spans="1:20" s="157" customFormat="1" ht="35.25" customHeight="1" x14ac:dyDescent="0.25">
      <c r="A110" s="100">
        <v>72</v>
      </c>
      <c r="B110" s="708" t="s">
        <v>318</v>
      </c>
      <c r="C110" s="512" t="s">
        <v>321</v>
      </c>
      <c r="D110" s="512"/>
      <c r="E110" s="971">
        <v>44714</v>
      </c>
      <c r="F110" s="947">
        <v>2005.5</v>
      </c>
      <c r="G110" s="1100">
        <v>2</v>
      </c>
      <c r="H110" s="947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677"/>
      <c r="P110" s="677"/>
      <c r="Q110" s="840"/>
      <c r="R110" s="1023"/>
      <c r="S110" s="65">
        <f t="shared" si="15"/>
        <v>0</v>
      </c>
      <c r="T110" s="181">
        <f t="shared" si="19"/>
        <v>0</v>
      </c>
    </row>
    <row r="111" spans="1:20" s="157" customFormat="1" ht="26.25" customHeight="1" x14ac:dyDescent="0.3">
      <c r="A111" s="100">
        <v>73</v>
      </c>
      <c r="B111" s="708" t="s">
        <v>221</v>
      </c>
      <c r="C111" s="512" t="s">
        <v>358</v>
      </c>
      <c r="D111" s="512"/>
      <c r="E111" s="971">
        <v>44718</v>
      </c>
      <c r="F111" s="947">
        <v>500</v>
      </c>
      <c r="G111" s="1100">
        <v>50</v>
      </c>
      <c r="H111" s="947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677"/>
      <c r="P111" s="677"/>
      <c r="Q111" s="840"/>
      <c r="R111" s="1023"/>
      <c r="S111" s="714">
        <f t="shared" si="15"/>
        <v>0</v>
      </c>
      <c r="T111" s="181">
        <f t="shared" si="19"/>
        <v>0</v>
      </c>
    </row>
    <row r="112" spans="1:20" s="157" customFormat="1" ht="33" customHeight="1" x14ac:dyDescent="0.3">
      <c r="A112" s="100">
        <v>74</v>
      </c>
      <c r="B112" s="1135" t="s">
        <v>64</v>
      </c>
      <c r="C112" s="512" t="s">
        <v>373</v>
      </c>
      <c r="D112" s="512"/>
      <c r="E112" s="971">
        <v>44718</v>
      </c>
      <c r="F112" s="947">
        <v>4523.7</v>
      </c>
      <c r="G112" s="1100">
        <v>5</v>
      </c>
      <c r="H112" s="947">
        <v>4523.7</v>
      </c>
      <c r="I112" s="434">
        <f t="shared" si="20"/>
        <v>0</v>
      </c>
      <c r="J112" s="642"/>
      <c r="K112" s="536"/>
      <c r="L112" s="562"/>
      <c r="M112" s="536"/>
      <c r="N112" s="536"/>
      <c r="O112" s="1143" t="s">
        <v>375</v>
      </c>
      <c r="P112" s="677"/>
      <c r="Q112" s="840"/>
      <c r="R112" s="1023"/>
      <c r="S112" s="714">
        <f t="shared" si="15"/>
        <v>0</v>
      </c>
      <c r="T112" s="181">
        <f t="shared" si="19"/>
        <v>0</v>
      </c>
    </row>
    <row r="113" spans="1:20" s="157" customFormat="1" ht="18.75" x14ac:dyDescent="0.3">
      <c r="A113" s="100">
        <v>75</v>
      </c>
      <c r="B113" s="1136"/>
      <c r="C113" s="512" t="s">
        <v>374</v>
      </c>
      <c r="D113" s="512"/>
      <c r="E113" s="971">
        <v>44718</v>
      </c>
      <c r="F113" s="947">
        <v>238.55</v>
      </c>
      <c r="G113" s="1100">
        <v>20</v>
      </c>
      <c r="H113" s="947">
        <v>235.55</v>
      </c>
      <c r="I113" s="434">
        <f t="shared" si="20"/>
        <v>-3</v>
      </c>
      <c r="J113" s="642"/>
      <c r="K113" s="536"/>
      <c r="L113" s="562"/>
      <c r="M113" s="536"/>
      <c r="N113" s="536"/>
      <c r="O113" s="1144"/>
      <c r="P113" s="677"/>
      <c r="Q113" s="840"/>
      <c r="R113" s="1023"/>
      <c r="S113" s="714">
        <f t="shared" ref="S113:S116" si="21">Q113+M113+K113</f>
        <v>0</v>
      </c>
      <c r="T113" s="181">
        <f t="shared" ref="T113:T116" si="22">S113/H113</f>
        <v>0</v>
      </c>
    </row>
    <row r="114" spans="1:20" s="157" customFormat="1" ht="21.75" customHeight="1" x14ac:dyDescent="0.25">
      <c r="A114" s="100">
        <v>76</v>
      </c>
      <c r="B114" s="1139" t="s">
        <v>376</v>
      </c>
      <c r="C114" s="512" t="s">
        <v>43</v>
      </c>
      <c r="D114" s="512"/>
      <c r="E114" s="1146">
        <v>44719</v>
      </c>
      <c r="F114" s="947">
        <v>1003.34</v>
      </c>
      <c r="G114" s="1100">
        <v>221</v>
      </c>
      <c r="H114" s="947">
        <v>1003.34</v>
      </c>
      <c r="I114" s="105">
        <f t="shared" ref="I114:I187" si="23">H114-F114</f>
        <v>0</v>
      </c>
      <c r="J114" s="641"/>
      <c r="K114" s="536"/>
      <c r="L114" s="562"/>
      <c r="M114" s="536"/>
      <c r="N114" s="536"/>
      <c r="O114" s="1143" t="s">
        <v>379</v>
      </c>
      <c r="P114" s="859"/>
      <c r="Q114" s="840"/>
      <c r="R114" s="1023"/>
      <c r="S114" s="714">
        <f t="shared" si="21"/>
        <v>0</v>
      </c>
      <c r="T114" s="181">
        <f t="shared" si="22"/>
        <v>0</v>
      </c>
    </row>
    <row r="115" spans="1:20" s="157" customFormat="1" ht="26.25" customHeight="1" x14ac:dyDescent="0.25">
      <c r="A115" s="100">
        <v>77</v>
      </c>
      <c r="B115" s="1145"/>
      <c r="C115" s="512" t="s">
        <v>377</v>
      </c>
      <c r="D115" s="512"/>
      <c r="E115" s="1147"/>
      <c r="F115" s="947">
        <v>150</v>
      </c>
      <c r="G115" s="1100">
        <v>15</v>
      </c>
      <c r="H115" s="947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149"/>
      <c r="P115" s="677"/>
      <c r="Q115" s="840"/>
      <c r="R115" s="1023"/>
      <c r="S115" s="714">
        <f t="shared" si="21"/>
        <v>0</v>
      </c>
      <c r="T115" s="181">
        <f t="shared" si="22"/>
        <v>0</v>
      </c>
    </row>
    <row r="116" spans="1:20" s="157" customFormat="1" ht="21.75" customHeight="1" x14ac:dyDescent="0.25">
      <c r="A116" s="100">
        <v>78</v>
      </c>
      <c r="B116" s="1140"/>
      <c r="C116" s="512" t="s">
        <v>378</v>
      </c>
      <c r="D116" s="512"/>
      <c r="E116" s="1148"/>
      <c r="F116" s="947">
        <v>190</v>
      </c>
      <c r="G116" s="1100">
        <v>19</v>
      </c>
      <c r="H116" s="947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144"/>
      <c r="P116" s="859"/>
      <c r="Q116" s="840"/>
      <c r="R116" s="1023"/>
      <c r="S116" s="714">
        <f t="shared" si="21"/>
        <v>0</v>
      </c>
      <c r="T116" s="181">
        <f t="shared" si="22"/>
        <v>0</v>
      </c>
    </row>
    <row r="117" spans="1:20" s="157" customFormat="1" ht="28.5" x14ac:dyDescent="0.25">
      <c r="A117" s="100">
        <v>79</v>
      </c>
      <c r="B117" s="708" t="s">
        <v>312</v>
      </c>
      <c r="C117" s="512" t="s">
        <v>313</v>
      </c>
      <c r="D117" s="512"/>
      <c r="E117" s="971">
        <v>44720</v>
      </c>
      <c r="F117" s="947">
        <v>1304.69</v>
      </c>
      <c r="G117" s="1100">
        <v>52</v>
      </c>
      <c r="H117" s="947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53"/>
      <c r="P117" s="677"/>
      <c r="Q117" s="840"/>
      <c r="R117" s="1023"/>
      <c r="S117" s="65">
        <f t="shared" si="15"/>
        <v>0</v>
      </c>
      <c r="T117" s="65">
        <f t="shared" ref="T117:T130" si="24">S117/H117</f>
        <v>0</v>
      </c>
    </row>
    <row r="118" spans="1:20" s="157" customFormat="1" ht="36" customHeight="1" thickBot="1" x14ac:dyDescent="0.35">
      <c r="A118" s="100">
        <v>80</v>
      </c>
      <c r="B118" s="708" t="s">
        <v>363</v>
      </c>
      <c r="C118" s="512" t="s">
        <v>380</v>
      </c>
      <c r="D118" s="512"/>
      <c r="E118" s="971">
        <v>44723</v>
      </c>
      <c r="F118" s="947">
        <v>18209.29</v>
      </c>
      <c r="G118" s="1100">
        <v>21</v>
      </c>
      <c r="H118" s="947">
        <v>18680.490000000002</v>
      </c>
      <c r="I118" s="105">
        <f t="shared" si="23"/>
        <v>471.20000000000073</v>
      </c>
      <c r="J118" s="1130" t="s">
        <v>381</v>
      </c>
      <c r="K118" s="536"/>
      <c r="L118" s="562"/>
      <c r="M118" s="536"/>
      <c r="N118" s="562"/>
      <c r="O118" s="1133" t="s">
        <v>381</v>
      </c>
      <c r="P118" s="677"/>
      <c r="Q118" s="840"/>
      <c r="R118" s="102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135" t="s">
        <v>67</v>
      </c>
      <c r="C119" s="512" t="s">
        <v>385</v>
      </c>
      <c r="D119" s="512"/>
      <c r="E119" s="971">
        <v>44727</v>
      </c>
      <c r="F119" s="947">
        <v>1001.32</v>
      </c>
      <c r="G119" s="1100">
        <v>86</v>
      </c>
      <c r="H119" s="947">
        <v>1001.32</v>
      </c>
      <c r="I119" s="105">
        <f t="shared" si="23"/>
        <v>0</v>
      </c>
      <c r="J119" s="643"/>
      <c r="K119" s="536"/>
      <c r="L119" s="562"/>
      <c r="M119" s="536"/>
      <c r="N119" s="1131"/>
      <c r="O119" s="1137" t="s">
        <v>386</v>
      </c>
      <c r="P119" s="1132"/>
      <c r="Q119" s="840"/>
      <c r="R119" s="983"/>
      <c r="S119" s="65">
        <f t="shared" si="15"/>
        <v>0</v>
      </c>
      <c r="T119" s="65">
        <f t="shared" si="24"/>
        <v>0</v>
      </c>
    </row>
    <row r="120" spans="1:20" s="157" customFormat="1" ht="25.5" customHeight="1" thickBot="1" x14ac:dyDescent="0.3">
      <c r="A120" s="100">
        <v>82</v>
      </c>
      <c r="B120" s="1136"/>
      <c r="C120" s="512" t="s">
        <v>65</v>
      </c>
      <c r="D120" s="512"/>
      <c r="E120" s="971">
        <v>44727</v>
      </c>
      <c r="F120" s="947">
        <v>501.36</v>
      </c>
      <c r="G120" s="1100">
        <v>42</v>
      </c>
      <c r="H120" s="947">
        <v>501.36</v>
      </c>
      <c r="I120" s="105">
        <f t="shared" si="23"/>
        <v>0</v>
      </c>
      <c r="J120" s="643"/>
      <c r="K120" s="536"/>
      <c r="L120" s="562"/>
      <c r="M120" s="536"/>
      <c r="N120" s="1131"/>
      <c r="O120" s="1138"/>
      <c r="P120" s="1132"/>
      <c r="Q120" s="840"/>
      <c r="R120" s="1045"/>
      <c r="S120" s="65">
        <f t="shared" si="15"/>
        <v>0</v>
      </c>
      <c r="T120" s="65">
        <f t="shared" si="24"/>
        <v>0</v>
      </c>
    </row>
    <row r="121" spans="1:20" s="157" customFormat="1" ht="26.25" customHeight="1" x14ac:dyDescent="0.25">
      <c r="A121" s="100">
        <v>83</v>
      </c>
      <c r="B121" s="1139" t="s">
        <v>312</v>
      </c>
      <c r="C121" s="512" t="s">
        <v>101</v>
      </c>
      <c r="D121" s="512"/>
      <c r="E121" s="971">
        <v>44729</v>
      </c>
      <c r="F121" s="947">
        <v>1501.45</v>
      </c>
      <c r="G121" s="1100">
        <v>54</v>
      </c>
      <c r="H121" s="947">
        <v>1501.45</v>
      </c>
      <c r="I121" s="105">
        <f t="shared" si="23"/>
        <v>0</v>
      </c>
      <c r="J121" s="643"/>
      <c r="K121" s="536"/>
      <c r="L121" s="562"/>
      <c r="M121" s="536"/>
      <c r="N121" s="1131"/>
      <c r="O121" s="1141"/>
      <c r="P121" s="1132"/>
      <c r="Q121" s="840"/>
      <c r="R121" s="983"/>
      <c r="S121" s="65">
        <f t="shared" ref="S121:S126" si="25">Q121+M121+K121</f>
        <v>0</v>
      </c>
      <c r="T121" s="65">
        <f t="shared" ref="T121:T126" si="26">S121/H121</f>
        <v>0</v>
      </c>
    </row>
    <row r="122" spans="1:20" s="157" customFormat="1" ht="18.75" customHeight="1" thickBot="1" x14ac:dyDescent="0.3">
      <c r="A122" s="100">
        <v>84</v>
      </c>
      <c r="B122" s="1140"/>
      <c r="C122" s="512" t="s">
        <v>391</v>
      </c>
      <c r="D122" s="512"/>
      <c r="E122" s="971">
        <v>44729</v>
      </c>
      <c r="F122" s="947">
        <v>1006.3</v>
      </c>
      <c r="G122" s="1100">
        <v>35</v>
      </c>
      <c r="H122" s="947">
        <v>1006.3</v>
      </c>
      <c r="I122" s="105">
        <f t="shared" si="23"/>
        <v>0</v>
      </c>
      <c r="J122" s="643"/>
      <c r="K122" s="536"/>
      <c r="L122" s="562"/>
      <c r="M122" s="536"/>
      <c r="N122" s="1131"/>
      <c r="O122" s="1142"/>
      <c r="P122" s="1104"/>
      <c r="Q122" s="844"/>
      <c r="R122" s="677"/>
      <c r="S122" s="65">
        <f t="shared" si="25"/>
        <v>0</v>
      </c>
      <c r="T122" s="65">
        <f t="shared" si="26"/>
        <v>0</v>
      </c>
    </row>
    <row r="123" spans="1:20" s="157" customFormat="1" ht="18.75" customHeight="1" x14ac:dyDescent="0.25">
      <c r="A123" s="100">
        <v>85</v>
      </c>
      <c r="B123" s="708"/>
      <c r="C123" s="512"/>
      <c r="D123" s="512"/>
      <c r="E123" s="971"/>
      <c r="F123" s="947"/>
      <c r="G123" s="1100"/>
      <c r="H123" s="947"/>
      <c r="I123" s="105">
        <f t="shared" si="23"/>
        <v>0</v>
      </c>
      <c r="J123" s="643"/>
      <c r="K123" s="536"/>
      <c r="L123" s="562"/>
      <c r="M123" s="536"/>
      <c r="N123" s="562"/>
      <c r="O123" s="1134"/>
      <c r="P123" s="537"/>
      <c r="Q123" s="844"/>
      <c r="R123" s="978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86</v>
      </c>
      <c r="B124" s="708"/>
      <c r="C124" s="512"/>
      <c r="D124" s="512"/>
      <c r="E124" s="971"/>
      <c r="F124" s="947"/>
      <c r="G124" s="1100"/>
      <c r="H124" s="947"/>
      <c r="I124" s="105">
        <f t="shared" si="23"/>
        <v>0</v>
      </c>
      <c r="J124" s="643"/>
      <c r="K124" s="536"/>
      <c r="L124" s="562"/>
      <c r="M124" s="536"/>
      <c r="N124" s="562"/>
      <c r="O124" s="677"/>
      <c r="P124" s="984"/>
      <c r="Q124" s="844"/>
      <c r="R124" s="978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87</v>
      </c>
      <c r="B125" s="708"/>
      <c r="C125" s="512"/>
      <c r="D125" s="512"/>
      <c r="E125" s="971"/>
      <c r="F125" s="947"/>
      <c r="G125" s="1100"/>
      <c r="H125" s="947"/>
      <c r="I125" s="105">
        <f t="shared" si="23"/>
        <v>0</v>
      </c>
      <c r="J125" s="643"/>
      <c r="K125" s="536"/>
      <c r="L125" s="562"/>
      <c r="M125" s="536"/>
      <c r="N125" s="562"/>
      <c r="O125" s="677"/>
      <c r="P125" s="1054"/>
      <c r="Q125" s="844"/>
      <c r="R125" s="978"/>
      <c r="S125" s="65">
        <f t="shared" si="25"/>
        <v>0</v>
      </c>
      <c r="T125" s="65" t="e">
        <f t="shared" si="26"/>
        <v>#DIV/0!</v>
      </c>
    </row>
    <row r="126" spans="1:20" s="157" customFormat="1" ht="29.25" customHeight="1" x14ac:dyDescent="0.25">
      <c r="A126" s="100">
        <v>88</v>
      </c>
      <c r="B126" s="708"/>
      <c r="C126" s="512"/>
      <c r="D126" s="512"/>
      <c r="E126" s="957"/>
      <c r="F126" s="947"/>
      <c r="G126" s="1100"/>
      <c r="H126" s="947"/>
      <c r="I126" s="105">
        <f t="shared" si="23"/>
        <v>0</v>
      </c>
      <c r="J126" s="643"/>
      <c r="K126" s="536"/>
      <c r="L126" s="562"/>
      <c r="M126" s="536"/>
      <c r="N126" s="562"/>
      <c r="O126" s="981"/>
      <c r="P126" s="984"/>
      <c r="Q126" s="844"/>
      <c r="R126" s="978"/>
      <c r="S126" s="65">
        <f t="shared" si="25"/>
        <v>0</v>
      </c>
      <c r="T126" s="65" t="e">
        <f t="shared" si="26"/>
        <v>#DIV/0!</v>
      </c>
    </row>
    <row r="127" spans="1:20" s="157" customFormat="1" ht="18.75" customHeight="1" x14ac:dyDescent="0.25">
      <c r="A127" s="100">
        <v>89</v>
      </c>
      <c r="B127" s="512"/>
      <c r="C127" s="512"/>
      <c r="D127" s="512"/>
      <c r="E127" s="957"/>
      <c r="F127" s="947"/>
      <c r="G127" s="1100"/>
      <c r="H127" s="947"/>
      <c r="I127" s="105">
        <f t="shared" si="23"/>
        <v>0</v>
      </c>
      <c r="J127" s="643"/>
      <c r="K127" s="536"/>
      <c r="L127" s="562"/>
      <c r="M127" s="536"/>
      <c r="N127" s="562"/>
      <c r="O127" s="981"/>
      <c r="P127" s="537"/>
      <c r="Q127" s="844"/>
      <c r="R127" s="978"/>
      <c r="S127" s="65">
        <f t="shared" si="15"/>
        <v>0</v>
      </c>
      <c r="T127" s="65" t="e">
        <f t="shared" si="24"/>
        <v>#DIV/0!</v>
      </c>
    </row>
    <row r="128" spans="1:20" s="157" customFormat="1" ht="18.75" customHeight="1" x14ac:dyDescent="0.25">
      <c r="A128" s="100">
        <v>90</v>
      </c>
      <c r="B128" s="512"/>
      <c r="C128" s="512"/>
      <c r="D128" s="512"/>
      <c r="E128" s="957"/>
      <c r="F128" s="947"/>
      <c r="G128" s="1100"/>
      <c r="H128" s="947"/>
      <c r="I128" s="105">
        <f t="shared" si="23"/>
        <v>0</v>
      </c>
      <c r="J128" s="643"/>
      <c r="K128" s="536"/>
      <c r="L128" s="562"/>
      <c r="M128" s="536"/>
      <c r="N128" s="562"/>
      <c r="O128" s="981"/>
      <c r="P128" s="537"/>
      <c r="Q128" s="844"/>
      <c r="R128" s="978"/>
      <c r="S128" s="65">
        <f t="shared" si="15"/>
        <v>0</v>
      </c>
      <c r="T128" s="65" t="e">
        <f t="shared" si="24"/>
        <v>#DIV/0!</v>
      </c>
    </row>
    <row r="129" spans="1:20" s="157" customFormat="1" ht="18.75" customHeight="1" x14ac:dyDescent="0.25">
      <c r="A129" s="100">
        <v>91</v>
      </c>
      <c r="B129" s="512"/>
      <c r="C129" s="512"/>
      <c r="D129" s="512"/>
      <c r="E129" s="957"/>
      <c r="F129" s="947"/>
      <c r="G129" s="1100"/>
      <c r="H129" s="947"/>
      <c r="I129" s="105">
        <f t="shared" si="23"/>
        <v>0</v>
      </c>
      <c r="J129" s="643"/>
      <c r="K129" s="536"/>
      <c r="L129" s="562"/>
      <c r="M129" s="536"/>
      <c r="N129" s="1055"/>
      <c r="O129" s="981"/>
      <c r="P129" s="537"/>
      <c r="Q129" s="844"/>
      <c r="R129" s="978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92</v>
      </c>
      <c r="B130" s="512"/>
      <c r="C130" s="512"/>
      <c r="D130" s="512"/>
      <c r="E130" s="957"/>
      <c r="F130" s="947"/>
      <c r="G130" s="1100"/>
      <c r="H130" s="947"/>
      <c r="I130" s="105">
        <f t="shared" si="23"/>
        <v>0</v>
      </c>
      <c r="J130" s="654"/>
      <c r="K130" s="536"/>
      <c r="L130" s="562"/>
      <c r="M130" s="536"/>
      <c r="N130" s="1056"/>
      <c r="O130" s="981"/>
      <c r="P130" s="537"/>
      <c r="Q130" s="844"/>
      <c r="R130" s="980"/>
      <c r="S130" s="65">
        <f t="shared" si="15"/>
        <v>0</v>
      </c>
      <c r="T130" s="65" t="e">
        <f t="shared" si="24"/>
        <v>#DIV/0!</v>
      </c>
    </row>
    <row r="131" spans="1:20" s="157" customFormat="1" ht="19.5" customHeight="1" x14ac:dyDescent="0.25">
      <c r="A131" s="100">
        <v>93</v>
      </c>
      <c r="B131" s="512"/>
      <c r="C131" s="512"/>
      <c r="D131" s="512"/>
      <c r="E131" s="957"/>
      <c r="F131" s="947"/>
      <c r="G131" s="1100"/>
      <c r="H131" s="947"/>
      <c r="I131" s="105">
        <f t="shared" si="23"/>
        <v>0</v>
      </c>
      <c r="J131" s="654"/>
      <c r="K131" s="536"/>
      <c r="L131" s="562"/>
      <c r="M131" s="536"/>
      <c r="N131" s="1057"/>
      <c r="O131" s="981"/>
      <c r="P131" s="984"/>
      <c r="Q131" s="844"/>
      <c r="R131" s="980"/>
      <c r="S131" s="65">
        <f t="shared" si="15"/>
        <v>0</v>
      </c>
      <c r="T131" s="65" t="e">
        <f>S131/H131</f>
        <v>#DIV/0!</v>
      </c>
    </row>
    <row r="132" spans="1:20" s="157" customFormat="1" ht="19.5" customHeight="1" x14ac:dyDescent="0.25">
      <c r="A132" s="100">
        <v>94</v>
      </c>
      <c r="B132" s="512"/>
      <c r="C132" s="512"/>
      <c r="D132" s="512"/>
      <c r="E132" s="957"/>
      <c r="F132" s="947"/>
      <c r="G132" s="1100"/>
      <c r="H132" s="947"/>
      <c r="I132" s="275">
        <f t="shared" si="23"/>
        <v>0</v>
      </c>
      <c r="J132" s="501"/>
      <c r="K132" s="536"/>
      <c r="L132" s="562"/>
      <c r="M132" s="536"/>
      <c r="N132" s="1046"/>
      <c r="O132" s="979"/>
      <c r="P132" s="1047"/>
      <c r="Q132" s="1048"/>
      <c r="R132" s="1049"/>
      <c r="S132" s="65">
        <f t="shared" si="15"/>
        <v>0</v>
      </c>
      <c r="T132" s="65" t="e">
        <f t="shared" ref="T132" si="27">S132/H132</f>
        <v>#DIV/0!</v>
      </c>
    </row>
    <row r="133" spans="1:20" s="157" customFormat="1" ht="19.5" customHeight="1" x14ac:dyDescent="0.25">
      <c r="A133" s="100">
        <v>95</v>
      </c>
      <c r="B133" s="512"/>
      <c r="C133" s="512"/>
      <c r="D133" s="512"/>
      <c r="E133" s="957"/>
      <c r="F133" s="947"/>
      <c r="G133" s="1100"/>
      <c r="H133" s="947"/>
      <c r="I133" s="275">
        <f t="shared" si="23"/>
        <v>0</v>
      </c>
      <c r="J133" s="501"/>
      <c r="K133" s="536"/>
      <c r="L133" s="562"/>
      <c r="M133" s="536"/>
      <c r="N133" s="693"/>
      <c r="O133" s="981"/>
      <c r="P133" s="537"/>
      <c r="Q133" s="844"/>
      <c r="R133" s="97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96</v>
      </c>
      <c r="B134" s="512"/>
      <c r="C134" s="512"/>
      <c r="D134" s="512"/>
      <c r="E134" s="957"/>
      <c r="F134" s="947"/>
      <c r="G134" s="1100"/>
      <c r="H134" s="947"/>
      <c r="I134" s="275">
        <f t="shared" si="23"/>
        <v>0</v>
      </c>
      <c r="J134" s="501"/>
      <c r="K134" s="536"/>
      <c r="L134" s="562"/>
      <c r="M134" s="745"/>
      <c r="N134" s="761"/>
      <c r="O134" s="981"/>
      <c r="P134" s="537"/>
      <c r="Q134" s="844"/>
      <c r="R134" s="97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97</v>
      </c>
      <c r="B135" s="512"/>
      <c r="C135" s="512"/>
      <c r="D135" s="512"/>
      <c r="E135" s="957"/>
      <c r="F135" s="947"/>
      <c r="G135" s="1100"/>
      <c r="H135" s="947"/>
      <c r="I135" s="275">
        <f t="shared" si="23"/>
        <v>0</v>
      </c>
      <c r="J135" s="501"/>
      <c r="K135" s="536"/>
      <c r="L135" s="562"/>
      <c r="M135" s="536"/>
      <c r="N135" s="693"/>
      <c r="O135" s="981"/>
      <c r="P135" s="537"/>
      <c r="Q135" s="844"/>
      <c r="R135" s="97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98</v>
      </c>
      <c r="B136" s="512"/>
      <c r="C136" s="748"/>
      <c r="D136" s="512"/>
      <c r="E136" s="957"/>
      <c r="F136" s="947"/>
      <c r="G136" s="1100"/>
      <c r="H136" s="947"/>
      <c r="I136" s="275">
        <f t="shared" si="23"/>
        <v>0</v>
      </c>
      <c r="J136" s="501"/>
      <c r="K136" s="536"/>
      <c r="L136" s="562"/>
      <c r="M136" s="536"/>
      <c r="N136" s="693"/>
      <c r="O136" s="981"/>
      <c r="P136" s="537"/>
      <c r="Q136" s="844"/>
      <c r="R136" s="97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99</v>
      </c>
      <c r="B137" s="512"/>
      <c r="C137" s="913"/>
      <c r="D137" s="512"/>
      <c r="E137" s="957"/>
      <c r="F137" s="947"/>
      <c r="G137" s="1100"/>
      <c r="H137" s="940"/>
      <c r="I137" s="275">
        <f t="shared" si="23"/>
        <v>0</v>
      </c>
      <c r="J137" s="641"/>
      <c r="K137" s="536"/>
      <c r="L137" s="562"/>
      <c r="M137" s="536"/>
      <c r="N137" s="797"/>
      <c r="O137" s="981"/>
      <c r="P137" s="536"/>
      <c r="Q137" s="844"/>
      <c r="R137" s="97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100</v>
      </c>
      <c r="B138" s="512"/>
      <c r="C138" s="914"/>
      <c r="D138" s="512"/>
      <c r="E138" s="957"/>
      <c r="F138" s="947"/>
      <c r="G138" s="1100"/>
      <c r="H138" s="940"/>
      <c r="I138" s="105">
        <f t="shared" si="23"/>
        <v>0</v>
      </c>
      <c r="J138" s="641"/>
      <c r="K138" s="536"/>
      <c r="L138" s="562"/>
      <c r="M138" s="536"/>
      <c r="N138" s="797"/>
      <c r="O138" s="981"/>
      <c r="P138" s="536"/>
      <c r="Q138" s="844"/>
      <c r="R138" s="98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101</v>
      </c>
      <c r="B139" s="512"/>
      <c r="C139" s="512"/>
      <c r="D139" s="512"/>
      <c r="E139" s="957"/>
      <c r="F139" s="947"/>
      <c r="G139" s="1100"/>
      <c r="H139" s="940"/>
      <c r="I139" s="105">
        <f t="shared" si="23"/>
        <v>0</v>
      </c>
      <c r="J139" s="501"/>
      <c r="K139" s="536"/>
      <c r="L139" s="562"/>
      <c r="M139" s="536"/>
      <c r="N139" s="797"/>
      <c r="O139" s="981"/>
      <c r="P139" s="536"/>
      <c r="Q139" s="844"/>
      <c r="R139" s="97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102</v>
      </c>
      <c r="B140" s="941"/>
      <c r="C140" s="742"/>
      <c r="D140" s="757"/>
      <c r="E140" s="758"/>
      <c r="F140" s="948"/>
      <c r="G140" s="1109"/>
      <c r="H140" s="767"/>
      <c r="I140" s="105">
        <f t="shared" si="23"/>
        <v>0</v>
      </c>
      <c r="J140" s="512"/>
      <c r="K140" s="536"/>
      <c r="L140" s="562"/>
      <c r="M140" s="536"/>
      <c r="N140" s="797"/>
      <c r="O140" s="924"/>
      <c r="P140" s="536"/>
      <c r="Q140" s="982"/>
      <c r="R140" s="97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41"/>
      <c r="C141" s="742"/>
      <c r="D141" s="759"/>
      <c r="E141" s="758"/>
      <c r="F141" s="948"/>
      <c r="G141" s="1109"/>
      <c r="H141" s="767"/>
      <c r="I141" s="105">
        <f t="shared" si="23"/>
        <v>0</v>
      </c>
      <c r="J141" s="512"/>
      <c r="K141" s="536"/>
      <c r="L141" s="562"/>
      <c r="M141" s="536"/>
      <c r="N141" s="536" t="s">
        <v>113</v>
      </c>
      <c r="O141" s="924"/>
      <c r="P141" s="536"/>
      <c r="Q141" s="925"/>
      <c r="R141" s="535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41"/>
      <c r="C142" s="742"/>
      <c r="D142" s="757"/>
      <c r="E142" s="758"/>
      <c r="F142" s="948"/>
      <c r="G142" s="1109"/>
      <c r="H142" s="767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678"/>
      <c r="Q142" s="845"/>
      <c r="R142" s="535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41"/>
      <c r="C143" s="742"/>
      <c r="D143" s="757"/>
      <c r="E143" s="758"/>
      <c r="F143" s="948"/>
      <c r="G143" s="1109"/>
      <c r="H143" s="767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715"/>
      <c r="Q143" s="845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42"/>
      <c r="C144" s="943"/>
      <c r="D144" s="944"/>
      <c r="E144" s="945"/>
      <c r="F144" s="949"/>
      <c r="G144" s="1110"/>
      <c r="H144" s="94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5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44"/>
      <c r="C145" s="742"/>
      <c r="D145" s="743"/>
      <c r="E145" s="750"/>
      <c r="F145" s="950"/>
      <c r="G145" s="491"/>
      <c r="H145" s="768"/>
      <c r="I145" s="275">
        <f t="shared" si="23"/>
        <v>0</v>
      </c>
      <c r="J145" s="644"/>
      <c r="K145" s="645"/>
      <c r="L145" s="539"/>
      <c r="M145" s="645"/>
      <c r="N145" s="546"/>
      <c r="O145" s="747"/>
      <c r="P145" s="678"/>
      <c r="Q145" s="845"/>
      <c r="R145" s="53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08"/>
      <c r="C146" s="501"/>
      <c r="D146" s="520"/>
      <c r="E146" s="751"/>
      <c r="F146" s="521"/>
      <c r="G146" s="522"/>
      <c r="H146" s="769"/>
      <c r="I146" s="275">
        <f t="shared" si="23"/>
        <v>0</v>
      </c>
      <c r="J146" s="644"/>
      <c r="K146" s="645"/>
      <c r="L146" s="539"/>
      <c r="M146" s="645"/>
      <c r="N146" s="702"/>
      <c r="O146" s="746"/>
      <c r="P146" s="716"/>
      <c r="Q146" s="846"/>
      <c r="R146" s="71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1"/>
      <c r="F147" s="521"/>
      <c r="G147" s="522"/>
      <c r="H147" s="769"/>
      <c r="I147" s="275">
        <f t="shared" si="23"/>
        <v>0</v>
      </c>
      <c r="J147" s="256"/>
      <c r="K147" s="239"/>
      <c r="L147" s="292"/>
      <c r="M147" s="238"/>
      <c r="N147" s="513"/>
      <c r="O147" s="718"/>
      <c r="P147" s="678"/>
      <c r="Q147" s="847"/>
      <c r="R147" s="679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4"/>
      <c r="C148" s="525"/>
      <c r="D148" s="520"/>
      <c r="E148" s="751"/>
      <c r="F148" s="521"/>
      <c r="G148" s="522"/>
      <c r="H148" s="769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716"/>
      <c r="Q148" s="846"/>
      <c r="R148" s="717"/>
      <c r="S148" s="65"/>
      <c r="T148" s="65"/>
    </row>
    <row r="149" spans="1:20" s="157" customFormat="1" x14ac:dyDescent="0.25">
      <c r="A149" s="100"/>
      <c r="B149" s="524"/>
      <c r="C149" s="526"/>
      <c r="D149" s="520"/>
      <c r="E149" s="661"/>
      <c r="F149" s="521"/>
      <c r="G149" s="522"/>
      <c r="H149" s="769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7"/>
      <c r="R149" s="679"/>
      <c r="S149" s="65"/>
      <c r="T149" s="65"/>
    </row>
    <row r="150" spans="1:20" s="157" customFormat="1" x14ac:dyDescent="0.25">
      <c r="A150" s="100"/>
      <c r="B150" s="524"/>
      <c r="C150" s="527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7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7"/>
      <c r="R151" s="679"/>
      <c r="S151" s="65"/>
      <c r="T151" s="65"/>
    </row>
    <row r="152" spans="1:20" s="157" customFormat="1" x14ac:dyDescent="0.25">
      <c r="A152" s="100"/>
      <c r="B152" s="524"/>
      <c r="C152" s="501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7"/>
      <c r="R152" s="679"/>
      <c r="S152" s="65"/>
      <c r="T152" s="65"/>
    </row>
    <row r="153" spans="1:20" s="157" customFormat="1" x14ac:dyDescent="0.25">
      <c r="A153" s="100"/>
      <c r="B153" s="524"/>
      <c r="C153" s="527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7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7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7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7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7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7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7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7"/>
      <c r="R160" s="679"/>
      <c r="S160" s="65"/>
      <c r="T160" s="65"/>
    </row>
    <row r="161" spans="1:20" s="157" customFormat="1" x14ac:dyDescent="0.25">
      <c r="A161" s="100"/>
      <c r="B161" s="524"/>
      <c r="C161" s="501"/>
      <c r="D161" s="520"/>
      <c r="E161" s="661"/>
      <c r="F161" s="521"/>
      <c r="G161" s="522"/>
      <c r="H161" s="523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7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7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7"/>
      <c r="R163" s="679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59"/>
      <c r="F164" s="594"/>
      <c r="G164" s="595"/>
      <c r="H164" s="59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678"/>
      <c r="Q164" s="847"/>
      <c r="R164" s="679"/>
      <c r="S164" s="65"/>
      <c r="T164" s="65"/>
    </row>
    <row r="165" spans="1:20" s="157" customFormat="1" x14ac:dyDescent="0.25">
      <c r="A165" s="100"/>
      <c r="B165" s="593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8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8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8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8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8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8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513"/>
      <c r="O171" s="559"/>
      <c r="P171" s="517"/>
      <c r="Q171" s="848"/>
      <c r="R171" s="518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9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9"/>
      <c r="R173" s="481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6"/>
      <c r="I174" s="275">
        <f t="shared" si="23"/>
        <v>0</v>
      </c>
      <c r="J174" s="256"/>
      <c r="K174" s="239"/>
      <c r="L174" s="292"/>
      <c r="M174" s="238"/>
      <c r="N174" s="441"/>
      <c r="O174" s="560"/>
      <c r="P174" s="237"/>
      <c r="Q174" s="849"/>
      <c r="R174" s="481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3"/>
      <c r="G175" s="100"/>
      <c r="H175" s="506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50"/>
      <c r="R175" s="482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5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5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5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5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6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3"/>
      <c r="G186" s="100"/>
      <c r="H186" s="506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5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2"/>
      <c r="F187" s="653"/>
      <c r="G187" s="100"/>
      <c r="H187" s="506"/>
      <c r="I187" s="105">
        <f t="shared" si="23"/>
        <v>0</v>
      </c>
      <c r="J187" s="129"/>
      <c r="K187" s="168"/>
      <c r="L187" s="604"/>
      <c r="M187" s="71"/>
      <c r="N187" s="443"/>
      <c r="O187" s="127"/>
      <c r="P187" s="95"/>
      <c r="Q187" s="566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58" t="s">
        <v>31</v>
      </c>
      <c r="G188" s="72">
        <f>SUM(G5:G187)</f>
        <v>1645</v>
      </c>
      <c r="H188" s="508">
        <f>SUM(H3:H187)</f>
        <v>426727.12999999983</v>
      </c>
      <c r="I188" s="686">
        <f>PIERNA!I37</f>
        <v>0</v>
      </c>
      <c r="J188" s="46"/>
      <c r="K188" s="170">
        <f>SUM(K5:K187)</f>
        <v>134022</v>
      </c>
      <c r="L188" s="605"/>
      <c r="M188" s="170">
        <f>SUM(M5:M187)</f>
        <v>403680</v>
      </c>
      <c r="N188" s="444"/>
      <c r="O188" s="561"/>
      <c r="P188" s="117"/>
      <c r="Q188" s="853">
        <f>SUM(Q5:Q187)</f>
        <v>9747927.5222999994</v>
      </c>
      <c r="R188" s="152"/>
      <c r="S188" s="178">
        <f>Q188+M188+K188</f>
        <v>10285629.522299999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6"/>
      <c r="N189" s="183"/>
      <c r="O189" s="166"/>
      <c r="P189" s="95"/>
      <c r="Q189" s="566"/>
      <c r="R189" s="153" t="s">
        <v>42</v>
      </c>
    </row>
  </sheetData>
  <sortState ref="B98:O105">
    <sortCondition ref="E98:E105"/>
  </sortState>
  <mergeCells count="16">
    <mergeCell ref="B107:B108"/>
    <mergeCell ref="Q1:Q2"/>
    <mergeCell ref="K1:K2"/>
    <mergeCell ref="M1:M2"/>
    <mergeCell ref="B100:B103"/>
    <mergeCell ref="E100:E103"/>
    <mergeCell ref="O100:O103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71"/>
      <c r="B5" s="1187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71"/>
      <c r="B6" s="1187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9" ht="40.5" x14ac:dyDescent="0.55000000000000004">
      <c r="A1" s="1177"/>
      <c r="B1" s="1177"/>
      <c r="C1" s="1177"/>
      <c r="D1" s="1177"/>
      <c r="E1" s="1177"/>
      <c r="F1" s="1177"/>
      <c r="G1" s="1177"/>
      <c r="H1" s="11">
        <v>2</v>
      </c>
      <c r="I1" s="100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9" x14ac:dyDescent="0.25">
      <c r="A5" s="1175"/>
      <c r="B5" s="1188" t="s">
        <v>244</v>
      </c>
      <c r="C5" s="283"/>
      <c r="D5" s="248"/>
      <c r="E5" s="259"/>
      <c r="F5" s="253"/>
      <c r="G5" s="295"/>
      <c r="H5" t="s">
        <v>41</v>
      </c>
    </row>
    <row r="6" spans="1:9" ht="15.75" x14ac:dyDescent="0.25">
      <c r="A6" s="1175"/>
      <c r="B6" s="1188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60" t="s">
        <v>2</v>
      </c>
      <c r="F9" s="1061" t="s">
        <v>9</v>
      </c>
      <c r="G9" s="1062"/>
      <c r="H9" s="1063"/>
      <c r="I9" s="1064"/>
    </row>
    <row r="10" spans="1:9" ht="15.75" thickTop="1" x14ac:dyDescent="0.25">
      <c r="A10" s="80" t="s">
        <v>32</v>
      </c>
      <c r="B10" s="284">
        <f>F4+F5+F6+F7-C10+F8</f>
        <v>0</v>
      </c>
      <c r="C10" s="15"/>
      <c r="D10" s="264"/>
      <c r="E10" s="1065"/>
      <c r="F10" s="1066">
        <f t="shared" ref="F10:F26" si="0">D10</f>
        <v>0</v>
      </c>
      <c r="G10" s="1067"/>
      <c r="H10" s="238"/>
      <c r="I10" s="238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1065"/>
      <c r="F11" s="1066">
        <f t="shared" si="0"/>
        <v>0</v>
      </c>
      <c r="G11" s="1067"/>
      <c r="H11" s="238"/>
      <c r="I11" s="238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1065"/>
      <c r="F12" s="1066">
        <f t="shared" si="0"/>
        <v>0</v>
      </c>
      <c r="G12" s="1067"/>
      <c r="H12" s="238"/>
      <c r="I12" s="238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1065"/>
      <c r="F13" s="1066">
        <f t="shared" si="0"/>
        <v>0</v>
      </c>
      <c r="G13" s="1067"/>
      <c r="H13" s="238"/>
      <c r="I13" s="238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1065"/>
      <c r="F14" s="1066">
        <f t="shared" si="0"/>
        <v>0</v>
      </c>
      <c r="G14" s="1067"/>
      <c r="H14" s="238"/>
      <c r="I14" s="238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1065"/>
      <c r="F15" s="1066">
        <f t="shared" si="0"/>
        <v>0</v>
      </c>
      <c r="G15" s="1067"/>
      <c r="H15" s="238"/>
      <c r="I15" s="238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1065"/>
      <c r="F16" s="1066">
        <f t="shared" si="0"/>
        <v>0</v>
      </c>
      <c r="G16" s="1067"/>
      <c r="H16" s="238"/>
      <c r="I16" s="238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3" sqref="C2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  <c r="I1" s="100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10" ht="15" customHeight="1" x14ac:dyDescent="0.25">
      <c r="A5" s="1175"/>
      <c r="B5" s="1189" t="s">
        <v>84</v>
      </c>
      <c r="C5" s="283"/>
      <c r="D5" s="248"/>
      <c r="E5" s="259"/>
      <c r="F5" s="253"/>
      <c r="G5" s="295"/>
      <c r="H5" t="s">
        <v>41</v>
      </c>
    </row>
    <row r="6" spans="1:10" ht="15.75" x14ac:dyDescent="0.25">
      <c r="A6" s="1175"/>
      <c r="B6" s="1189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7"/>
    </row>
    <row r="10" spans="1:10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0</v>
      </c>
      <c r="J10" s="240"/>
    </row>
    <row r="11" spans="1:10" x14ac:dyDescent="0.25">
      <c r="A11" s="207"/>
      <c r="B11" s="284">
        <f>B10-C11</f>
        <v>0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0</v>
      </c>
      <c r="J11" s="240"/>
    </row>
    <row r="12" spans="1:10" x14ac:dyDescent="0.25">
      <c r="A12" s="195"/>
      <c r="B12" s="284">
        <f t="shared" ref="B12:B28" si="0">B11-C12</f>
        <v>0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0</v>
      </c>
      <c r="J12" s="240"/>
    </row>
    <row r="13" spans="1:10" x14ac:dyDescent="0.25">
      <c r="A13" s="82" t="s">
        <v>33</v>
      </c>
      <c r="B13" s="284">
        <f t="shared" si="0"/>
        <v>0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0</v>
      </c>
      <c r="J13" s="240"/>
    </row>
    <row r="14" spans="1:10" x14ac:dyDescent="0.25">
      <c r="A14" s="73"/>
      <c r="B14" s="284">
        <f t="shared" si="0"/>
        <v>0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0</v>
      </c>
      <c r="J14" s="240"/>
    </row>
    <row r="15" spans="1:10" x14ac:dyDescent="0.25">
      <c r="A15" s="73"/>
      <c r="B15" s="284">
        <f t="shared" si="0"/>
        <v>0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0</v>
      </c>
      <c r="J15" s="240"/>
    </row>
    <row r="16" spans="1:10" x14ac:dyDescent="0.25">
      <c r="B16" s="284">
        <f t="shared" si="0"/>
        <v>0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0</v>
      </c>
      <c r="J16" s="240"/>
    </row>
    <row r="17" spans="1:10" x14ac:dyDescent="0.25">
      <c r="B17" s="284">
        <f t="shared" si="0"/>
        <v>0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0</v>
      </c>
      <c r="J17" s="240"/>
    </row>
    <row r="18" spans="1:10" x14ac:dyDescent="0.25">
      <c r="A18" s="122"/>
      <c r="B18" s="284">
        <f t="shared" si="0"/>
        <v>0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0</v>
      </c>
      <c r="J18" s="240"/>
    </row>
    <row r="19" spans="1:10" x14ac:dyDescent="0.25">
      <c r="A19" s="122"/>
      <c r="B19" s="284">
        <f t="shared" si="0"/>
        <v>0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0</v>
      </c>
      <c r="J19" s="240"/>
    </row>
    <row r="20" spans="1:10" x14ac:dyDescent="0.25">
      <c r="A20" s="122"/>
      <c r="B20" s="284">
        <f t="shared" si="0"/>
        <v>0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0</v>
      </c>
      <c r="J20" s="240"/>
    </row>
    <row r="21" spans="1:10" x14ac:dyDescent="0.25">
      <c r="A21" s="122"/>
      <c r="B21" s="284">
        <f t="shared" si="0"/>
        <v>0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0</v>
      </c>
      <c r="J21" s="240"/>
    </row>
    <row r="22" spans="1:10" x14ac:dyDescent="0.25">
      <c r="A22" s="122"/>
      <c r="B22" s="284">
        <f t="shared" si="0"/>
        <v>0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0</v>
      </c>
      <c r="J22" s="240"/>
    </row>
    <row r="23" spans="1:10" x14ac:dyDescent="0.25">
      <c r="A23" s="123"/>
      <c r="B23" s="284">
        <f t="shared" si="0"/>
        <v>0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0</v>
      </c>
      <c r="J23" s="240"/>
    </row>
    <row r="24" spans="1:10" x14ac:dyDescent="0.25">
      <c r="A24" s="122"/>
      <c r="B24" s="284">
        <f t="shared" si="0"/>
        <v>0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0</v>
      </c>
      <c r="J24" s="240"/>
    </row>
    <row r="25" spans="1:10" x14ac:dyDescent="0.25">
      <c r="A25" s="122"/>
      <c r="B25" s="284">
        <f t="shared" si="0"/>
        <v>0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0</v>
      </c>
      <c r="J25" s="240"/>
    </row>
    <row r="26" spans="1:10" x14ac:dyDescent="0.25">
      <c r="A26" s="122"/>
      <c r="B26" s="284">
        <f t="shared" si="0"/>
        <v>0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0</v>
      </c>
      <c r="J26" s="240"/>
    </row>
    <row r="27" spans="1:10" x14ac:dyDescent="0.25">
      <c r="A27" s="122"/>
      <c r="B27" s="284">
        <f t="shared" si="0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  <c r="J27" s="240"/>
    </row>
    <row r="28" spans="1:10" x14ac:dyDescent="0.25">
      <c r="A28" s="122"/>
      <c r="B28" s="284">
        <f t="shared" si="0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0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1" t="s">
        <v>273</v>
      </c>
      <c r="B1" s="1181"/>
      <c r="C1" s="1181"/>
      <c r="D1" s="1181"/>
      <c r="E1" s="1181"/>
      <c r="F1" s="1181"/>
      <c r="G1" s="1181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75" t="s">
        <v>129</v>
      </c>
      <c r="B5" s="1190" t="s">
        <v>130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75"/>
      <c r="B6" s="1190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240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60"/>
      <c r="E11" s="861"/>
      <c r="F11" s="860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60"/>
      <c r="E12" s="861"/>
      <c r="F12" s="860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60"/>
      <c r="E13" s="861"/>
      <c r="F13" s="860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60"/>
      <c r="E14" s="861"/>
      <c r="F14" s="860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60"/>
      <c r="E15" s="861"/>
      <c r="F15" s="860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61"/>
      <c r="F16" s="860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61"/>
      <c r="F17" s="860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61"/>
      <c r="F18" s="860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selection activeCell="F23" sqref="F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81" t="s">
        <v>275</v>
      </c>
      <c r="B1" s="1181"/>
      <c r="C1" s="1181"/>
      <c r="D1" s="1181"/>
      <c r="E1" s="1181"/>
      <c r="F1" s="1181"/>
      <c r="G1" s="1181"/>
      <c r="H1" s="11">
        <v>1</v>
      </c>
      <c r="K1" s="1181" t="s">
        <v>273</v>
      </c>
      <c r="L1" s="1181"/>
      <c r="M1" s="1181"/>
      <c r="N1" s="1181"/>
      <c r="O1" s="1181"/>
      <c r="P1" s="1181"/>
      <c r="Q1" s="118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58" t="s">
        <v>87</v>
      </c>
      <c r="B5" s="1190" t="s">
        <v>88</v>
      </c>
      <c r="C5" s="772">
        <v>48.5</v>
      </c>
      <c r="D5" s="773">
        <v>44676</v>
      </c>
      <c r="E5" s="774">
        <v>500</v>
      </c>
      <c r="F5" s="775">
        <v>50</v>
      </c>
      <c r="G5" s="276">
        <f>F36</f>
        <v>370</v>
      </c>
      <c r="H5" s="7">
        <f>E5-G5+E4+E6</f>
        <v>130</v>
      </c>
      <c r="K5" s="1016" t="s">
        <v>87</v>
      </c>
      <c r="L5" s="1190" t="s">
        <v>88</v>
      </c>
      <c r="M5" s="772">
        <v>50</v>
      </c>
      <c r="N5" s="773">
        <v>44709</v>
      </c>
      <c r="O5" s="774">
        <v>515.65</v>
      </c>
      <c r="P5" s="77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191"/>
      <c r="C6" s="277"/>
      <c r="D6" s="278"/>
      <c r="E6" s="270"/>
      <c r="F6" s="243"/>
      <c r="K6" s="243"/>
      <c r="L6" s="1191"/>
      <c r="M6" s="277"/>
      <c r="N6" s="278"/>
      <c r="O6" s="270"/>
      <c r="P6" s="243"/>
    </row>
    <row r="7" spans="1:19" ht="16.5" customHeight="1" thickTop="1" thickBot="1" x14ac:dyDescent="0.3">
      <c r="A7" s="243"/>
      <c r="B7" s="85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28"/>
      <c r="B8" s="856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117</v>
      </c>
      <c r="H8" s="266">
        <v>50</v>
      </c>
      <c r="I8" s="269">
        <f>E5-F8+E4+E6</f>
        <v>400</v>
      </c>
      <c r="K8" s="728"/>
      <c r="L8" s="856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57">
        <f>B8-C9</f>
        <v>35</v>
      </c>
      <c r="C9" s="53">
        <v>5</v>
      </c>
      <c r="D9" s="992">
        <v>50</v>
      </c>
      <c r="E9" s="995">
        <v>44693</v>
      </c>
      <c r="F9" s="1012">
        <f t="shared" si="0"/>
        <v>50</v>
      </c>
      <c r="G9" s="996" t="s">
        <v>174</v>
      </c>
      <c r="H9" s="997">
        <v>47</v>
      </c>
      <c r="I9" s="269">
        <f>I8-F9</f>
        <v>350</v>
      </c>
      <c r="L9" s="857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57">
        <f t="shared" ref="B10:B35" si="2">B9-C10</f>
        <v>25</v>
      </c>
      <c r="C10" s="15">
        <v>10</v>
      </c>
      <c r="D10" s="992">
        <v>100</v>
      </c>
      <c r="E10" s="995">
        <v>44698</v>
      </c>
      <c r="F10" s="1012">
        <f t="shared" si="0"/>
        <v>100</v>
      </c>
      <c r="G10" s="996" t="s">
        <v>201</v>
      </c>
      <c r="H10" s="997">
        <v>47</v>
      </c>
      <c r="I10" s="269">
        <f>I9-F10</f>
        <v>250</v>
      </c>
      <c r="L10" s="857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57">
        <f t="shared" si="2"/>
        <v>24</v>
      </c>
      <c r="C11" s="15">
        <v>1</v>
      </c>
      <c r="D11" s="992">
        <v>10</v>
      </c>
      <c r="E11" s="995">
        <v>44702</v>
      </c>
      <c r="F11" s="1012">
        <f t="shared" si="0"/>
        <v>10</v>
      </c>
      <c r="G11" s="996" t="s">
        <v>200</v>
      </c>
      <c r="H11" s="997">
        <v>47</v>
      </c>
      <c r="I11" s="269">
        <f t="shared" ref="I11:I34" si="4">I10-F11</f>
        <v>240</v>
      </c>
      <c r="K11" s="55" t="s">
        <v>33</v>
      </c>
      <c r="L11" s="857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57">
        <f t="shared" si="2"/>
        <v>23</v>
      </c>
      <c r="C12" s="53">
        <v>1</v>
      </c>
      <c r="D12" s="1027">
        <v>10</v>
      </c>
      <c r="E12" s="1068">
        <v>44707</v>
      </c>
      <c r="F12" s="1069">
        <f t="shared" si="0"/>
        <v>10</v>
      </c>
      <c r="G12" s="1030" t="s">
        <v>252</v>
      </c>
      <c r="H12" s="318">
        <v>47</v>
      </c>
      <c r="I12" s="269">
        <f t="shared" si="4"/>
        <v>230</v>
      </c>
      <c r="K12" s="19"/>
      <c r="L12" s="857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57">
        <f t="shared" si="2"/>
        <v>13</v>
      </c>
      <c r="C13" s="53">
        <v>10</v>
      </c>
      <c r="D13" s="1027">
        <v>100</v>
      </c>
      <c r="E13" s="1070">
        <v>44708</v>
      </c>
      <c r="F13" s="1069">
        <f t="shared" si="0"/>
        <v>100</v>
      </c>
      <c r="G13" s="1030" t="s">
        <v>257</v>
      </c>
      <c r="H13" s="318">
        <v>47</v>
      </c>
      <c r="I13" s="269">
        <f t="shared" si="4"/>
        <v>130</v>
      </c>
      <c r="L13" s="857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57">
        <f t="shared" si="2"/>
        <v>13</v>
      </c>
      <c r="C14" s="15"/>
      <c r="D14" s="227">
        <v>0</v>
      </c>
      <c r="E14" s="1071"/>
      <c r="F14" s="1072">
        <f t="shared" si="0"/>
        <v>0</v>
      </c>
      <c r="G14" s="422"/>
      <c r="H14" s="423"/>
      <c r="I14" s="269">
        <f t="shared" si="4"/>
        <v>130</v>
      </c>
      <c r="L14" s="857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57">
        <f t="shared" si="2"/>
        <v>13</v>
      </c>
      <c r="C15" s="15"/>
      <c r="D15" s="227">
        <v>0</v>
      </c>
      <c r="E15" s="1071"/>
      <c r="F15" s="1072">
        <f t="shared" si="0"/>
        <v>0</v>
      </c>
      <c r="G15" s="422"/>
      <c r="H15" s="423"/>
      <c r="I15" s="269">
        <f t="shared" si="4"/>
        <v>130</v>
      </c>
      <c r="L15" s="857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57">
        <f t="shared" si="2"/>
        <v>13</v>
      </c>
      <c r="C16" s="15"/>
      <c r="D16" s="227">
        <v>0</v>
      </c>
      <c r="E16" s="1071"/>
      <c r="F16" s="1072">
        <f t="shared" si="0"/>
        <v>0</v>
      </c>
      <c r="G16" s="422"/>
      <c r="H16" s="423"/>
      <c r="I16" s="269">
        <f t="shared" si="4"/>
        <v>130</v>
      </c>
      <c r="L16" s="857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57">
        <f t="shared" si="2"/>
        <v>13</v>
      </c>
      <c r="C17" s="15"/>
      <c r="D17" s="227">
        <v>0</v>
      </c>
      <c r="E17" s="1071"/>
      <c r="F17" s="1072">
        <f t="shared" si="0"/>
        <v>0</v>
      </c>
      <c r="G17" s="422"/>
      <c r="H17" s="423"/>
      <c r="I17" s="269">
        <f t="shared" si="4"/>
        <v>130</v>
      </c>
      <c r="L17" s="857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57">
        <f t="shared" si="2"/>
        <v>13</v>
      </c>
      <c r="C18" s="15"/>
      <c r="D18" s="227">
        <v>0</v>
      </c>
      <c r="E18" s="1071"/>
      <c r="F18" s="1072">
        <f t="shared" si="0"/>
        <v>0</v>
      </c>
      <c r="G18" s="422"/>
      <c r="H18" s="423"/>
      <c r="I18" s="269">
        <f t="shared" si="4"/>
        <v>130</v>
      </c>
      <c r="L18" s="857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57">
        <f t="shared" si="2"/>
        <v>13</v>
      </c>
      <c r="C19" s="15"/>
      <c r="D19" s="227">
        <v>0</v>
      </c>
      <c r="E19" s="1071"/>
      <c r="F19" s="1072">
        <f t="shared" si="0"/>
        <v>0</v>
      </c>
      <c r="G19" s="422"/>
      <c r="H19" s="423"/>
      <c r="I19" s="269">
        <f t="shared" si="4"/>
        <v>130</v>
      </c>
      <c r="L19" s="857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57">
        <f t="shared" si="2"/>
        <v>13</v>
      </c>
      <c r="C20" s="15"/>
      <c r="D20" s="227">
        <v>0</v>
      </c>
      <c r="E20" s="1071"/>
      <c r="F20" s="1072">
        <f t="shared" si="0"/>
        <v>0</v>
      </c>
      <c r="G20" s="422"/>
      <c r="H20" s="423"/>
      <c r="I20" s="269">
        <f t="shared" si="4"/>
        <v>130</v>
      </c>
      <c r="L20" s="857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57">
        <f t="shared" si="2"/>
        <v>13</v>
      </c>
      <c r="C21" s="15"/>
      <c r="D21" s="227">
        <v>0</v>
      </c>
      <c r="E21" s="1071"/>
      <c r="F21" s="1072">
        <f t="shared" si="0"/>
        <v>0</v>
      </c>
      <c r="G21" s="422"/>
      <c r="H21" s="423"/>
      <c r="I21" s="269">
        <f t="shared" si="4"/>
        <v>130</v>
      </c>
      <c r="L21" s="857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57">
        <f t="shared" si="2"/>
        <v>13</v>
      </c>
      <c r="C22" s="15"/>
      <c r="D22" s="227">
        <v>0</v>
      </c>
      <c r="E22" s="1071"/>
      <c r="F22" s="1072">
        <f t="shared" si="0"/>
        <v>0</v>
      </c>
      <c r="G22" s="915"/>
      <c r="H22" s="916"/>
      <c r="I22" s="269">
        <f t="shared" si="4"/>
        <v>130</v>
      </c>
      <c r="L22" s="857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57">
        <f t="shared" si="2"/>
        <v>13</v>
      </c>
      <c r="C23" s="15"/>
      <c r="D23" s="227">
        <v>0</v>
      </c>
      <c r="E23" s="1071"/>
      <c r="F23" s="1072">
        <f t="shared" si="0"/>
        <v>0</v>
      </c>
      <c r="G23" s="915"/>
      <c r="H23" s="916"/>
      <c r="I23" s="269">
        <f t="shared" si="4"/>
        <v>130</v>
      </c>
      <c r="L23" s="857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57">
        <f t="shared" si="2"/>
        <v>13</v>
      </c>
      <c r="C24" s="15"/>
      <c r="D24" s="227">
        <v>0</v>
      </c>
      <c r="E24" s="1071"/>
      <c r="F24" s="1072">
        <f t="shared" si="0"/>
        <v>0</v>
      </c>
      <c r="G24" s="915"/>
      <c r="H24" s="916"/>
      <c r="I24" s="269">
        <f t="shared" si="4"/>
        <v>130</v>
      </c>
      <c r="L24" s="857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57">
        <f t="shared" si="2"/>
        <v>13</v>
      </c>
      <c r="C25" s="15"/>
      <c r="D25" s="227">
        <v>0</v>
      </c>
      <c r="E25" s="1071"/>
      <c r="F25" s="1072">
        <f t="shared" si="0"/>
        <v>0</v>
      </c>
      <c r="G25" s="915"/>
      <c r="H25" s="916"/>
      <c r="I25" s="269">
        <f t="shared" si="4"/>
        <v>130</v>
      </c>
      <c r="L25" s="857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57">
        <f t="shared" si="2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130</v>
      </c>
      <c r="L26" s="857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57">
        <f t="shared" si="2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130</v>
      </c>
      <c r="L27" s="857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57">
        <f t="shared" si="2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130</v>
      </c>
      <c r="K28" s="47"/>
      <c r="L28" s="857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57">
        <f t="shared" si="2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130</v>
      </c>
      <c r="K29" s="47"/>
      <c r="L29" s="857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57">
        <f t="shared" si="2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130</v>
      </c>
      <c r="K30" s="47"/>
      <c r="L30" s="857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57">
        <f t="shared" si="2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130</v>
      </c>
      <c r="K31" s="47"/>
      <c r="L31" s="857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57">
        <f t="shared" si="2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130</v>
      </c>
      <c r="K32" s="47"/>
      <c r="L32" s="857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57">
        <f t="shared" si="2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130</v>
      </c>
      <c r="K33" s="47"/>
      <c r="L33" s="857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57">
        <f t="shared" si="2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130</v>
      </c>
      <c r="K34" s="47"/>
      <c r="L34" s="857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57">
        <f t="shared" si="2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7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55"/>
      <c r="D38" s="1166" t="s">
        <v>21</v>
      </c>
      <c r="E38" s="1167"/>
      <c r="F38" s="141">
        <f>E4+E5-F36+E6</f>
        <v>130</v>
      </c>
      <c r="L38" s="855"/>
      <c r="N38" s="1166" t="s">
        <v>21</v>
      </c>
      <c r="O38" s="1167"/>
      <c r="P38" s="141">
        <f>O4+O5-P36+O6</f>
        <v>515.65</v>
      </c>
    </row>
    <row r="39" spans="1:19" ht="15.75" thickBot="1" x14ac:dyDescent="0.3">
      <c r="A39" s="125"/>
      <c r="D39" s="959" t="s">
        <v>4</v>
      </c>
      <c r="E39" s="960"/>
      <c r="F39" s="49">
        <f>F4+F5-C36+F6</f>
        <v>13</v>
      </c>
      <c r="K39" s="125"/>
      <c r="N39" s="1017" t="s">
        <v>4</v>
      </c>
      <c r="O39" s="1018"/>
      <c r="P39" s="49">
        <f>P4+P5-M36+P6</f>
        <v>27</v>
      </c>
    </row>
    <row r="40" spans="1:19" x14ac:dyDescent="0.25">
      <c r="B40" s="855"/>
      <c r="L40" s="855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75"/>
      <c r="B5" s="1192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75"/>
      <c r="B6" s="1193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900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5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6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6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6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6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2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2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2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3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3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3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3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3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3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3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3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3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3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66" t="s">
        <v>21</v>
      </c>
      <c r="E42" s="1167"/>
      <c r="F42" s="141">
        <f>E4+E5-F40+E6</f>
        <v>0</v>
      </c>
    </row>
    <row r="43" spans="1:10" ht="15.75" thickBot="1" x14ac:dyDescent="0.3">
      <c r="A43" s="125"/>
      <c r="D43" s="868" t="s">
        <v>4</v>
      </c>
      <c r="E43" s="8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94"/>
      <c r="B5" s="810" t="s">
        <v>86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9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66" t="s">
        <v>21</v>
      </c>
      <c r="E31" s="1167"/>
      <c r="F31" s="141">
        <f>E4+E5-F29+E6</f>
        <v>0</v>
      </c>
    </row>
    <row r="32" spans="1:10" ht="15.75" thickBot="1" x14ac:dyDescent="0.3">
      <c r="A32" s="125"/>
      <c r="D32" s="807" t="s">
        <v>4</v>
      </c>
      <c r="E32" s="80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5" t="s">
        <v>95</v>
      </c>
      <c r="C4" s="128"/>
      <c r="D4" s="134"/>
      <c r="E4" s="193"/>
      <c r="F4" s="137"/>
      <c r="G4" s="38"/>
    </row>
    <row r="5" spans="1:15" ht="15.75" x14ac:dyDescent="0.25">
      <c r="A5" s="1194"/>
      <c r="B5" s="119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9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66" t="s">
        <v>21</v>
      </c>
      <c r="E31" s="1167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66" t="s">
        <v>21</v>
      </c>
      <c r="E31" s="1167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0" t="s">
        <v>283</v>
      </c>
      <c r="B1" s="1170"/>
      <c r="C1" s="1170"/>
      <c r="D1" s="1170"/>
      <c r="E1" s="1170"/>
      <c r="F1" s="1170"/>
      <c r="G1" s="1170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4"/>
      <c r="C4" s="322"/>
      <c r="D4" s="248"/>
      <c r="E4" s="528"/>
      <c r="F4" s="243"/>
      <c r="G4" s="1019"/>
      <c r="H4" s="153"/>
      <c r="I4" s="573"/>
    </row>
    <row r="5" spans="1:10" ht="14.25" customHeight="1" x14ac:dyDescent="0.25">
      <c r="A5" s="1171" t="s">
        <v>284</v>
      </c>
      <c r="B5" s="1197" t="s">
        <v>285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171"/>
      <c r="B6" s="1197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66" t="s">
        <v>21</v>
      </c>
      <c r="E32" s="1167"/>
      <c r="F32" s="141">
        <f>G5-F30</f>
        <v>0</v>
      </c>
    </row>
    <row r="33" spans="1:6" ht="15.75" thickBot="1" x14ac:dyDescent="0.3">
      <c r="A33" s="125"/>
      <c r="D33" s="1017" t="s">
        <v>4</v>
      </c>
      <c r="E33" s="101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GT1" zoomScaleNormal="100" workbookViewId="0">
      <selection activeCell="HE25" sqref="HE2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76" t="s">
        <v>305</v>
      </c>
      <c r="L1" s="1176"/>
      <c r="M1" s="1176"/>
      <c r="N1" s="1176"/>
      <c r="O1" s="1176"/>
      <c r="P1" s="1176"/>
      <c r="Q1" s="1176"/>
      <c r="R1" s="356">
        <f>I1+1</f>
        <v>1</v>
      </c>
      <c r="S1" s="356"/>
      <c r="U1" s="1170" t="str">
        <f>K1</f>
        <v>ENTRADAS DEL MES DE    J U N I O      2022</v>
      </c>
      <c r="V1" s="1170"/>
      <c r="W1" s="1170"/>
      <c r="X1" s="1170"/>
      <c r="Y1" s="1170"/>
      <c r="Z1" s="1170"/>
      <c r="AA1" s="1170"/>
      <c r="AB1" s="356">
        <f>R1+1</f>
        <v>2</v>
      </c>
      <c r="AC1" s="568"/>
      <c r="AE1" s="1170" t="str">
        <f>U1</f>
        <v>ENTRADAS DEL MES DE    J U N I O      2022</v>
      </c>
      <c r="AF1" s="1170"/>
      <c r="AG1" s="1170"/>
      <c r="AH1" s="1170"/>
      <c r="AI1" s="1170"/>
      <c r="AJ1" s="1170"/>
      <c r="AK1" s="1170"/>
      <c r="AL1" s="356">
        <f>AB1+1</f>
        <v>3</v>
      </c>
      <c r="AM1" s="356"/>
      <c r="AO1" s="1170" t="str">
        <f>AE1</f>
        <v>ENTRADAS DEL MES DE    J U N I O      2022</v>
      </c>
      <c r="AP1" s="1170"/>
      <c r="AQ1" s="1170"/>
      <c r="AR1" s="1170"/>
      <c r="AS1" s="1170"/>
      <c r="AT1" s="1170"/>
      <c r="AU1" s="1170"/>
      <c r="AV1" s="356">
        <f>AL1+1</f>
        <v>4</v>
      </c>
      <c r="AW1" s="568"/>
      <c r="AY1" s="1170" t="str">
        <f>AO1</f>
        <v>ENTRADAS DEL MES DE    J U N I O      2022</v>
      </c>
      <c r="AZ1" s="1170"/>
      <c r="BA1" s="1170"/>
      <c r="BB1" s="1170"/>
      <c r="BC1" s="1170"/>
      <c r="BD1" s="1170"/>
      <c r="BE1" s="1170"/>
      <c r="BF1" s="356">
        <f>AV1+1</f>
        <v>5</v>
      </c>
      <c r="BG1" s="597"/>
      <c r="BI1" s="1170" t="str">
        <f>AY1</f>
        <v>ENTRADAS DEL MES DE    J U N I O      2022</v>
      </c>
      <c r="BJ1" s="1170"/>
      <c r="BK1" s="1170"/>
      <c r="BL1" s="1170"/>
      <c r="BM1" s="1170"/>
      <c r="BN1" s="1170"/>
      <c r="BO1" s="1170"/>
      <c r="BP1" s="356">
        <f>BF1+1</f>
        <v>6</v>
      </c>
      <c r="BQ1" s="568"/>
      <c r="BS1" s="1170" t="str">
        <f>BI1</f>
        <v>ENTRADAS DEL MES DE    J U N I O      2022</v>
      </c>
      <c r="BT1" s="1170"/>
      <c r="BU1" s="1170"/>
      <c r="BV1" s="1170"/>
      <c r="BW1" s="1170"/>
      <c r="BX1" s="1170"/>
      <c r="BY1" s="1170"/>
      <c r="BZ1" s="356">
        <f>BP1+1</f>
        <v>7</v>
      </c>
      <c r="CC1" s="1170" t="str">
        <f>BS1</f>
        <v>ENTRADAS DEL MES DE    J U N I O      2022</v>
      </c>
      <c r="CD1" s="1170"/>
      <c r="CE1" s="1170"/>
      <c r="CF1" s="1170"/>
      <c r="CG1" s="1170"/>
      <c r="CH1" s="1170"/>
      <c r="CI1" s="1170"/>
      <c r="CJ1" s="356">
        <f>BZ1+1</f>
        <v>8</v>
      </c>
      <c r="CM1" s="1170" t="str">
        <f>CC1</f>
        <v>ENTRADAS DEL MES DE    J U N I O      2022</v>
      </c>
      <c r="CN1" s="1170"/>
      <c r="CO1" s="1170"/>
      <c r="CP1" s="1170"/>
      <c r="CQ1" s="1170"/>
      <c r="CR1" s="1170"/>
      <c r="CS1" s="1170"/>
      <c r="CT1" s="356">
        <f>CJ1+1</f>
        <v>9</v>
      </c>
      <c r="CU1" s="568"/>
      <c r="CW1" s="1170" t="str">
        <f>CM1</f>
        <v>ENTRADAS DEL MES DE    J U N I O      2022</v>
      </c>
      <c r="CX1" s="1170"/>
      <c r="CY1" s="1170"/>
      <c r="CZ1" s="1170"/>
      <c r="DA1" s="1170"/>
      <c r="DB1" s="1170"/>
      <c r="DC1" s="1170"/>
      <c r="DD1" s="356">
        <f>CT1+1</f>
        <v>10</v>
      </c>
      <c r="DE1" s="568"/>
      <c r="DG1" s="1170" t="str">
        <f>CW1</f>
        <v>ENTRADAS DEL MES DE    J U N I O      2022</v>
      </c>
      <c r="DH1" s="1170"/>
      <c r="DI1" s="1170"/>
      <c r="DJ1" s="1170"/>
      <c r="DK1" s="1170"/>
      <c r="DL1" s="1170"/>
      <c r="DM1" s="1170"/>
      <c r="DN1" s="356">
        <f>DD1+1</f>
        <v>11</v>
      </c>
      <c r="DO1" s="568"/>
      <c r="DQ1" s="1170" t="str">
        <f>DG1</f>
        <v>ENTRADAS DEL MES DE    J U N I O      2022</v>
      </c>
      <c r="DR1" s="1170"/>
      <c r="DS1" s="1170"/>
      <c r="DT1" s="1170"/>
      <c r="DU1" s="1170"/>
      <c r="DV1" s="1170"/>
      <c r="DW1" s="1170"/>
      <c r="DX1" s="356">
        <f>DN1+1</f>
        <v>12</v>
      </c>
      <c r="EA1" s="1170" t="str">
        <f>DQ1</f>
        <v>ENTRADAS DEL MES DE    J U N I O      2022</v>
      </c>
      <c r="EB1" s="1170"/>
      <c r="EC1" s="1170"/>
      <c r="ED1" s="1170"/>
      <c r="EE1" s="1170"/>
      <c r="EF1" s="1170"/>
      <c r="EG1" s="1170"/>
      <c r="EH1" s="356">
        <f>DX1+1</f>
        <v>13</v>
      </c>
      <c r="EI1" s="568"/>
      <c r="EK1" s="1170" t="str">
        <f>EA1</f>
        <v>ENTRADAS DEL MES DE    J U N I O      2022</v>
      </c>
      <c r="EL1" s="1170"/>
      <c r="EM1" s="1170"/>
      <c r="EN1" s="1170"/>
      <c r="EO1" s="1170"/>
      <c r="EP1" s="1170"/>
      <c r="EQ1" s="1170"/>
      <c r="ER1" s="356">
        <f>EH1+1</f>
        <v>14</v>
      </c>
      <c r="ES1" s="568"/>
      <c r="EU1" s="1170" t="str">
        <f>EK1</f>
        <v>ENTRADAS DEL MES DE    J U N I O      2022</v>
      </c>
      <c r="EV1" s="1170"/>
      <c r="EW1" s="1170"/>
      <c r="EX1" s="1170"/>
      <c r="EY1" s="1170"/>
      <c r="EZ1" s="1170"/>
      <c r="FA1" s="1170"/>
      <c r="FB1" s="356">
        <f>ER1+1</f>
        <v>15</v>
      </c>
      <c r="FC1" s="568"/>
      <c r="FE1" s="1170" t="str">
        <f>EU1</f>
        <v>ENTRADAS DEL MES DE    J U N I O      2022</v>
      </c>
      <c r="FF1" s="1170"/>
      <c r="FG1" s="1170"/>
      <c r="FH1" s="1170"/>
      <c r="FI1" s="1170"/>
      <c r="FJ1" s="1170"/>
      <c r="FK1" s="1170"/>
      <c r="FL1" s="356">
        <f>FB1+1</f>
        <v>16</v>
      </c>
      <c r="FM1" s="568"/>
      <c r="FO1" s="1170" t="str">
        <f>FE1</f>
        <v>ENTRADAS DEL MES DE    J U N I O      2022</v>
      </c>
      <c r="FP1" s="1170"/>
      <c r="FQ1" s="1170"/>
      <c r="FR1" s="1170"/>
      <c r="FS1" s="1170"/>
      <c r="FT1" s="1170"/>
      <c r="FU1" s="1170"/>
      <c r="FV1" s="356">
        <f>FL1+1</f>
        <v>17</v>
      </c>
      <c r="FW1" s="568"/>
      <c r="FY1" s="1170" t="str">
        <f>FO1</f>
        <v>ENTRADAS DEL MES DE    J U N I O      2022</v>
      </c>
      <c r="FZ1" s="1170"/>
      <c r="GA1" s="1170"/>
      <c r="GB1" s="1170"/>
      <c r="GC1" s="1170"/>
      <c r="GD1" s="1170"/>
      <c r="GE1" s="1170"/>
      <c r="GF1" s="356">
        <f>FV1+1</f>
        <v>18</v>
      </c>
      <c r="GG1" s="568"/>
      <c r="GH1" s="75" t="s">
        <v>37</v>
      </c>
      <c r="GI1" s="1170" t="str">
        <f>FY1</f>
        <v>ENTRADAS DEL MES DE    J U N I O      2022</v>
      </c>
      <c r="GJ1" s="1170"/>
      <c r="GK1" s="1170"/>
      <c r="GL1" s="1170"/>
      <c r="GM1" s="1170"/>
      <c r="GN1" s="1170"/>
      <c r="GO1" s="1170"/>
      <c r="GP1" s="356">
        <f>GF1+1</f>
        <v>19</v>
      </c>
      <c r="GQ1" s="568"/>
      <c r="GS1" s="1170" t="str">
        <f>GI1</f>
        <v>ENTRADAS DEL MES DE    J U N I O      2022</v>
      </c>
      <c r="GT1" s="1170"/>
      <c r="GU1" s="1170"/>
      <c r="GV1" s="1170"/>
      <c r="GW1" s="1170"/>
      <c r="GX1" s="1170"/>
      <c r="GY1" s="1170"/>
      <c r="GZ1" s="356">
        <f>GP1+1</f>
        <v>20</v>
      </c>
      <c r="HA1" s="568"/>
      <c r="HC1" s="1170" t="str">
        <f>GS1</f>
        <v>ENTRADAS DEL MES DE    J U N I O      2022</v>
      </c>
      <c r="HD1" s="1170"/>
      <c r="HE1" s="1170"/>
      <c r="HF1" s="1170"/>
      <c r="HG1" s="1170"/>
      <c r="HH1" s="1170"/>
      <c r="HI1" s="1170"/>
      <c r="HJ1" s="356">
        <f>GZ1+1</f>
        <v>21</v>
      </c>
      <c r="HK1" s="568"/>
      <c r="HM1" s="1170" t="str">
        <f>HC1</f>
        <v>ENTRADAS DEL MES DE    J U N I O      2022</v>
      </c>
      <c r="HN1" s="1170"/>
      <c r="HO1" s="1170"/>
      <c r="HP1" s="1170"/>
      <c r="HQ1" s="1170"/>
      <c r="HR1" s="1170"/>
      <c r="HS1" s="1170"/>
      <c r="HT1" s="356">
        <f>HJ1+1</f>
        <v>22</v>
      </c>
      <c r="HU1" s="568"/>
      <c r="HW1" s="1170" t="str">
        <f>HM1</f>
        <v>ENTRADAS DEL MES DE    J U N I O      2022</v>
      </c>
      <c r="HX1" s="1170"/>
      <c r="HY1" s="1170"/>
      <c r="HZ1" s="1170"/>
      <c r="IA1" s="1170"/>
      <c r="IB1" s="1170"/>
      <c r="IC1" s="1170"/>
      <c r="ID1" s="356">
        <f>HT1+1</f>
        <v>23</v>
      </c>
      <c r="IE1" s="568"/>
      <c r="IG1" s="1170" t="str">
        <f>HW1</f>
        <v>ENTRADAS DEL MES DE    J U N I O      2022</v>
      </c>
      <c r="IH1" s="1170"/>
      <c r="II1" s="1170"/>
      <c r="IJ1" s="1170"/>
      <c r="IK1" s="1170"/>
      <c r="IL1" s="1170"/>
      <c r="IM1" s="1170"/>
      <c r="IN1" s="356">
        <f>ID1+1</f>
        <v>24</v>
      </c>
      <c r="IO1" s="568"/>
      <c r="IQ1" s="1170" t="str">
        <f>IG1</f>
        <v>ENTRADAS DEL MES DE    J U N I O      2022</v>
      </c>
      <c r="IR1" s="1170"/>
      <c r="IS1" s="1170"/>
      <c r="IT1" s="1170"/>
      <c r="IU1" s="1170"/>
      <c r="IV1" s="1170"/>
      <c r="IW1" s="1170"/>
      <c r="IX1" s="356">
        <f>IN1+1</f>
        <v>25</v>
      </c>
      <c r="IY1" s="568"/>
      <c r="JA1" s="1170" t="str">
        <f>IQ1</f>
        <v>ENTRADAS DEL MES DE    J U N I O      2022</v>
      </c>
      <c r="JB1" s="1170"/>
      <c r="JC1" s="1170"/>
      <c r="JD1" s="1170"/>
      <c r="JE1" s="1170"/>
      <c r="JF1" s="1170"/>
      <c r="JG1" s="1170"/>
      <c r="JH1" s="356">
        <f>IX1+1</f>
        <v>26</v>
      </c>
      <c r="JI1" s="568"/>
      <c r="JK1" s="1173" t="str">
        <f>JA1</f>
        <v>ENTRADAS DEL MES DE    J U N I O      2022</v>
      </c>
      <c r="JL1" s="1173"/>
      <c r="JM1" s="1173"/>
      <c r="JN1" s="1173"/>
      <c r="JO1" s="1173"/>
      <c r="JP1" s="1173"/>
      <c r="JQ1" s="1173"/>
      <c r="JR1" s="356">
        <f>JH1+1</f>
        <v>27</v>
      </c>
      <c r="JS1" s="568"/>
      <c r="JU1" s="1170" t="str">
        <f>JK1</f>
        <v>ENTRADAS DEL MES DE    J U N I O      2022</v>
      </c>
      <c r="JV1" s="1170"/>
      <c r="JW1" s="1170"/>
      <c r="JX1" s="1170"/>
      <c r="JY1" s="1170"/>
      <c r="JZ1" s="1170"/>
      <c r="KA1" s="1170"/>
      <c r="KB1" s="356">
        <f>JR1+1</f>
        <v>28</v>
      </c>
      <c r="KC1" s="568"/>
      <c r="KE1" s="1170" t="str">
        <f>JU1</f>
        <v>ENTRADAS DEL MES DE    J U N I O      2022</v>
      </c>
      <c r="KF1" s="1170"/>
      <c r="KG1" s="1170"/>
      <c r="KH1" s="1170"/>
      <c r="KI1" s="1170"/>
      <c r="KJ1" s="1170"/>
      <c r="KK1" s="1170"/>
      <c r="KL1" s="356">
        <f>KB1+1</f>
        <v>29</v>
      </c>
      <c r="KM1" s="568"/>
      <c r="KO1" s="1170" t="str">
        <f>KE1</f>
        <v>ENTRADAS DEL MES DE    J U N I O      2022</v>
      </c>
      <c r="KP1" s="1170"/>
      <c r="KQ1" s="1170"/>
      <c r="KR1" s="1170"/>
      <c r="KS1" s="1170"/>
      <c r="KT1" s="1170"/>
      <c r="KU1" s="1170"/>
      <c r="KV1" s="356">
        <f>KL1+1</f>
        <v>30</v>
      </c>
      <c r="KW1" s="568"/>
      <c r="KY1" s="1170" t="str">
        <f>KO1</f>
        <v>ENTRADAS DEL MES DE    J U N I O      2022</v>
      </c>
      <c r="KZ1" s="1170"/>
      <c r="LA1" s="1170"/>
      <c r="LB1" s="1170"/>
      <c r="LC1" s="1170"/>
      <c r="LD1" s="1170"/>
      <c r="LE1" s="1170"/>
      <c r="LF1" s="356">
        <f>KV1+1</f>
        <v>31</v>
      </c>
      <c r="LG1" s="568"/>
      <c r="LI1" s="1170" t="str">
        <f>KY1</f>
        <v>ENTRADAS DEL MES DE    J U N I O      2022</v>
      </c>
      <c r="LJ1" s="1170"/>
      <c r="LK1" s="1170"/>
      <c r="LL1" s="1170"/>
      <c r="LM1" s="1170"/>
      <c r="LN1" s="1170"/>
      <c r="LO1" s="1170"/>
      <c r="LP1" s="356">
        <f>LF1+1</f>
        <v>32</v>
      </c>
      <c r="LQ1" s="568"/>
      <c r="LS1" s="1170" t="str">
        <f>LI1</f>
        <v>ENTRADAS DEL MES DE    J U N I O      2022</v>
      </c>
      <c r="LT1" s="1170"/>
      <c r="LU1" s="1170"/>
      <c r="LV1" s="1170"/>
      <c r="LW1" s="1170"/>
      <c r="LX1" s="1170"/>
      <c r="LY1" s="1170"/>
      <c r="LZ1" s="356">
        <f>LP1+1</f>
        <v>33</v>
      </c>
      <c r="MC1" s="1170" t="str">
        <f>LS1</f>
        <v>ENTRADAS DEL MES DE    J U N I O      2022</v>
      </c>
      <c r="MD1" s="1170"/>
      <c r="ME1" s="1170"/>
      <c r="MF1" s="1170"/>
      <c r="MG1" s="1170"/>
      <c r="MH1" s="1170"/>
      <c r="MI1" s="1170"/>
      <c r="MJ1" s="356">
        <f>LZ1+1</f>
        <v>34</v>
      </c>
      <c r="MK1" s="356"/>
      <c r="MM1" s="1170" t="str">
        <f>MC1</f>
        <v>ENTRADAS DEL MES DE    J U N I O      2022</v>
      </c>
      <c r="MN1" s="1170"/>
      <c r="MO1" s="1170"/>
      <c r="MP1" s="1170"/>
      <c r="MQ1" s="1170"/>
      <c r="MR1" s="1170"/>
      <c r="MS1" s="1170"/>
      <c r="MT1" s="356">
        <f>MJ1+1</f>
        <v>35</v>
      </c>
      <c r="MU1" s="356"/>
      <c r="MW1" s="1170" t="str">
        <f>MM1</f>
        <v>ENTRADAS DEL MES DE    J U N I O      2022</v>
      </c>
      <c r="MX1" s="1170"/>
      <c r="MY1" s="1170"/>
      <c r="MZ1" s="1170"/>
      <c r="NA1" s="1170"/>
      <c r="NB1" s="1170"/>
      <c r="NC1" s="1170"/>
      <c r="ND1" s="356">
        <f>MT1+1</f>
        <v>36</v>
      </c>
      <c r="NE1" s="356"/>
      <c r="NG1" s="1170" t="str">
        <f>MW1</f>
        <v>ENTRADAS DEL MES DE    J U N I O      2022</v>
      </c>
      <c r="NH1" s="1170"/>
      <c r="NI1" s="1170"/>
      <c r="NJ1" s="1170"/>
      <c r="NK1" s="1170"/>
      <c r="NL1" s="1170"/>
      <c r="NM1" s="1170"/>
      <c r="NN1" s="356">
        <f>ND1+1</f>
        <v>37</v>
      </c>
      <c r="NO1" s="356"/>
      <c r="NQ1" s="1170" t="str">
        <f>NG1</f>
        <v>ENTRADAS DEL MES DE    J U N I O      2022</v>
      </c>
      <c r="NR1" s="1170"/>
      <c r="NS1" s="1170"/>
      <c r="NT1" s="1170"/>
      <c r="NU1" s="1170"/>
      <c r="NV1" s="1170"/>
      <c r="NW1" s="1170"/>
      <c r="NX1" s="356">
        <f>NN1+1</f>
        <v>38</v>
      </c>
      <c r="NY1" s="356"/>
      <c r="OA1" s="1170" t="str">
        <f>NQ1</f>
        <v>ENTRADAS DEL MES DE    J U N I O      2022</v>
      </c>
      <c r="OB1" s="1170"/>
      <c r="OC1" s="1170"/>
      <c r="OD1" s="1170"/>
      <c r="OE1" s="1170"/>
      <c r="OF1" s="1170"/>
      <c r="OG1" s="1170"/>
      <c r="OH1" s="356">
        <f>NX1+1</f>
        <v>39</v>
      </c>
      <c r="OI1" s="356"/>
      <c r="OK1" s="1170" t="str">
        <f>OA1</f>
        <v>ENTRADAS DEL MES DE    J U N I O      2022</v>
      </c>
      <c r="OL1" s="1170"/>
      <c r="OM1" s="1170"/>
      <c r="ON1" s="1170"/>
      <c r="OO1" s="1170"/>
      <c r="OP1" s="1170"/>
      <c r="OQ1" s="1170"/>
      <c r="OR1" s="356">
        <f>OH1+1</f>
        <v>40</v>
      </c>
      <c r="OS1" s="356"/>
      <c r="OU1" s="1170" t="str">
        <f>OK1</f>
        <v>ENTRADAS DEL MES DE    J U N I O      2022</v>
      </c>
      <c r="OV1" s="1170"/>
      <c r="OW1" s="1170"/>
      <c r="OX1" s="1170"/>
      <c r="OY1" s="1170"/>
      <c r="OZ1" s="1170"/>
      <c r="PA1" s="1170"/>
      <c r="PB1" s="356">
        <f>OR1+1</f>
        <v>41</v>
      </c>
      <c r="PC1" s="356"/>
      <c r="PE1" s="1170" t="str">
        <f>OU1</f>
        <v>ENTRADAS DEL MES DE    J U N I O      2022</v>
      </c>
      <c r="PF1" s="1170"/>
      <c r="PG1" s="1170"/>
      <c r="PH1" s="1170"/>
      <c r="PI1" s="1170"/>
      <c r="PJ1" s="1170"/>
      <c r="PK1" s="1170"/>
      <c r="PL1" s="356">
        <f>PB1+1</f>
        <v>42</v>
      </c>
      <c r="PM1" s="356"/>
      <c r="PO1" s="1170" t="str">
        <f>PE1</f>
        <v>ENTRADAS DEL MES DE    J U N I O      2022</v>
      </c>
      <c r="PP1" s="1170"/>
      <c r="PQ1" s="1170"/>
      <c r="PR1" s="1170"/>
      <c r="PS1" s="1170"/>
      <c r="PT1" s="1170"/>
      <c r="PU1" s="1170"/>
      <c r="PV1" s="356">
        <f>PL1+1</f>
        <v>43</v>
      </c>
      <c r="PX1" s="1170" t="str">
        <f>PO1</f>
        <v>ENTRADAS DEL MES DE    J U N I O      2022</v>
      </c>
      <c r="PY1" s="1170"/>
      <c r="PZ1" s="1170"/>
      <c r="QA1" s="1170"/>
      <c r="QB1" s="1170"/>
      <c r="QC1" s="1170"/>
      <c r="QD1" s="1170"/>
      <c r="QE1" s="356">
        <f>PV1+1</f>
        <v>44</v>
      </c>
      <c r="QG1" s="1170" t="str">
        <f>PX1</f>
        <v>ENTRADAS DEL MES DE    J U N I O      2022</v>
      </c>
      <c r="QH1" s="1170"/>
      <c r="QI1" s="1170"/>
      <c r="QJ1" s="1170"/>
      <c r="QK1" s="1170"/>
      <c r="QL1" s="1170"/>
      <c r="QM1" s="1170"/>
      <c r="QN1" s="356">
        <f>QE1+1</f>
        <v>45</v>
      </c>
      <c r="QP1" s="1170" t="str">
        <f>QG1</f>
        <v>ENTRADAS DEL MES DE    J U N I O      2022</v>
      </c>
      <c r="QQ1" s="1170"/>
      <c r="QR1" s="1170"/>
      <c r="QS1" s="1170"/>
      <c r="QT1" s="1170"/>
      <c r="QU1" s="1170"/>
      <c r="QV1" s="1170"/>
      <c r="QW1" s="356">
        <f>QN1+1</f>
        <v>46</v>
      </c>
      <c r="QY1" s="1170" t="str">
        <f>QP1</f>
        <v>ENTRADAS DEL MES DE    J U N I O      2022</v>
      </c>
      <c r="QZ1" s="1170"/>
      <c r="RA1" s="1170"/>
      <c r="RB1" s="1170"/>
      <c r="RC1" s="1170"/>
      <c r="RD1" s="1170"/>
      <c r="RE1" s="1170"/>
      <c r="RF1" s="356">
        <f>QW1+1</f>
        <v>47</v>
      </c>
      <c r="RH1" s="1170" t="str">
        <f>QY1</f>
        <v>ENTRADAS DEL MES DE    J U N I O      2022</v>
      </c>
      <c r="RI1" s="1170"/>
      <c r="RJ1" s="1170"/>
      <c r="RK1" s="1170"/>
      <c r="RL1" s="1170"/>
      <c r="RM1" s="1170"/>
      <c r="RN1" s="1170"/>
      <c r="RO1" s="356">
        <f>RF1+1</f>
        <v>48</v>
      </c>
      <c r="RQ1" s="1170" t="str">
        <f>RH1</f>
        <v>ENTRADAS DEL MES DE    J U N I O      2022</v>
      </c>
      <c r="RR1" s="1170"/>
      <c r="RS1" s="1170"/>
      <c r="RT1" s="1170"/>
      <c r="RU1" s="1170"/>
      <c r="RV1" s="1170"/>
      <c r="RW1" s="1170"/>
      <c r="RX1" s="356">
        <f>RO1+1</f>
        <v>49</v>
      </c>
      <c r="RZ1" s="1170" t="str">
        <f>RQ1</f>
        <v>ENTRADAS DEL MES DE    J U N I O      2022</v>
      </c>
      <c r="SA1" s="1170"/>
      <c r="SB1" s="1170"/>
      <c r="SC1" s="1170"/>
      <c r="SD1" s="1170"/>
      <c r="SE1" s="1170"/>
      <c r="SF1" s="1170"/>
      <c r="SG1" s="356">
        <f>RX1+1</f>
        <v>50</v>
      </c>
      <c r="SI1" s="1170" t="str">
        <f>RZ1</f>
        <v>ENTRADAS DEL MES DE    J U N I O      2022</v>
      </c>
      <c r="SJ1" s="1170"/>
      <c r="SK1" s="1170"/>
      <c r="SL1" s="1170"/>
      <c r="SM1" s="1170"/>
      <c r="SN1" s="1170"/>
      <c r="SO1" s="1170"/>
      <c r="SP1" s="356">
        <f>SG1+1</f>
        <v>51</v>
      </c>
      <c r="SR1" s="1170" t="str">
        <f>SI1</f>
        <v>ENTRADAS DEL MES DE    J U N I O      2022</v>
      </c>
      <c r="SS1" s="1170"/>
      <c r="ST1" s="1170"/>
      <c r="SU1" s="1170"/>
      <c r="SV1" s="1170"/>
      <c r="SW1" s="1170"/>
      <c r="SX1" s="1170"/>
      <c r="SY1" s="356">
        <f>SP1+1</f>
        <v>52</v>
      </c>
      <c r="TA1" s="1170" t="str">
        <f>SR1</f>
        <v>ENTRADAS DEL MES DE    J U N I O      2022</v>
      </c>
      <c r="TB1" s="1170"/>
      <c r="TC1" s="1170"/>
      <c r="TD1" s="1170"/>
      <c r="TE1" s="1170"/>
      <c r="TF1" s="1170"/>
      <c r="TG1" s="1170"/>
      <c r="TH1" s="356">
        <f>SY1+1</f>
        <v>53</v>
      </c>
      <c r="TJ1" s="1170" t="str">
        <f>TA1</f>
        <v>ENTRADAS DEL MES DE    J U N I O      2022</v>
      </c>
      <c r="TK1" s="1170"/>
      <c r="TL1" s="1170"/>
      <c r="TM1" s="1170"/>
      <c r="TN1" s="1170"/>
      <c r="TO1" s="1170"/>
      <c r="TP1" s="1170"/>
      <c r="TQ1" s="356">
        <f>TH1+1</f>
        <v>54</v>
      </c>
      <c r="TS1" s="1170" t="str">
        <f>TJ1</f>
        <v>ENTRADAS DEL MES DE    J U N I O      2022</v>
      </c>
      <c r="TT1" s="1170"/>
      <c r="TU1" s="1170"/>
      <c r="TV1" s="1170"/>
      <c r="TW1" s="1170"/>
      <c r="TX1" s="1170"/>
      <c r="TY1" s="1170"/>
      <c r="TZ1" s="356">
        <f>TQ1+1</f>
        <v>55</v>
      </c>
      <c r="UB1" s="1170" t="str">
        <f>TS1</f>
        <v>ENTRADAS DEL MES DE    J U N I O      2022</v>
      </c>
      <c r="UC1" s="1170"/>
      <c r="UD1" s="1170"/>
      <c r="UE1" s="1170"/>
      <c r="UF1" s="1170"/>
      <c r="UG1" s="1170"/>
      <c r="UH1" s="1170"/>
      <c r="UI1" s="356">
        <f>TZ1+1</f>
        <v>56</v>
      </c>
      <c r="UK1" s="1170" t="str">
        <f>UB1</f>
        <v>ENTRADAS DEL MES DE    J U N I O      2022</v>
      </c>
      <c r="UL1" s="1170"/>
      <c r="UM1" s="1170"/>
      <c r="UN1" s="1170"/>
      <c r="UO1" s="1170"/>
      <c r="UP1" s="1170"/>
      <c r="UQ1" s="1170"/>
      <c r="UR1" s="356">
        <f>UI1+1</f>
        <v>57</v>
      </c>
      <c r="UT1" s="1170" t="str">
        <f>UK1</f>
        <v>ENTRADAS DEL MES DE    J U N I O      2022</v>
      </c>
      <c r="UU1" s="1170"/>
      <c r="UV1" s="1170"/>
      <c r="UW1" s="1170"/>
      <c r="UX1" s="1170"/>
      <c r="UY1" s="1170"/>
      <c r="UZ1" s="1170"/>
      <c r="VA1" s="356">
        <f>UR1+1</f>
        <v>58</v>
      </c>
      <c r="VC1" s="1170" t="str">
        <f>UT1</f>
        <v>ENTRADAS DEL MES DE    J U N I O      2022</v>
      </c>
      <c r="VD1" s="1170"/>
      <c r="VE1" s="1170"/>
      <c r="VF1" s="1170"/>
      <c r="VG1" s="1170"/>
      <c r="VH1" s="1170"/>
      <c r="VI1" s="1170"/>
      <c r="VJ1" s="356">
        <f>VA1+1</f>
        <v>59</v>
      </c>
      <c r="VL1" s="1170" t="str">
        <f>VC1</f>
        <v>ENTRADAS DEL MES DE    J U N I O      2022</v>
      </c>
      <c r="VM1" s="1170"/>
      <c r="VN1" s="1170"/>
      <c r="VO1" s="1170"/>
      <c r="VP1" s="1170"/>
      <c r="VQ1" s="1170"/>
      <c r="VR1" s="1170"/>
      <c r="VS1" s="356">
        <f>VJ1+1</f>
        <v>60</v>
      </c>
      <c r="VU1" s="1170" t="str">
        <f>VL1</f>
        <v>ENTRADAS DEL MES DE    J U N I O      2022</v>
      </c>
      <c r="VV1" s="1170"/>
      <c r="VW1" s="1170"/>
      <c r="VX1" s="1170"/>
      <c r="VY1" s="1170"/>
      <c r="VZ1" s="1170"/>
      <c r="WA1" s="1170"/>
      <c r="WB1" s="356">
        <f>VS1+1</f>
        <v>61</v>
      </c>
      <c r="WD1" s="1170" t="str">
        <f>VU1</f>
        <v>ENTRADAS DEL MES DE    J U N I O      2022</v>
      </c>
      <c r="WE1" s="1170"/>
      <c r="WF1" s="1170"/>
      <c r="WG1" s="1170"/>
      <c r="WH1" s="1170"/>
      <c r="WI1" s="1170"/>
      <c r="WJ1" s="1170"/>
      <c r="WK1" s="356">
        <f>WB1+1</f>
        <v>62</v>
      </c>
      <c r="WM1" s="1170" t="str">
        <f>WD1</f>
        <v>ENTRADAS DEL MES DE    J U N I O      2022</v>
      </c>
      <c r="WN1" s="1170"/>
      <c r="WO1" s="1170"/>
      <c r="WP1" s="1170"/>
      <c r="WQ1" s="1170"/>
      <c r="WR1" s="1170"/>
      <c r="WS1" s="1170"/>
      <c r="WT1" s="356">
        <f>WK1+1</f>
        <v>63</v>
      </c>
      <c r="WV1" s="1170" t="str">
        <f>WM1</f>
        <v>ENTRADAS DEL MES DE    J U N I O      2022</v>
      </c>
      <c r="WW1" s="1170"/>
      <c r="WX1" s="1170"/>
      <c r="WY1" s="1170"/>
      <c r="WZ1" s="1170"/>
      <c r="XA1" s="1170"/>
      <c r="XB1" s="1170"/>
      <c r="XC1" s="356">
        <f>WT1+1</f>
        <v>64</v>
      </c>
      <c r="XE1" s="1170" t="str">
        <f>WV1</f>
        <v>ENTRADAS DEL MES DE    J U N I O      2022</v>
      </c>
      <c r="XF1" s="1170"/>
      <c r="XG1" s="1170"/>
      <c r="XH1" s="1170"/>
      <c r="XI1" s="1170"/>
      <c r="XJ1" s="1170"/>
      <c r="XK1" s="1170"/>
      <c r="XL1" s="356">
        <f>XC1+1</f>
        <v>65</v>
      </c>
      <c r="XN1" s="1170" t="str">
        <f>XE1</f>
        <v>ENTRADAS DEL MES DE    J U N I O      2022</v>
      </c>
      <c r="XO1" s="1170"/>
      <c r="XP1" s="1170"/>
      <c r="XQ1" s="1170"/>
      <c r="XR1" s="1170"/>
      <c r="XS1" s="1170"/>
      <c r="XT1" s="1170"/>
      <c r="XU1" s="356">
        <f>XL1+1</f>
        <v>66</v>
      </c>
      <c r="XW1" s="1170" t="str">
        <f>XN1</f>
        <v>ENTRADAS DEL MES DE    J U N I O      2022</v>
      </c>
      <c r="XX1" s="1170"/>
      <c r="XY1" s="1170"/>
      <c r="XZ1" s="1170"/>
      <c r="YA1" s="1170"/>
      <c r="YB1" s="1170"/>
      <c r="YC1" s="1170"/>
      <c r="YD1" s="356">
        <f>XU1+1</f>
        <v>67</v>
      </c>
      <c r="YF1" s="1170" t="str">
        <f>XW1</f>
        <v>ENTRADAS DEL MES DE    J U N I O      2022</v>
      </c>
      <c r="YG1" s="1170"/>
      <c r="YH1" s="1170"/>
      <c r="YI1" s="1170"/>
      <c r="YJ1" s="1170"/>
      <c r="YK1" s="1170"/>
      <c r="YL1" s="1170"/>
      <c r="YM1" s="356">
        <f>YD1+1</f>
        <v>68</v>
      </c>
      <c r="YO1" s="1170" t="str">
        <f>YF1</f>
        <v>ENTRADAS DEL MES DE    J U N I O      2022</v>
      </c>
      <c r="YP1" s="1170"/>
      <c r="YQ1" s="1170"/>
      <c r="YR1" s="1170"/>
      <c r="YS1" s="1170"/>
      <c r="YT1" s="1170"/>
      <c r="YU1" s="1170"/>
      <c r="YV1" s="356">
        <f>YM1+1</f>
        <v>69</v>
      </c>
      <c r="YX1" s="1170" t="str">
        <f>YO1</f>
        <v>ENTRADAS DEL MES DE    J U N I O      2022</v>
      </c>
      <c r="YY1" s="1170"/>
      <c r="YZ1" s="1170"/>
      <c r="ZA1" s="1170"/>
      <c r="ZB1" s="1170"/>
      <c r="ZC1" s="1170"/>
      <c r="ZD1" s="1170"/>
      <c r="ZE1" s="356">
        <f>YV1+1</f>
        <v>70</v>
      </c>
      <c r="ZG1" s="1170" t="str">
        <f>YX1</f>
        <v>ENTRADAS DEL MES DE    J U N I O      2022</v>
      </c>
      <c r="ZH1" s="1170"/>
      <c r="ZI1" s="1170"/>
      <c r="ZJ1" s="1170"/>
      <c r="ZK1" s="1170"/>
      <c r="ZL1" s="1170"/>
      <c r="ZM1" s="1170"/>
      <c r="ZN1" s="356">
        <f>ZE1+1</f>
        <v>71</v>
      </c>
      <c r="ZP1" s="1170" t="str">
        <f>ZG1</f>
        <v>ENTRADAS DEL MES DE    J U N I O      2022</v>
      </c>
      <c r="ZQ1" s="1170"/>
      <c r="ZR1" s="1170"/>
      <c r="ZS1" s="1170"/>
      <c r="ZT1" s="1170"/>
      <c r="ZU1" s="1170"/>
      <c r="ZV1" s="1170"/>
      <c r="ZW1" s="356">
        <f>ZN1+1</f>
        <v>72</v>
      </c>
      <c r="ZY1" s="1170" t="str">
        <f>ZP1</f>
        <v>ENTRADAS DEL MES DE    J U N I O      2022</v>
      </c>
      <c r="ZZ1" s="1170"/>
      <c r="AAA1" s="1170"/>
      <c r="AAB1" s="1170"/>
      <c r="AAC1" s="1170"/>
      <c r="AAD1" s="1170"/>
      <c r="AAE1" s="1170"/>
      <c r="AAF1" s="356">
        <f>ZW1+1</f>
        <v>73</v>
      </c>
      <c r="AAH1" s="1170" t="str">
        <f>ZY1</f>
        <v>ENTRADAS DEL MES DE    J U N I O      2022</v>
      </c>
      <c r="AAI1" s="1170"/>
      <c r="AAJ1" s="1170"/>
      <c r="AAK1" s="1170"/>
      <c r="AAL1" s="1170"/>
      <c r="AAM1" s="1170"/>
      <c r="AAN1" s="1170"/>
      <c r="AAO1" s="356">
        <f>AAF1+1</f>
        <v>74</v>
      </c>
      <c r="AAQ1" s="1170" t="str">
        <f>AAH1</f>
        <v>ENTRADAS DEL MES DE    J U N I O      2022</v>
      </c>
      <c r="AAR1" s="1170"/>
      <c r="AAS1" s="1170"/>
      <c r="AAT1" s="1170"/>
      <c r="AAU1" s="1170"/>
      <c r="AAV1" s="1170"/>
      <c r="AAW1" s="1170"/>
      <c r="AAX1" s="356">
        <f>AAO1+1</f>
        <v>75</v>
      </c>
      <c r="AAZ1" s="1170" t="str">
        <f>AAQ1</f>
        <v>ENTRADAS DEL MES DE    J U N I O      2022</v>
      </c>
      <c r="ABA1" s="1170"/>
      <c r="ABB1" s="1170"/>
      <c r="ABC1" s="1170"/>
      <c r="ABD1" s="1170"/>
      <c r="ABE1" s="1170"/>
      <c r="ABF1" s="1170"/>
      <c r="ABG1" s="356">
        <f>AAX1+1</f>
        <v>76</v>
      </c>
      <c r="ABI1" s="1170" t="str">
        <f>AAZ1</f>
        <v>ENTRADAS DEL MES DE    J U N I O      2022</v>
      </c>
      <c r="ABJ1" s="1170"/>
      <c r="ABK1" s="1170"/>
      <c r="ABL1" s="1170"/>
      <c r="ABM1" s="1170"/>
      <c r="ABN1" s="1170"/>
      <c r="ABO1" s="1170"/>
      <c r="ABP1" s="356">
        <f>ABG1+1</f>
        <v>77</v>
      </c>
      <c r="ABR1" s="1170" t="str">
        <f>ABI1</f>
        <v>ENTRADAS DEL MES DE    J U N I O      2022</v>
      </c>
      <c r="ABS1" s="1170"/>
      <c r="ABT1" s="1170"/>
      <c r="ABU1" s="1170"/>
      <c r="ABV1" s="1170"/>
      <c r="ABW1" s="1170"/>
      <c r="ABX1" s="1170"/>
      <c r="ABY1" s="356">
        <f>ABP1+1</f>
        <v>78</v>
      </c>
      <c r="ACA1" s="1170" t="str">
        <f>ABR1</f>
        <v>ENTRADAS DEL MES DE    J U N I O      2022</v>
      </c>
      <c r="ACB1" s="1170"/>
      <c r="ACC1" s="1170"/>
      <c r="ACD1" s="1170"/>
      <c r="ACE1" s="1170"/>
      <c r="ACF1" s="1170"/>
      <c r="ACG1" s="1170"/>
      <c r="ACH1" s="356">
        <f>ABY1+1</f>
        <v>79</v>
      </c>
      <c r="ACJ1" s="1170" t="str">
        <f>ACA1</f>
        <v>ENTRADAS DEL MES DE    J U N I O      2022</v>
      </c>
      <c r="ACK1" s="1170"/>
      <c r="ACL1" s="1170"/>
      <c r="ACM1" s="1170"/>
      <c r="ACN1" s="1170"/>
      <c r="ACO1" s="1170"/>
      <c r="ACP1" s="1170"/>
      <c r="ACQ1" s="356">
        <f>ACH1+1</f>
        <v>80</v>
      </c>
      <c r="ACS1" s="1170" t="str">
        <f>ACJ1</f>
        <v>ENTRADAS DEL MES DE    J U N I O      2022</v>
      </c>
      <c r="ACT1" s="1170"/>
      <c r="ACU1" s="1170"/>
      <c r="ACV1" s="1170"/>
      <c r="ACW1" s="1170"/>
      <c r="ACX1" s="1170"/>
      <c r="ACY1" s="1170"/>
      <c r="ACZ1" s="356">
        <f>ACQ1+1</f>
        <v>81</v>
      </c>
      <c r="ADB1" s="1170" t="str">
        <f>ACS1</f>
        <v>ENTRADAS DEL MES DE    J U N I O      2022</v>
      </c>
      <c r="ADC1" s="1170"/>
      <c r="ADD1" s="1170"/>
      <c r="ADE1" s="1170"/>
      <c r="ADF1" s="1170"/>
      <c r="ADG1" s="1170"/>
      <c r="ADH1" s="1170"/>
      <c r="ADI1" s="356">
        <f>ACZ1+1</f>
        <v>82</v>
      </c>
      <c r="ADK1" s="1170" t="str">
        <f>ADB1</f>
        <v>ENTRADAS DEL MES DE    J U N I O      2022</v>
      </c>
      <c r="ADL1" s="1170"/>
      <c r="ADM1" s="1170"/>
      <c r="ADN1" s="1170"/>
      <c r="ADO1" s="1170"/>
      <c r="ADP1" s="1170"/>
      <c r="ADQ1" s="1170"/>
      <c r="ADR1" s="356">
        <f>ADI1+1</f>
        <v>83</v>
      </c>
      <c r="ADT1" s="1170" t="str">
        <f>ADK1</f>
        <v>ENTRADAS DEL MES DE    J U N I O      2022</v>
      </c>
      <c r="ADU1" s="1170"/>
      <c r="ADV1" s="1170"/>
      <c r="ADW1" s="1170"/>
      <c r="ADX1" s="1170"/>
      <c r="ADY1" s="1170"/>
      <c r="ADZ1" s="1170"/>
      <c r="AEA1" s="356">
        <f>ADR1+1</f>
        <v>84</v>
      </c>
      <c r="AEC1" s="1170" t="str">
        <f>ADT1</f>
        <v>ENTRADAS DEL MES DE    J U N I O      2022</v>
      </c>
      <c r="AED1" s="1170"/>
      <c r="AEE1" s="1170"/>
      <c r="AEF1" s="1170"/>
      <c r="AEG1" s="1170"/>
      <c r="AEH1" s="1170"/>
      <c r="AEI1" s="1170"/>
      <c r="AEJ1" s="356">
        <f>AEA1+1</f>
        <v>85</v>
      </c>
      <c r="AEL1" s="1170" t="str">
        <f>AEC1</f>
        <v>ENTRADAS DEL MES DE    J U N I O      2022</v>
      </c>
      <c r="AEM1" s="1170"/>
      <c r="AEN1" s="1170"/>
      <c r="AEO1" s="1170"/>
      <c r="AEP1" s="1170"/>
      <c r="AEQ1" s="1170"/>
      <c r="AER1" s="1170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100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102</v>
      </c>
      <c r="EM4" s="242"/>
      <c r="EN4" s="242"/>
      <c r="EO4" s="242"/>
      <c r="EP4" s="242"/>
      <c r="EQ4" s="78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175" t="s">
        <v>289</v>
      </c>
      <c r="L5" s="1095" t="s">
        <v>290</v>
      </c>
      <c r="M5" s="249" t="s">
        <v>291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292</v>
      </c>
      <c r="V5" s="1096" t="s">
        <v>293</v>
      </c>
      <c r="W5" s="249" t="s">
        <v>294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289</v>
      </c>
      <c r="AF5" s="1095" t="s">
        <v>290</v>
      </c>
      <c r="AG5" s="249" t="s">
        <v>295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292</v>
      </c>
      <c r="AP5" s="1096" t="s">
        <v>293</v>
      </c>
      <c r="AQ5" s="247" t="s">
        <v>301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292</v>
      </c>
      <c r="AZ5" s="1096" t="s">
        <v>293</v>
      </c>
      <c r="BA5" s="247" t="s">
        <v>300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171" t="s">
        <v>292</v>
      </c>
      <c r="BJ5" s="1096" t="s">
        <v>293</v>
      </c>
      <c r="BK5" s="244" t="s">
        <v>302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174" t="s">
        <v>292</v>
      </c>
      <c r="BT5" s="1097" t="s">
        <v>293</v>
      </c>
      <c r="BU5" s="247" t="s">
        <v>303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292</v>
      </c>
      <c r="CD5" s="1097" t="s">
        <v>293</v>
      </c>
      <c r="CE5" s="247" t="s">
        <v>304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171" t="s">
        <v>292</v>
      </c>
      <c r="CN5" s="1097" t="s">
        <v>293</v>
      </c>
      <c r="CO5" s="244" t="s">
        <v>306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289</v>
      </c>
      <c r="CX5" s="1095" t="s">
        <v>290</v>
      </c>
      <c r="CY5" s="244" t="s">
        <v>307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292</v>
      </c>
      <c r="DH5" s="1097" t="s">
        <v>293</v>
      </c>
      <c r="DI5" s="247" t="s">
        <v>308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172" t="s">
        <v>309</v>
      </c>
      <c r="DR5" s="1098" t="s">
        <v>290</v>
      </c>
      <c r="DS5" s="247" t="s">
        <v>310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292</v>
      </c>
      <c r="EB5" s="1096" t="s">
        <v>293</v>
      </c>
      <c r="EC5" s="247" t="s">
        <v>311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292</v>
      </c>
      <c r="EL5" s="1096" t="s">
        <v>293</v>
      </c>
      <c r="EM5" s="249" t="s">
        <v>365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171" t="s">
        <v>292</v>
      </c>
      <c r="EV5" s="1124" t="s">
        <v>293</v>
      </c>
      <c r="EW5" s="247" t="s">
        <v>366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309</v>
      </c>
      <c r="FF5" s="1095" t="s">
        <v>290</v>
      </c>
      <c r="FG5" s="247" t="s">
        <v>367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309</v>
      </c>
      <c r="FP5" s="1095" t="s">
        <v>290</v>
      </c>
      <c r="FQ5" s="247" t="s">
        <v>368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292</v>
      </c>
      <c r="FZ5" s="1096" t="s">
        <v>293</v>
      </c>
      <c r="GA5" s="249" t="s">
        <v>369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175" t="s">
        <v>292</v>
      </c>
      <c r="GJ5" s="1096" t="s">
        <v>293</v>
      </c>
      <c r="GK5" s="247" t="s">
        <v>370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171" t="s">
        <v>371</v>
      </c>
      <c r="GT5" s="1095" t="s">
        <v>290</v>
      </c>
      <c r="GU5" s="243" t="s">
        <v>372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174"/>
      <c r="HD5" s="243"/>
      <c r="HE5" s="247"/>
      <c r="HF5" s="245"/>
      <c r="HG5" s="246"/>
      <c r="HH5" s="243"/>
      <c r="HI5" s="241"/>
      <c r="HJ5" s="138">
        <f>HG5-HI5</f>
        <v>0</v>
      </c>
      <c r="HK5" s="570"/>
      <c r="HL5" s="242"/>
      <c r="HM5" s="242"/>
      <c r="HN5" s="243"/>
      <c r="HO5" s="247"/>
      <c r="HP5" s="248"/>
      <c r="HQ5" s="246"/>
      <c r="HR5" s="243"/>
      <c r="HS5" s="270"/>
      <c r="HT5" s="138">
        <f>HQ5-HS5</f>
        <v>0</v>
      </c>
      <c r="HU5" s="570"/>
      <c r="HV5" s="242"/>
      <c r="HW5" s="1171"/>
      <c r="HX5" s="243"/>
      <c r="HY5" s="247"/>
      <c r="HZ5" s="248"/>
      <c r="IA5" s="246"/>
      <c r="IB5" s="243"/>
      <c r="IC5" s="241"/>
      <c r="ID5" s="138">
        <f>IA5-IC5</f>
        <v>0</v>
      </c>
      <c r="IE5" s="570"/>
      <c r="IF5" s="242"/>
      <c r="IG5" s="1171"/>
      <c r="IH5" s="243"/>
      <c r="II5" s="247"/>
      <c r="IJ5" s="248"/>
      <c r="IK5" s="246"/>
      <c r="IL5" s="243"/>
      <c r="IM5" s="241"/>
      <c r="IN5" s="138">
        <f>IK5-IM5</f>
        <v>0</v>
      </c>
      <c r="IO5" s="570"/>
      <c r="IP5" s="242"/>
      <c r="IQ5" s="1171"/>
      <c r="IR5" s="1032"/>
      <c r="IS5" s="249"/>
      <c r="IT5" s="245"/>
      <c r="IU5" s="246"/>
      <c r="IV5" s="243"/>
      <c r="IW5" s="241"/>
      <c r="IX5" s="138">
        <f>IU5-IW5</f>
        <v>0</v>
      </c>
      <c r="IY5" s="570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0"/>
      <c r="JJ5" s="242"/>
      <c r="JK5" s="1172"/>
      <c r="JL5" s="501"/>
      <c r="JM5" s="247"/>
      <c r="JN5" s="248"/>
      <c r="JO5" s="246"/>
      <c r="JP5" s="243"/>
      <c r="JQ5" s="270"/>
      <c r="JR5" s="138">
        <f>JO5-JQ5</f>
        <v>0</v>
      </c>
      <c r="JS5" s="57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0"/>
      <c r="KD5" s="242"/>
      <c r="KE5" s="1175"/>
      <c r="KF5" s="243"/>
      <c r="KG5" s="249"/>
      <c r="KH5" s="248"/>
      <c r="KI5" s="246"/>
      <c r="KJ5" s="243"/>
      <c r="KK5" s="241"/>
      <c r="KL5" s="138">
        <f>KI5-KK5</f>
        <v>0</v>
      </c>
      <c r="KM5" s="57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175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71"/>
      <c r="BJ6" s="903"/>
      <c r="BK6" s="242"/>
      <c r="BL6" s="242"/>
      <c r="BM6" s="242"/>
      <c r="BN6" s="242"/>
      <c r="BO6" s="243"/>
      <c r="BP6" s="242"/>
      <c r="BQ6" s="322"/>
      <c r="BR6" s="242"/>
      <c r="BS6" s="1174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71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72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71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75"/>
      <c r="GJ6" s="254"/>
      <c r="GK6" s="242"/>
      <c r="GL6" s="242"/>
      <c r="GM6" s="242"/>
      <c r="GN6" s="242"/>
      <c r="GO6" s="243"/>
      <c r="GP6" s="242"/>
      <c r="GQ6" s="322"/>
      <c r="GR6" s="242"/>
      <c r="GS6" s="1171"/>
      <c r="GT6" s="251"/>
      <c r="GU6" s="242"/>
      <c r="GV6" s="242"/>
      <c r="GW6" s="242"/>
      <c r="GX6" s="242"/>
      <c r="GY6" s="243"/>
      <c r="GZ6" s="242"/>
      <c r="HA6" s="322"/>
      <c r="HB6" s="242"/>
      <c r="HC6" s="1174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71"/>
      <c r="HX6" s="242"/>
      <c r="HY6" s="242"/>
      <c r="HZ6" s="242"/>
      <c r="IA6" s="242"/>
      <c r="IB6" s="242"/>
      <c r="IC6" s="243"/>
      <c r="ID6" s="242"/>
      <c r="IE6" s="322"/>
      <c r="IF6" s="242"/>
      <c r="IG6" s="1171"/>
      <c r="IH6" s="242"/>
      <c r="II6" s="242"/>
      <c r="IJ6" s="242"/>
      <c r="IK6" s="242"/>
      <c r="IL6" s="242"/>
      <c r="IM6" s="243"/>
      <c r="IN6" s="242"/>
      <c r="IO6" s="322"/>
      <c r="IP6" s="242"/>
      <c r="IQ6" s="1171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72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75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2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3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3"/>
      <c r="CE8" s="15">
        <v>1</v>
      </c>
      <c r="CF8" s="279">
        <v>938</v>
      </c>
      <c r="CG8" s="968"/>
      <c r="CH8" s="279"/>
      <c r="CI8" s="804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4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/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/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/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/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/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6">
        <f>KB8*JZ8</f>
        <v>0</v>
      </c>
      <c r="KE8" s="912"/>
      <c r="KF8" s="927"/>
      <c r="KG8" s="15">
        <v>1</v>
      </c>
      <c r="KH8" s="92"/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3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3"/>
      <c r="CE9" s="15">
        <v>2</v>
      </c>
      <c r="CF9" s="279">
        <v>881.8</v>
      </c>
      <c r="CG9" s="968"/>
      <c r="CH9" s="279"/>
      <c r="CI9" s="804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/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/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/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/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/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6">
        <f t="shared" ref="KC9:KC28" si="32">KB9*JZ9</f>
        <v>0</v>
      </c>
      <c r="KE9" s="242"/>
      <c r="KF9" s="927"/>
      <c r="KG9" s="15">
        <v>2</v>
      </c>
      <c r="KH9" s="69"/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3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3"/>
      <c r="CE10" s="15">
        <v>3</v>
      </c>
      <c r="CF10" s="279">
        <v>880</v>
      </c>
      <c r="CG10" s="968"/>
      <c r="CH10" s="279"/>
      <c r="CI10" s="804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/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/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/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/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/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6">
        <f t="shared" si="32"/>
        <v>0</v>
      </c>
      <c r="KE10" s="242"/>
      <c r="KF10" s="927"/>
      <c r="KG10" s="15">
        <v>3</v>
      </c>
      <c r="KH10" s="69"/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2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3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3"/>
      <c r="CE11" s="15">
        <v>4</v>
      </c>
      <c r="CF11" s="279">
        <v>884.5</v>
      </c>
      <c r="CG11" s="968"/>
      <c r="CH11" s="279"/>
      <c r="CI11" s="804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9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/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/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/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/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/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6">
        <f t="shared" si="32"/>
        <v>0</v>
      </c>
      <c r="KE11" s="912"/>
      <c r="KF11" s="927"/>
      <c r="KG11" s="15">
        <v>4</v>
      </c>
      <c r="KH11" s="69"/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3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3"/>
      <c r="CE12" s="15">
        <v>5</v>
      </c>
      <c r="CF12" s="279">
        <v>911.7</v>
      </c>
      <c r="CG12" s="968"/>
      <c r="CH12" s="279"/>
      <c r="CI12" s="804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/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/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/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/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/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6">
        <f t="shared" si="32"/>
        <v>0</v>
      </c>
      <c r="KE12" s="242"/>
      <c r="KF12" s="927"/>
      <c r="KG12" s="15">
        <v>5</v>
      </c>
      <c r="KH12" s="69"/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3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3"/>
      <c r="CE13" s="15">
        <v>6</v>
      </c>
      <c r="CF13" s="279">
        <v>907.2</v>
      </c>
      <c r="CG13" s="968"/>
      <c r="CH13" s="279"/>
      <c r="CI13" s="804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/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/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/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/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/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6">
        <f t="shared" si="32"/>
        <v>0</v>
      </c>
      <c r="KE13" s="242"/>
      <c r="KF13" s="927"/>
      <c r="KG13" s="15">
        <v>6</v>
      </c>
      <c r="KH13" s="69"/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3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3"/>
      <c r="CE14" s="15">
        <v>7</v>
      </c>
      <c r="CF14" s="279">
        <v>908.1</v>
      </c>
      <c r="CG14" s="968"/>
      <c r="CH14" s="279"/>
      <c r="CI14" s="804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/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/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/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/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/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6">
        <f t="shared" si="32"/>
        <v>0</v>
      </c>
      <c r="KE14" s="242"/>
      <c r="KF14" s="927"/>
      <c r="KG14" s="15">
        <v>7</v>
      </c>
      <c r="KH14" s="69"/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3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3"/>
      <c r="CE15" s="15">
        <v>8</v>
      </c>
      <c r="CF15" s="279">
        <v>911.7</v>
      </c>
      <c r="CG15" s="968"/>
      <c r="CH15" s="279"/>
      <c r="CI15" s="804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/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/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/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/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/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6">
        <f t="shared" si="32"/>
        <v>0</v>
      </c>
      <c r="KE15" s="242"/>
      <c r="KF15" s="927"/>
      <c r="KG15" s="15">
        <v>8</v>
      </c>
      <c r="KH15" s="69"/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3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3"/>
      <c r="CE16" s="15">
        <v>9</v>
      </c>
      <c r="CF16" s="279">
        <v>882.7</v>
      </c>
      <c r="CG16" s="968"/>
      <c r="CH16" s="279"/>
      <c r="CI16" s="804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/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/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/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/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/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6">
        <f t="shared" si="32"/>
        <v>0</v>
      </c>
      <c r="KE16" s="242"/>
      <c r="KF16" s="927"/>
      <c r="KG16" s="15">
        <v>9</v>
      </c>
      <c r="KH16" s="69"/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5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3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3"/>
      <c r="CE17" s="15">
        <v>10</v>
      </c>
      <c r="CF17" s="279">
        <v>929.9</v>
      </c>
      <c r="CG17" s="968"/>
      <c r="CH17" s="279"/>
      <c r="CI17" s="804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/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/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/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/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/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6">
        <f t="shared" si="32"/>
        <v>0</v>
      </c>
      <c r="KE17" s="242"/>
      <c r="KF17" s="927"/>
      <c r="KG17" s="15">
        <v>10</v>
      </c>
      <c r="KH17" s="69"/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5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3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3"/>
      <c r="CE18" s="15">
        <v>11</v>
      </c>
      <c r="CF18" s="264">
        <v>914.4</v>
      </c>
      <c r="CG18" s="968"/>
      <c r="CH18" s="279"/>
      <c r="CI18" s="804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/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/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/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/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/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6">
        <f t="shared" si="32"/>
        <v>0</v>
      </c>
      <c r="KE18" s="242"/>
      <c r="KF18" s="927"/>
      <c r="KG18" s="15">
        <v>11</v>
      </c>
      <c r="KH18" s="69"/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5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3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3"/>
      <c r="CE19" s="15">
        <v>12</v>
      </c>
      <c r="CF19" s="279">
        <v>911.7</v>
      </c>
      <c r="CG19" s="968"/>
      <c r="CH19" s="279"/>
      <c r="CI19" s="804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/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/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/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/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/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/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5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3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3"/>
      <c r="CE20" s="15">
        <v>13</v>
      </c>
      <c r="CF20" s="279">
        <v>877.2</v>
      </c>
      <c r="CG20" s="968"/>
      <c r="CH20" s="279"/>
      <c r="CI20" s="804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/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/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/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/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/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/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5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3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3"/>
      <c r="CE21" s="15">
        <v>14</v>
      </c>
      <c r="CF21" s="279">
        <v>880</v>
      </c>
      <c r="CG21" s="968"/>
      <c r="CH21" s="279"/>
      <c r="CI21" s="804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/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/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/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/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/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5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3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3"/>
      <c r="CE22" s="15">
        <v>15</v>
      </c>
      <c r="CF22" s="279">
        <v>930.8</v>
      </c>
      <c r="CG22" s="968"/>
      <c r="CH22" s="279"/>
      <c r="CI22" s="804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/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/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/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/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/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5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3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3"/>
      <c r="CE23" s="15">
        <v>16</v>
      </c>
      <c r="CF23" s="279">
        <v>911.7</v>
      </c>
      <c r="CG23" s="968"/>
      <c r="CH23" s="279"/>
      <c r="CI23" s="804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/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/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/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/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/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5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3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3"/>
      <c r="CE24" s="15">
        <v>17</v>
      </c>
      <c r="CF24" s="279">
        <v>919.9</v>
      </c>
      <c r="CG24" s="968"/>
      <c r="CH24" s="279"/>
      <c r="CI24" s="804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/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/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/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/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/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5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3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3"/>
      <c r="CE25" s="15">
        <v>18</v>
      </c>
      <c r="CF25" s="279">
        <v>929.9</v>
      </c>
      <c r="CG25" s="968"/>
      <c r="CH25" s="279"/>
      <c r="CI25" s="804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/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/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/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/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/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5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3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3"/>
      <c r="CE26" s="15">
        <v>19</v>
      </c>
      <c r="CF26" s="279">
        <v>879.1</v>
      </c>
      <c r="CG26" s="968"/>
      <c r="CH26" s="279"/>
      <c r="CI26" s="804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/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/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/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/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/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5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3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3"/>
      <c r="CE27" s="15">
        <v>20</v>
      </c>
      <c r="CF27" s="279">
        <v>919</v>
      </c>
      <c r="CG27" s="968"/>
      <c r="CH27" s="279"/>
      <c r="CI27" s="804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/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/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/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/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/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5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3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4"/>
      <c r="CE28" s="15">
        <v>21</v>
      </c>
      <c r="CF28" s="279">
        <v>889</v>
      </c>
      <c r="CG28" s="968"/>
      <c r="CH28" s="279"/>
      <c r="CI28" s="804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/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5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3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8"/>
      <c r="CH29" s="279"/>
      <c r="CI29" s="969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5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919" t="s">
        <v>21</v>
      </c>
      <c r="O33" s="920"/>
      <c r="P33" s="304">
        <f>Q5-P32</f>
        <v>18702.419999999998</v>
      </c>
      <c r="Q33" s="242"/>
      <c r="S33" s="566"/>
      <c r="X33" s="919" t="s">
        <v>21</v>
      </c>
      <c r="Y33" s="920"/>
      <c r="Z33" s="304">
        <f>AA5-Z32</f>
        <v>19021.3</v>
      </c>
      <c r="AA33" s="242"/>
      <c r="AH33" s="919" t="s">
        <v>21</v>
      </c>
      <c r="AI33" s="920"/>
      <c r="AJ33" s="232">
        <f>AK5-AJ32</f>
        <v>18597.66</v>
      </c>
      <c r="AM33" s="566"/>
      <c r="AR33" s="919" t="s">
        <v>21</v>
      </c>
      <c r="AS33" s="920"/>
      <c r="AT33" s="141">
        <f>AU5-AT32</f>
        <v>19111.2</v>
      </c>
      <c r="AZ33" s="75"/>
      <c r="BB33" s="1038" t="s">
        <v>21</v>
      </c>
      <c r="BC33" s="1039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5" t="s">
        <v>21</v>
      </c>
      <c r="IA33" s="696"/>
      <c r="IB33" s="304">
        <f>IC5-IB32</f>
        <v>0</v>
      </c>
      <c r="IC33" s="242"/>
      <c r="IJ33" s="695" t="s">
        <v>21</v>
      </c>
      <c r="IK33" s="696"/>
      <c r="IL33" s="141">
        <f>IJ32-IL32</f>
        <v>0</v>
      </c>
      <c r="IT33" s="695" t="s">
        <v>21</v>
      </c>
      <c r="IU33" s="696"/>
      <c r="IV33" s="141">
        <f>IT32-IV32</f>
        <v>0</v>
      </c>
      <c r="JD33" s="695" t="s">
        <v>21</v>
      </c>
      <c r="JE33" s="696"/>
      <c r="JF33" s="141">
        <f>JD32-JF32</f>
        <v>0</v>
      </c>
      <c r="JN33" s="695" t="s">
        <v>21</v>
      </c>
      <c r="JO33" s="696"/>
      <c r="JP33" s="141">
        <f>JN32-JP32</f>
        <v>0</v>
      </c>
      <c r="JX33" s="695" t="s">
        <v>21</v>
      </c>
      <c r="JY33" s="696"/>
      <c r="JZ33" s="304">
        <f>KA5-JZ32</f>
        <v>0</v>
      </c>
      <c r="KA33" s="242"/>
      <c r="KH33" s="695" t="s">
        <v>21</v>
      </c>
      <c r="KI33" s="696"/>
      <c r="KJ33" s="304">
        <f>KK5-KJ32</f>
        <v>0</v>
      </c>
      <c r="KK33" s="242"/>
      <c r="KR33" s="695" t="s">
        <v>21</v>
      </c>
      <c r="KS33" s="696"/>
      <c r="KT33" s="304">
        <f>KU5-KT32</f>
        <v>0</v>
      </c>
      <c r="KU33" s="242"/>
      <c r="LB33" s="581" t="s">
        <v>21</v>
      </c>
      <c r="LC33" s="582"/>
      <c r="LD33" s="232">
        <f>LE5-LD32</f>
        <v>0</v>
      </c>
      <c r="LL33" s="581" t="s">
        <v>21</v>
      </c>
      <c r="LM33" s="582"/>
      <c r="LN33" s="141">
        <f>LO5-LN32</f>
        <v>0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8" t="s">
        <v>21</v>
      </c>
      <c r="NA33" s="79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66" t="s">
        <v>21</v>
      </c>
      <c r="RU33" s="1167"/>
      <c r="RV33" s="141">
        <f>SUM(RW5-RV32)</f>
        <v>0</v>
      </c>
      <c r="SC33" s="1166" t="s">
        <v>21</v>
      </c>
      <c r="SD33" s="1167"/>
      <c r="SE33" s="141">
        <f>SUM(SF5-SE32)</f>
        <v>0</v>
      </c>
      <c r="SL33" s="1166" t="s">
        <v>21</v>
      </c>
      <c r="SM33" s="1167"/>
      <c r="SN33" s="232">
        <f>SUM(SO5-SN32)</f>
        <v>0</v>
      </c>
      <c r="SU33" s="1166" t="s">
        <v>21</v>
      </c>
      <c r="SV33" s="1167"/>
      <c r="SW33" s="141">
        <f>SUM(SX5-SW32)</f>
        <v>0</v>
      </c>
      <c r="TD33" s="1166" t="s">
        <v>21</v>
      </c>
      <c r="TE33" s="1167"/>
      <c r="TF33" s="141">
        <f>SUM(TG5-TF32)</f>
        <v>0</v>
      </c>
      <c r="TM33" s="1166" t="s">
        <v>21</v>
      </c>
      <c r="TN33" s="1167"/>
      <c r="TO33" s="141">
        <f>SUM(TP5-TO32)</f>
        <v>0</v>
      </c>
      <c r="TV33" s="1166" t="s">
        <v>21</v>
      </c>
      <c r="TW33" s="1167"/>
      <c r="TX33" s="141">
        <f>SUM(TY5-TX32)</f>
        <v>0</v>
      </c>
      <c r="UE33" s="1166" t="s">
        <v>21</v>
      </c>
      <c r="UF33" s="1167"/>
      <c r="UG33" s="141">
        <f>SUM(UH5-UG32)</f>
        <v>0</v>
      </c>
      <c r="UN33" s="1166" t="s">
        <v>21</v>
      </c>
      <c r="UO33" s="1167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66" t="s">
        <v>21</v>
      </c>
      <c r="VP33" s="1167"/>
      <c r="VQ33" s="141">
        <f>VR5-VQ32</f>
        <v>-22</v>
      </c>
      <c r="VX33" s="1166" t="s">
        <v>21</v>
      </c>
      <c r="VY33" s="1167"/>
      <c r="VZ33" s="141">
        <f>WA5-VZ32</f>
        <v>-22</v>
      </c>
      <c r="WG33" s="1166" t="s">
        <v>21</v>
      </c>
      <c r="WH33" s="1167"/>
      <c r="WI33" s="141">
        <f>WJ5-WI32</f>
        <v>-22</v>
      </c>
      <c r="WP33" s="1166" t="s">
        <v>21</v>
      </c>
      <c r="WQ33" s="1167"/>
      <c r="WR33" s="141">
        <f>WS5-WR32</f>
        <v>-22</v>
      </c>
      <c r="WY33" s="1166" t="s">
        <v>21</v>
      </c>
      <c r="WZ33" s="1167"/>
      <c r="XA33" s="141">
        <f>XB5-XA32</f>
        <v>-22</v>
      </c>
      <c r="XH33" s="1166" t="s">
        <v>21</v>
      </c>
      <c r="XI33" s="1167"/>
      <c r="XJ33" s="141">
        <f>XK5-XJ32</f>
        <v>-22</v>
      </c>
      <c r="XQ33" s="1166" t="s">
        <v>21</v>
      </c>
      <c r="XR33" s="1167"/>
      <c r="XS33" s="141">
        <f>XT5-XS32</f>
        <v>-22</v>
      </c>
      <c r="XZ33" s="1166" t="s">
        <v>21</v>
      </c>
      <c r="YA33" s="1167"/>
      <c r="YB33" s="141">
        <f>YC5-YB32</f>
        <v>-22</v>
      </c>
      <c r="YI33" s="1166" t="s">
        <v>21</v>
      </c>
      <c r="YJ33" s="1167"/>
      <c r="YK33" s="141">
        <f>YL5-YK32</f>
        <v>-22</v>
      </c>
      <c r="YR33" s="1166" t="s">
        <v>21</v>
      </c>
      <c r="YS33" s="1167"/>
      <c r="YT33" s="141">
        <f>YU5-YT32</f>
        <v>-22</v>
      </c>
      <c r="ZA33" s="1166" t="s">
        <v>21</v>
      </c>
      <c r="ZB33" s="1167"/>
      <c r="ZC33" s="141">
        <f>ZD5-ZC32</f>
        <v>-22</v>
      </c>
      <c r="ZJ33" s="1166" t="s">
        <v>21</v>
      </c>
      <c r="ZK33" s="1167"/>
      <c r="ZL33" s="141">
        <f>ZM5-ZL32</f>
        <v>-22</v>
      </c>
      <c r="ZS33" s="1166" t="s">
        <v>21</v>
      </c>
      <c r="ZT33" s="1167"/>
      <c r="ZU33" s="141">
        <f>ZV5-ZU32</f>
        <v>-22</v>
      </c>
      <c r="AAB33" s="1166" t="s">
        <v>21</v>
      </c>
      <c r="AAC33" s="1167"/>
      <c r="AAD33" s="141">
        <f>AAE5-AAD32</f>
        <v>-22</v>
      </c>
      <c r="AAK33" s="1166" t="s">
        <v>21</v>
      </c>
      <c r="AAL33" s="1167"/>
      <c r="AAM33" s="141">
        <f>AAN5-AAM32</f>
        <v>-22</v>
      </c>
      <c r="AAT33" s="1166" t="s">
        <v>21</v>
      </c>
      <c r="AAU33" s="1167"/>
      <c r="AAV33" s="141">
        <f>AAV32-AAT32</f>
        <v>22</v>
      </c>
      <c r="ABC33" s="1166" t="s">
        <v>21</v>
      </c>
      <c r="ABD33" s="1167"/>
      <c r="ABE33" s="141">
        <f>ABF5-ABE32</f>
        <v>-22</v>
      </c>
      <c r="ABL33" s="1166" t="s">
        <v>21</v>
      </c>
      <c r="ABM33" s="1167"/>
      <c r="ABN33" s="141">
        <f>ABO5-ABN32</f>
        <v>-22</v>
      </c>
      <c r="ABU33" s="1166" t="s">
        <v>21</v>
      </c>
      <c r="ABV33" s="1167"/>
      <c r="ABW33" s="141">
        <f>ABX5-ABW32</f>
        <v>-22</v>
      </c>
      <c r="ACD33" s="1166" t="s">
        <v>21</v>
      </c>
      <c r="ACE33" s="1167"/>
      <c r="ACF33" s="141">
        <f>ACG5-ACF32</f>
        <v>-22</v>
      </c>
      <c r="ACM33" s="1166" t="s">
        <v>21</v>
      </c>
      <c r="ACN33" s="1167"/>
      <c r="ACO33" s="141">
        <f>ACP5-ACO32</f>
        <v>-22</v>
      </c>
      <c r="ACV33" s="1166" t="s">
        <v>21</v>
      </c>
      <c r="ACW33" s="1167"/>
      <c r="ACX33" s="141">
        <f>ACY5-ACX32</f>
        <v>-22</v>
      </c>
      <c r="ADE33" s="1166" t="s">
        <v>21</v>
      </c>
      <c r="ADF33" s="1167"/>
      <c r="ADG33" s="141">
        <f>ADH5-ADG32</f>
        <v>-22</v>
      </c>
      <c r="ADN33" s="1166" t="s">
        <v>21</v>
      </c>
      <c r="ADO33" s="1167"/>
      <c r="ADP33" s="141">
        <f>ADQ5-ADP32</f>
        <v>-22</v>
      </c>
      <c r="ADW33" s="1166" t="s">
        <v>21</v>
      </c>
      <c r="ADX33" s="1167"/>
      <c r="ADY33" s="141">
        <f>ADZ5-ADY32</f>
        <v>-22</v>
      </c>
      <c r="AEF33" s="1166" t="s">
        <v>21</v>
      </c>
      <c r="AEG33" s="1167"/>
      <c r="AEH33" s="141">
        <f>AEI5-AEH32</f>
        <v>-22</v>
      </c>
      <c r="AEO33" s="1166" t="s">
        <v>21</v>
      </c>
      <c r="AEP33" s="116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921" t="s">
        <v>4</v>
      </c>
      <c r="O34" s="922"/>
      <c r="P34" s="49"/>
      <c r="S34" s="566"/>
      <c r="X34" s="921" t="s">
        <v>4</v>
      </c>
      <c r="Y34" s="922"/>
      <c r="Z34" s="49"/>
      <c r="AH34" s="921" t="s">
        <v>4</v>
      </c>
      <c r="AI34" s="922"/>
      <c r="AJ34" s="49"/>
      <c r="AM34" s="566"/>
      <c r="AR34" s="921" t="s">
        <v>4</v>
      </c>
      <c r="AS34" s="922"/>
      <c r="AT34" s="49"/>
      <c r="AZ34" s="75"/>
      <c r="BB34" s="1040" t="s">
        <v>4</v>
      </c>
      <c r="BC34" s="104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800" t="s">
        <v>4</v>
      </c>
      <c r="NA34" s="80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68" t="s">
        <v>4</v>
      </c>
      <c r="RU34" s="1169"/>
      <c r="RV34" s="49"/>
      <c r="SC34" s="1168" t="s">
        <v>4</v>
      </c>
      <c r="SD34" s="1169"/>
      <c r="SE34" s="49"/>
      <c r="SL34" s="1168" t="s">
        <v>4</v>
      </c>
      <c r="SM34" s="1169"/>
      <c r="SN34" s="49"/>
      <c r="SU34" s="1168" t="s">
        <v>4</v>
      </c>
      <c r="SV34" s="1169"/>
      <c r="SW34" s="49"/>
      <c r="TD34" s="1168" t="s">
        <v>4</v>
      </c>
      <c r="TE34" s="1169"/>
      <c r="TF34" s="49"/>
      <c r="TM34" s="1168" t="s">
        <v>4</v>
      </c>
      <c r="TN34" s="1169"/>
      <c r="TO34" s="49"/>
      <c r="TV34" s="1168" t="s">
        <v>4</v>
      </c>
      <c r="TW34" s="1169"/>
      <c r="TX34" s="49"/>
      <c r="UE34" s="1168" t="s">
        <v>4</v>
      </c>
      <c r="UF34" s="1169"/>
      <c r="UG34" s="49"/>
      <c r="UN34" s="1168" t="s">
        <v>4</v>
      </c>
      <c r="UO34" s="1169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68" t="s">
        <v>4</v>
      </c>
      <c r="VP34" s="1169"/>
      <c r="VQ34" s="49"/>
      <c r="VX34" s="1168" t="s">
        <v>4</v>
      </c>
      <c r="VY34" s="1169"/>
      <c r="VZ34" s="49"/>
      <c r="WG34" s="1168" t="s">
        <v>4</v>
      </c>
      <c r="WH34" s="1169"/>
      <c r="WI34" s="49"/>
      <c r="WP34" s="1168" t="s">
        <v>4</v>
      </c>
      <c r="WQ34" s="1169"/>
      <c r="WR34" s="49"/>
      <c r="WY34" s="1168" t="s">
        <v>4</v>
      </c>
      <c r="WZ34" s="1169"/>
      <c r="XA34" s="49"/>
      <c r="XH34" s="1168" t="s">
        <v>4</v>
      </c>
      <c r="XI34" s="1169"/>
      <c r="XJ34" s="49"/>
      <c r="XQ34" s="1168" t="s">
        <v>4</v>
      </c>
      <c r="XR34" s="1169"/>
      <c r="XS34" s="49"/>
      <c r="XZ34" s="1168" t="s">
        <v>4</v>
      </c>
      <c r="YA34" s="1169"/>
      <c r="YB34" s="49"/>
      <c r="YI34" s="1168" t="s">
        <v>4</v>
      </c>
      <c r="YJ34" s="1169"/>
      <c r="YK34" s="49"/>
      <c r="YR34" s="1168" t="s">
        <v>4</v>
      </c>
      <c r="YS34" s="1169"/>
      <c r="YT34" s="49"/>
      <c r="ZA34" s="1168" t="s">
        <v>4</v>
      </c>
      <c r="ZB34" s="1169"/>
      <c r="ZC34" s="49"/>
      <c r="ZJ34" s="1168" t="s">
        <v>4</v>
      </c>
      <c r="ZK34" s="1169"/>
      <c r="ZL34" s="49"/>
      <c r="ZS34" s="1168" t="s">
        <v>4</v>
      </c>
      <c r="ZT34" s="1169"/>
      <c r="ZU34" s="49"/>
      <c r="AAB34" s="1168" t="s">
        <v>4</v>
      </c>
      <c r="AAC34" s="1169"/>
      <c r="AAD34" s="49"/>
      <c r="AAK34" s="1168" t="s">
        <v>4</v>
      </c>
      <c r="AAL34" s="1169"/>
      <c r="AAM34" s="49"/>
      <c r="AAT34" s="1168" t="s">
        <v>4</v>
      </c>
      <c r="AAU34" s="1169"/>
      <c r="AAV34" s="49"/>
      <c r="ABC34" s="1168" t="s">
        <v>4</v>
      </c>
      <c r="ABD34" s="1169"/>
      <c r="ABE34" s="49"/>
      <c r="ABL34" s="1168" t="s">
        <v>4</v>
      </c>
      <c r="ABM34" s="1169"/>
      <c r="ABN34" s="49"/>
      <c r="ABU34" s="1168" t="s">
        <v>4</v>
      </c>
      <c r="ABV34" s="1169"/>
      <c r="ABW34" s="49"/>
      <c r="ACD34" s="1168" t="s">
        <v>4</v>
      </c>
      <c r="ACE34" s="1169"/>
      <c r="ACF34" s="49"/>
      <c r="ACM34" s="1168" t="s">
        <v>4</v>
      </c>
      <c r="ACN34" s="1169"/>
      <c r="ACO34" s="49"/>
      <c r="ACV34" s="1168" t="s">
        <v>4</v>
      </c>
      <c r="ACW34" s="1169"/>
      <c r="ACX34" s="49"/>
      <c r="ADE34" s="1168" t="s">
        <v>4</v>
      </c>
      <c r="ADF34" s="1169"/>
      <c r="ADG34" s="49"/>
      <c r="ADN34" s="1168" t="s">
        <v>4</v>
      </c>
      <c r="ADO34" s="1169"/>
      <c r="ADP34" s="49"/>
      <c r="ADW34" s="1168" t="s">
        <v>4</v>
      </c>
      <c r="ADX34" s="1169"/>
      <c r="ADY34" s="49"/>
      <c r="AEF34" s="1168" t="s">
        <v>4</v>
      </c>
      <c r="AEG34" s="1169"/>
      <c r="AEH34" s="49"/>
      <c r="AEO34" s="1168" t="s">
        <v>4</v>
      </c>
      <c r="AEP34" s="116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0" t="s">
        <v>283</v>
      </c>
      <c r="B1" s="1170"/>
      <c r="C1" s="1170"/>
      <c r="D1" s="1170"/>
      <c r="E1" s="1170"/>
      <c r="F1" s="1170"/>
      <c r="G1" s="1170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4"/>
      <c r="C4" s="322"/>
      <c r="D4" s="248"/>
      <c r="E4" s="528"/>
      <c r="F4" s="243"/>
      <c r="G4" s="1043"/>
      <c r="H4" s="153"/>
      <c r="I4" s="573"/>
    </row>
    <row r="5" spans="1:10" ht="14.25" customHeight="1" x14ac:dyDescent="0.25">
      <c r="A5" s="1171" t="s">
        <v>284</v>
      </c>
      <c r="B5" s="1197" t="s">
        <v>285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171"/>
      <c r="B6" s="1197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66" t="s">
        <v>21</v>
      </c>
      <c r="E32" s="1167"/>
      <c r="F32" s="141">
        <f>G5-F30</f>
        <v>0</v>
      </c>
    </row>
    <row r="33" spans="1:6" ht="15.75" thickBot="1" x14ac:dyDescent="0.3">
      <c r="A33" s="125"/>
      <c r="D33" s="1040" t="s">
        <v>4</v>
      </c>
      <c r="E33" s="104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1" t="s">
        <v>276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9"/>
    </row>
    <row r="6" spans="1:9" ht="15.75" x14ac:dyDescent="0.25">
      <c r="A6" s="75" t="s">
        <v>66</v>
      </c>
      <c r="B6" s="771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5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96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98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7">
        <v>22.7</v>
      </c>
      <c r="E11" s="828">
        <v>44652</v>
      </c>
      <c r="F11" s="829">
        <f t="shared" si="0"/>
        <v>22.7</v>
      </c>
      <c r="G11" s="468" t="s">
        <v>104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7">
        <v>90.8</v>
      </c>
      <c r="E12" s="828">
        <v>44657</v>
      </c>
      <c r="F12" s="829">
        <f t="shared" si="0"/>
        <v>90.8</v>
      </c>
      <c r="G12" s="468" t="s">
        <v>105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7">
        <v>4.54</v>
      </c>
      <c r="E13" s="828">
        <v>44658</v>
      </c>
      <c r="F13" s="829">
        <f t="shared" si="0"/>
        <v>4.54</v>
      </c>
      <c r="G13" s="468" t="s">
        <v>106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7">
        <v>22.7</v>
      </c>
      <c r="E14" s="828">
        <v>44665</v>
      </c>
      <c r="F14" s="829">
        <f t="shared" si="0"/>
        <v>22.7</v>
      </c>
      <c r="G14" s="468" t="s">
        <v>111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1000">
        <v>4.54</v>
      </c>
      <c r="E15" s="1011">
        <v>44686</v>
      </c>
      <c r="F15" s="1012">
        <f t="shared" si="0"/>
        <v>4.54</v>
      </c>
      <c r="G15" s="996" t="s">
        <v>139</v>
      </c>
      <c r="H15" s="997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1000">
        <v>4.54</v>
      </c>
      <c r="E16" s="1011">
        <v>44690</v>
      </c>
      <c r="F16" s="1012">
        <f t="shared" si="0"/>
        <v>4.54</v>
      </c>
      <c r="G16" s="996" t="s">
        <v>152</v>
      </c>
      <c r="H16" s="997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1000">
        <v>4.54</v>
      </c>
      <c r="E17" s="1011">
        <v>44692</v>
      </c>
      <c r="F17" s="1012">
        <f t="shared" si="0"/>
        <v>4.54</v>
      </c>
      <c r="G17" s="996" t="s">
        <v>164</v>
      </c>
      <c r="H17" s="997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1000">
        <v>22.7</v>
      </c>
      <c r="E18" s="1011">
        <v>44698</v>
      </c>
      <c r="F18" s="1012">
        <f t="shared" si="0"/>
        <v>22.7</v>
      </c>
      <c r="G18" s="996" t="s">
        <v>183</v>
      </c>
      <c r="H18" s="997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1000">
        <v>4.54</v>
      </c>
      <c r="E19" s="1011">
        <v>44701</v>
      </c>
      <c r="F19" s="1012">
        <f t="shared" si="0"/>
        <v>4.54</v>
      </c>
      <c r="G19" s="996" t="s">
        <v>199</v>
      </c>
      <c r="H19" s="997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1000">
        <v>18.16</v>
      </c>
      <c r="E20" s="1011">
        <v>44706</v>
      </c>
      <c r="F20" s="1012">
        <f t="shared" si="0"/>
        <v>18.16</v>
      </c>
      <c r="G20" s="996" t="s">
        <v>243</v>
      </c>
      <c r="H20" s="997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60">
        <v>0</v>
      </c>
      <c r="E21" s="1073"/>
      <c r="F21" s="1072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60">
        <v>0</v>
      </c>
      <c r="E22" s="1073"/>
      <c r="F22" s="1072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60">
        <v>0</v>
      </c>
      <c r="E23" s="1073"/>
      <c r="F23" s="1072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60">
        <v>0</v>
      </c>
      <c r="E24" s="1073"/>
      <c r="F24" s="1072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66" t="s">
        <v>21</v>
      </c>
      <c r="E29" s="1167"/>
      <c r="F29" s="141">
        <f>E5+E6-F27+E7+E4</f>
        <v>59.020000000000046</v>
      </c>
    </row>
    <row r="30" spans="1:9" ht="15.75" thickBot="1" x14ac:dyDescent="0.3">
      <c r="A30" s="125"/>
      <c r="D30" s="897" t="s">
        <v>4</v>
      </c>
      <c r="E30" s="898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6" t="s">
        <v>21</v>
      </c>
      <c r="E32" s="1167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7" t="s">
        <v>283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/>
      <c r="F4" s="483"/>
      <c r="G4" s="316"/>
      <c r="H4" s="316"/>
    </row>
    <row r="5" spans="1:9" x14ac:dyDescent="0.25">
      <c r="A5" s="1198" t="s">
        <v>286</v>
      </c>
      <c r="B5" s="1187" t="s">
        <v>287</v>
      </c>
      <c r="C5" s="66">
        <v>55</v>
      </c>
      <c r="D5" s="248">
        <v>44711</v>
      </c>
      <c r="E5" s="246">
        <v>2007.81</v>
      </c>
      <c r="F5" s="243">
        <v>71</v>
      </c>
      <c r="G5" s="1043"/>
    </row>
    <row r="6" spans="1:9" ht="15.75" customHeight="1" x14ac:dyDescent="0.25">
      <c r="A6" s="1198"/>
      <c r="B6" s="1187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5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66" t="s">
        <v>21</v>
      </c>
      <c r="E29" s="1167"/>
      <c r="F29" s="141">
        <f>E5+E6-F27+E7+E4</f>
        <v>2007.81</v>
      </c>
    </row>
    <row r="30" spans="1:9" ht="15.75" thickBot="1" x14ac:dyDescent="0.3">
      <c r="A30" s="125"/>
      <c r="D30" s="1040" t="s">
        <v>4</v>
      </c>
      <c r="E30" s="1041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1" t="s">
        <v>277</v>
      </c>
      <c r="B1" s="1181"/>
      <c r="C1" s="1181"/>
      <c r="D1" s="1181"/>
      <c r="E1" s="1181"/>
      <c r="F1" s="1181"/>
      <c r="G1" s="11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175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175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9">
        <f>E7-G7</f>
        <v>100</v>
      </c>
    </row>
    <row r="8" spans="1:8" ht="16.5" customHeight="1" thickBot="1" x14ac:dyDescent="0.3">
      <c r="A8" s="910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106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107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108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4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901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901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901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901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901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901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66" t="s">
        <v>21</v>
      </c>
      <c r="E30" s="1167"/>
      <c r="F30" s="141">
        <f>E5+E6-F28+E7+E4+E8</f>
        <v>100</v>
      </c>
    </row>
    <row r="31" spans="1:8" ht="15.75" thickBot="1" x14ac:dyDescent="0.3">
      <c r="A31" s="125"/>
      <c r="D31" s="908" t="s">
        <v>4</v>
      </c>
      <c r="E31" s="909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2" sqref="W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9" t="s">
        <v>278</v>
      </c>
      <c r="B1" s="1199"/>
      <c r="C1" s="1199"/>
      <c r="D1" s="1199"/>
      <c r="E1" s="1199"/>
      <c r="F1" s="1199"/>
      <c r="G1" s="1199"/>
      <c r="H1" s="1199"/>
      <c r="I1" s="1199"/>
      <c r="J1" s="1199"/>
      <c r="K1" s="725">
        <v>1</v>
      </c>
      <c r="M1" s="1199" t="s">
        <v>271</v>
      </c>
      <c r="N1" s="1199"/>
      <c r="O1" s="1199"/>
      <c r="P1" s="1199"/>
      <c r="Q1" s="1199"/>
      <c r="R1" s="1199"/>
      <c r="S1" s="1199"/>
      <c r="T1" s="1199"/>
      <c r="U1" s="1199"/>
      <c r="V1" s="1199"/>
      <c r="W1" s="725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</row>
    <row r="5" spans="1:23" ht="15.75" customHeight="1" thickTop="1" x14ac:dyDescent="0.25">
      <c r="A5" s="966"/>
      <c r="B5" s="73" t="s">
        <v>48</v>
      </c>
      <c r="C5" s="906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6"/>
      <c r="N5" s="73" t="s">
        <v>48</v>
      </c>
      <c r="O5" s="906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67" t="s">
        <v>127</v>
      </c>
      <c r="B6" s="839" t="s">
        <v>90</v>
      </c>
      <c r="C6" s="161">
        <v>51.8</v>
      </c>
      <c r="D6" s="135">
        <v>44673</v>
      </c>
      <c r="E6" s="78">
        <v>18506.88</v>
      </c>
      <c r="F6" s="62">
        <v>680</v>
      </c>
      <c r="M6" s="967" t="s">
        <v>127</v>
      </c>
      <c r="N6" s="839" t="s">
        <v>90</v>
      </c>
      <c r="O6" s="161"/>
      <c r="P6" s="135"/>
      <c r="Q6" s="78"/>
      <c r="R6" s="62"/>
    </row>
    <row r="7" spans="1:23" ht="15.75" customHeight="1" thickBot="1" x14ac:dyDescent="0.3">
      <c r="A7" s="929"/>
      <c r="B7" s="163"/>
      <c r="C7" s="836"/>
      <c r="D7" s="837"/>
      <c r="E7" s="838"/>
      <c r="F7" s="728"/>
      <c r="M7" s="929"/>
      <c r="N7" s="163"/>
      <c r="O7" s="836"/>
      <c r="P7" s="837"/>
      <c r="Q7" s="838"/>
      <c r="R7" s="728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</row>
    <row r="9" spans="1:23" ht="15.75" thickTop="1" x14ac:dyDescent="0.25">
      <c r="A9" s="930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120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30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</row>
    <row r="10" spans="1:23" x14ac:dyDescent="0.25">
      <c r="A10" s="931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121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4">F10*H10</f>
        <v>3103.08</v>
      </c>
      <c r="M10" s="931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5">R10*T10</f>
        <v>0</v>
      </c>
    </row>
    <row r="11" spans="1:23" x14ac:dyDescent="0.25">
      <c r="A11" s="932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118</v>
      </c>
      <c r="H11" s="266">
        <v>57</v>
      </c>
      <c r="I11" s="634">
        <f t="shared" ref="I11:I74" si="6">I10-F11</f>
        <v>18234.68</v>
      </c>
      <c r="J11" s="635">
        <f t="shared" ref="J11" si="7">J10-C11</f>
        <v>670</v>
      </c>
      <c r="K11" s="636">
        <f t="shared" si="4"/>
        <v>1551.54</v>
      </c>
      <c r="M11" s="932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8">U10-R11</f>
        <v>16111.6</v>
      </c>
      <c r="V11" s="635">
        <f t="shared" ref="V11" si="9">V10-O11</f>
        <v>592</v>
      </c>
      <c r="W11" s="636">
        <f t="shared" si="5"/>
        <v>0</v>
      </c>
    </row>
    <row r="12" spans="1:23" x14ac:dyDescent="0.25">
      <c r="A12" s="930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122</v>
      </c>
      <c r="H12" s="266">
        <v>57</v>
      </c>
      <c r="I12" s="634">
        <f t="shared" si="6"/>
        <v>18071.36</v>
      </c>
      <c r="J12" s="635">
        <f>J11-C12</f>
        <v>664</v>
      </c>
      <c r="K12" s="636">
        <f t="shared" si="4"/>
        <v>9309.24</v>
      </c>
      <c r="M12" s="930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8"/>
        <v>16111.6</v>
      </c>
      <c r="V12" s="635">
        <f>V11-O12</f>
        <v>592</v>
      </c>
      <c r="W12" s="636">
        <f t="shared" si="5"/>
        <v>0</v>
      </c>
    </row>
    <row r="13" spans="1:23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123</v>
      </c>
      <c r="H13" s="71">
        <v>57</v>
      </c>
      <c r="I13" s="634">
        <f t="shared" si="6"/>
        <v>17200.32</v>
      </c>
      <c r="J13" s="635">
        <f t="shared" ref="J13:J76" si="10">J12-C13</f>
        <v>632</v>
      </c>
      <c r="K13" s="636">
        <f t="shared" si="4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8"/>
        <v>16111.6</v>
      </c>
      <c r="V13" s="635">
        <f t="shared" ref="V13:V76" si="11">V12-O13</f>
        <v>592</v>
      </c>
      <c r="W13" s="636">
        <f t="shared" si="5"/>
        <v>0</v>
      </c>
    </row>
    <row r="14" spans="1:23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124</v>
      </c>
      <c r="H14" s="71">
        <v>57</v>
      </c>
      <c r="I14" s="634">
        <f t="shared" si="6"/>
        <v>17173.099999999999</v>
      </c>
      <c r="J14" s="635">
        <f t="shared" si="10"/>
        <v>631</v>
      </c>
      <c r="K14" s="636">
        <f t="shared" si="4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8"/>
        <v>16111.6</v>
      </c>
      <c r="V14" s="635">
        <f t="shared" si="11"/>
        <v>592</v>
      </c>
      <c r="W14" s="636">
        <f t="shared" si="5"/>
        <v>0</v>
      </c>
    </row>
    <row r="15" spans="1:23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125</v>
      </c>
      <c r="H15" s="71">
        <v>57</v>
      </c>
      <c r="I15" s="634">
        <f t="shared" si="6"/>
        <v>17064.219999999998</v>
      </c>
      <c r="J15" s="635">
        <f t="shared" si="10"/>
        <v>627</v>
      </c>
      <c r="K15" s="636">
        <f t="shared" si="4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8"/>
        <v>16111.6</v>
      </c>
      <c r="V15" s="635">
        <f t="shared" si="11"/>
        <v>592</v>
      </c>
      <c r="W15" s="636">
        <f t="shared" si="5"/>
        <v>0</v>
      </c>
    </row>
    <row r="16" spans="1:23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126</v>
      </c>
      <c r="H16" s="266">
        <v>57</v>
      </c>
      <c r="I16" s="1035">
        <f t="shared" si="6"/>
        <v>17036.999999999996</v>
      </c>
      <c r="J16" s="635">
        <f t="shared" si="10"/>
        <v>626</v>
      </c>
      <c r="K16" s="636">
        <f t="shared" si="4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8"/>
        <v>16111.6</v>
      </c>
      <c r="V16" s="635">
        <f t="shared" si="11"/>
        <v>592</v>
      </c>
      <c r="W16" s="636">
        <f t="shared" si="5"/>
        <v>0</v>
      </c>
    </row>
    <row r="17" spans="1:23" x14ac:dyDescent="0.25">
      <c r="A17" s="607"/>
      <c r="B17" s="317">
        <v>27.22</v>
      </c>
      <c r="C17" s="15">
        <v>1</v>
      </c>
      <c r="D17" s="990">
        <f t="shared" si="0"/>
        <v>27.22</v>
      </c>
      <c r="E17" s="991">
        <v>44683</v>
      </c>
      <c r="F17" s="992">
        <f t="shared" si="1"/>
        <v>27.22</v>
      </c>
      <c r="G17" s="993" t="s">
        <v>131</v>
      </c>
      <c r="H17" s="994">
        <v>57</v>
      </c>
      <c r="I17" s="634">
        <f t="shared" si="6"/>
        <v>17009.779999999995</v>
      </c>
      <c r="J17" s="635">
        <f t="shared" si="10"/>
        <v>625</v>
      </c>
      <c r="K17" s="636">
        <f t="shared" si="4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8"/>
        <v>16111.6</v>
      </c>
      <c r="V17" s="635">
        <f t="shared" si="11"/>
        <v>592</v>
      </c>
      <c r="W17" s="636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990">
        <f t="shared" si="0"/>
        <v>136.1</v>
      </c>
      <c r="E18" s="995">
        <v>44683</v>
      </c>
      <c r="F18" s="992">
        <f t="shared" si="1"/>
        <v>136.1</v>
      </c>
      <c r="G18" s="993" t="s">
        <v>132</v>
      </c>
      <c r="H18" s="994">
        <v>57</v>
      </c>
      <c r="I18" s="634">
        <f t="shared" si="6"/>
        <v>16873.679999999997</v>
      </c>
      <c r="J18" s="635">
        <f t="shared" si="10"/>
        <v>620</v>
      </c>
      <c r="K18" s="636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8"/>
        <v>16111.6</v>
      </c>
      <c r="V18" s="635">
        <f t="shared" si="11"/>
        <v>592</v>
      </c>
      <c r="W18" s="636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990">
        <f t="shared" si="0"/>
        <v>27.22</v>
      </c>
      <c r="E19" s="991">
        <v>44684</v>
      </c>
      <c r="F19" s="992">
        <f t="shared" si="1"/>
        <v>27.22</v>
      </c>
      <c r="G19" s="993" t="s">
        <v>133</v>
      </c>
      <c r="H19" s="994">
        <v>59</v>
      </c>
      <c r="I19" s="634">
        <f t="shared" si="6"/>
        <v>16846.459999999995</v>
      </c>
      <c r="J19" s="635">
        <f t="shared" si="10"/>
        <v>619</v>
      </c>
      <c r="K19" s="636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8"/>
        <v>16111.6</v>
      </c>
      <c r="V19" s="635">
        <f t="shared" si="11"/>
        <v>592</v>
      </c>
      <c r="W19" s="636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990">
        <f t="shared" si="0"/>
        <v>54.44</v>
      </c>
      <c r="E20" s="991">
        <v>44684</v>
      </c>
      <c r="F20" s="992">
        <f t="shared" si="1"/>
        <v>54.44</v>
      </c>
      <c r="G20" s="993" t="s">
        <v>134</v>
      </c>
      <c r="H20" s="994">
        <v>59</v>
      </c>
      <c r="I20" s="634">
        <f t="shared" si="6"/>
        <v>16792.019999999997</v>
      </c>
      <c r="J20" s="637">
        <f t="shared" si="10"/>
        <v>617</v>
      </c>
      <c r="K20" s="636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8"/>
        <v>16111.6</v>
      </c>
      <c r="V20" s="637">
        <f t="shared" si="11"/>
        <v>592</v>
      </c>
      <c r="W20" s="636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990">
        <f t="shared" si="0"/>
        <v>27.22</v>
      </c>
      <c r="E21" s="995">
        <v>44685</v>
      </c>
      <c r="F21" s="992">
        <f t="shared" si="1"/>
        <v>27.22</v>
      </c>
      <c r="G21" s="993" t="s">
        <v>135</v>
      </c>
      <c r="H21" s="994">
        <v>59</v>
      </c>
      <c r="I21" s="634">
        <f t="shared" si="6"/>
        <v>16764.799999999996</v>
      </c>
      <c r="J21" s="635">
        <f t="shared" si="10"/>
        <v>616</v>
      </c>
      <c r="K21" s="636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8"/>
        <v>16111.6</v>
      </c>
      <c r="V21" s="635">
        <f t="shared" si="11"/>
        <v>592</v>
      </c>
      <c r="W21" s="636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990">
        <f t="shared" si="0"/>
        <v>27.22</v>
      </c>
      <c r="E22" s="995">
        <v>44685</v>
      </c>
      <c r="F22" s="992">
        <f t="shared" si="1"/>
        <v>27.22</v>
      </c>
      <c r="G22" s="993" t="s">
        <v>136</v>
      </c>
      <c r="H22" s="994">
        <v>59</v>
      </c>
      <c r="I22" s="634">
        <f t="shared" si="6"/>
        <v>16737.579999999994</v>
      </c>
      <c r="J22" s="635">
        <f t="shared" si="10"/>
        <v>615</v>
      </c>
      <c r="K22" s="636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8"/>
        <v>16111.6</v>
      </c>
      <c r="V22" s="635">
        <f t="shared" si="11"/>
        <v>592</v>
      </c>
      <c r="W22" s="636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990">
        <f t="shared" si="0"/>
        <v>653.28</v>
      </c>
      <c r="E23" s="995">
        <v>44685</v>
      </c>
      <c r="F23" s="992">
        <f t="shared" si="1"/>
        <v>653.28</v>
      </c>
      <c r="G23" s="993" t="s">
        <v>137</v>
      </c>
      <c r="H23" s="994">
        <v>59</v>
      </c>
      <c r="I23" s="634">
        <f t="shared" si="6"/>
        <v>16084.299999999994</v>
      </c>
      <c r="J23" s="635">
        <f t="shared" si="10"/>
        <v>591</v>
      </c>
      <c r="K23" s="636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8"/>
        <v>16111.6</v>
      </c>
      <c r="V23" s="635">
        <f t="shared" si="11"/>
        <v>592</v>
      </c>
      <c r="W23" s="636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990">
        <f t="shared" si="0"/>
        <v>871.04</v>
      </c>
      <c r="E24" s="991">
        <v>44686</v>
      </c>
      <c r="F24" s="992">
        <f t="shared" si="1"/>
        <v>871.04</v>
      </c>
      <c r="G24" s="993" t="s">
        <v>141</v>
      </c>
      <c r="H24" s="994">
        <v>59</v>
      </c>
      <c r="I24" s="634">
        <f t="shared" si="6"/>
        <v>15213.259999999995</v>
      </c>
      <c r="J24" s="635">
        <f t="shared" si="10"/>
        <v>559</v>
      </c>
      <c r="K24" s="636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8"/>
        <v>16111.6</v>
      </c>
      <c r="V24" s="635">
        <f t="shared" si="11"/>
        <v>592</v>
      </c>
      <c r="W24" s="636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990">
        <f t="shared" si="0"/>
        <v>54.44</v>
      </c>
      <c r="E25" s="995">
        <v>44687</v>
      </c>
      <c r="F25" s="992">
        <f t="shared" si="1"/>
        <v>54.44</v>
      </c>
      <c r="G25" s="993" t="s">
        <v>142</v>
      </c>
      <c r="H25" s="994">
        <v>59</v>
      </c>
      <c r="I25" s="634">
        <f t="shared" si="6"/>
        <v>15158.819999999994</v>
      </c>
      <c r="J25" s="635">
        <f t="shared" si="10"/>
        <v>557</v>
      </c>
      <c r="K25" s="636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8"/>
        <v>16111.6</v>
      </c>
      <c r="V25" s="635">
        <f t="shared" si="11"/>
        <v>592</v>
      </c>
      <c r="W25" s="636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990">
        <f t="shared" si="0"/>
        <v>136.1</v>
      </c>
      <c r="E26" s="991">
        <v>44687</v>
      </c>
      <c r="F26" s="992">
        <f t="shared" si="1"/>
        <v>136.1</v>
      </c>
      <c r="G26" s="993" t="s">
        <v>144</v>
      </c>
      <c r="H26" s="994">
        <v>59</v>
      </c>
      <c r="I26" s="634">
        <f t="shared" si="6"/>
        <v>15022.719999999994</v>
      </c>
      <c r="J26" s="635">
        <f t="shared" si="10"/>
        <v>552</v>
      </c>
      <c r="K26" s="636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8"/>
        <v>16111.6</v>
      </c>
      <c r="V26" s="635">
        <f t="shared" si="11"/>
        <v>592</v>
      </c>
      <c r="W26" s="636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990">
        <f t="shared" si="0"/>
        <v>272.2</v>
      </c>
      <c r="E27" s="991">
        <v>44687</v>
      </c>
      <c r="F27" s="992">
        <f t="shared" si="1"/>
        <v>272.2</v>
      </c>
      <c r="G27" s="993" t="s">
        <v>145</v>
      </c>
      <c r="H27" s="994">
        <v>59</v>
      </c>
      <c r="I27" s="634">
        <f t="shared" si="6"/>
        <v>14750.519999999993</v>
      </c>
      <c r="J27" s="635">
        <f t="shared" si="10"/>
        <v>542</v>
      </c>
      <c r="K27" s="636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8"/>
        <v>16111.6</v>
      </c>
      <c r="V27" s="635">
        <f t="shared" si="11"/>
        <v>592</v>
      </c>
      <c r="W27" s="636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990">
        <f t="shared" si="0"/>
        <v>244.98</v>
      </c>
      <c r="E28" s="991">
        <v>44688</v>
      </c>
      <c r="F28" s="992">
        <f t="shared" si="1"/>
        <v>244.98</v>
      </c>
      <c r="G28" s="993" t="s">
        <v>147</v>
      </c>
      <c r="H28" s="994">
        <v>59</v>
      </c>
      <c r="I28" s="634">
        <f t="shared" si="6"/>
        <v>14505.539999999994</v>
      </c>
      <c r="J28" s="635">
        <f t="shared" si="10"/>
        <v>533</v>
      </c>
      <c r="K28" s="636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8"/>
        <v>16111.6</v>
      </c>
      <c r="V28" s="635">
        <f t="shared" si="11"/>
        <v>592</v>
      </c>
      <c r="W28" s="636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990">
        <f t="shared" si="0"/>
        <v>272.2</v>
      </c>
      <c r="E29" s="991">
        <v>44688</v>
      </c>
      <c r="F29" s="992">
        <f t="shared" si="1"/>
        <v>272.2</v>
      </c>
      <c r="G29" s="993" t="s">
        <v>150</v>
      </c>
      <c r="H29" s="994">
        <v>59</v>
      </c>
      <c r="I29" s="634">
        <f t="shared" si="6"/>
        <v>14233.339999999993</v>
      </c>
      <c r="J29" s="637">
        <f t="shared" si="10"/>
        <v>523</v>
      </c>
      <c r="K29" s="636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8"/>
        <v>16111.6</v>
      </c>
      <c r="V29" s="637">
        <f t="shared" si="11"/>
        <v>592</v>
      </c>
      <c r="W29" s="636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990">
        <f t="shared" si="0"/>
        <v>653.28</v>
      </c>
      <c r="E30" s="991">
        <v>44688</v>
      </c>
      <c r="F30" s="992">
        <f t="shared" si="1"/>
        <v>653.28</v>
      </c>
      <c r="G30" s="996" t="s">
        <v>151</v>
      </c>
      <c r="H30" s="997">
        <v>59</v>
      </c>
      <c r="I30" s="634">
        <f t="shared" si="6"/>
        <v>13580.059999999992</v>
      </c>
      <c r="J30" s="637">
        <f t="shared" si="10"/>
        <v>499</v>
      </c>
      <c r="K30" s="636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8"/>
        <v>16111.6</v>
      </c>
      <c r="V30" s="637">
        <f t="shared" si="11"/>
        <v>592</v>
      </c>
      <c r="W30" s="636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990">
        <f t="shared" si="0"/>
        <v>81.66</v>
      </c>
      <c r="E31" s="991">
        <v>44690</v>
      </c>
      <c r="F31" s="992">
        <f t="shared" si="1"/>
        <v>81.66</v>
      </c>
      <c r="G31" s="996" t="s">
        <v>152</v>
      </c>
      <c r="H31" s="997">
        <v>59</v>
      </c>
      <c r="I31" s="634">
        <f t="shared" si="6"/>
        <v>13498.399999999992</v>
      </c>
      <c r="J31" s="637">
        <f t="shared" si="10"/>
        <v>496</v>
      </c>
      <c r="K31" s="636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8"/>
        <v>16111.6</v>
      </c>
      <c r="V31" s="637">
        <f t="shared" si="11"/>
        <v>592</v>
      </c>
      <c r="W31" s="636">
        <f t="shared" si="5"/>
        <v>0</v>
      </c>
    </row>
    <row r="32" spans="1:23" x14ac:dyDescent="0.25">
      <c r="B32" s="2">
        <v>27.22</v>
      </c>
      <c r="C32" s="15">
        <v>3</v>
      </c>
      <c r="D32" s="990">
        <f t="shared" si="0"/>
        <v>81.66</v>
      </c>
      <c r="E32" s="991">
        <v>44690</v>
      </c>
      <c r="F32" s="992">
        <f t="shared" si="1"/>
        <v>81.66</v>
      </c>
      <c r="G32" s="996" t="s">
        <v>153</v>
      </c>
      <c r="H32" s="997">
        <v>59</v>
      </c>
      <c r="I32" s="634">
        <f t="shared" si="6"/>
        <v>13416.739999999993</v>
      </c>
      <c r="J32" s="637">
        <f t="shared" si="10"/>
        <v>493</v>
      </c>
      <c r="K32" s="636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8"/>
        <v>16111.6</v>
      </c>
      <c r="V32" s="637">
        <f t="shared" si="11"/>
        <v>592</v>
      </c>
      <c r="W32" s="636">
        <f t="shared" si="5"/>
        <v>0</v>
      </c>
    </row>
    <row r="33" spans="2:23" x14ac:dyDescent="0.25">
      <c r="B33" s="2">
        <v>27.22</v>
      </c>
      <c r="C33" s="15">
        <v>2</v>
      </c>
      <c r="D33" s="990">
        <f t="shared" si="0"/>
        <v>54.44</v>
      </c>
      <c r="E33" s="991">
        <v>44690</v>
      </c>
      <c r="F33" s="992">
        <f t="shared" si="1"/>
        <v>54.44</v>
      </c>
      <c r="G33" s="996" t="s">
        <v>154</v>
      </c>
      <c r="H33" s="997">
        <v>59</v>
      </c>
      <c r="I33" s="634">
        <f t="shared" si="6"/>
        <v>13362.299999999992</v>
      </c>
      <c r="J33" s="637">
        <f t="shared" si="10"/>
        <v>491</v>
      </c>
      <c r="K33" s="636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8"/>
        <v>16111.6</v>
      </c>
      <c r="V33" s="637">
        <f t="shared" si="11"/>
        <v>592</v>
      </c>
      <c r="W33" s="636">
        <f t="shared" si="5"/>
        <v>0</v>
      </c>
    </row>
    <row r="34" spans="2:23" x14ac:dyDescent="0.25">
      <c r="B34" s="2">
        <v>27.22</v>
      </c>
      <c r="C34" s="15">
        <v>2</v>
      </c>
      <c r="D34" s="990">
        <f t="shared" si="0"/>
        <v>54.44</v>
      </c>
      <c r="E34" s="991">
        <v>44690</v>
      </c>
      <c r="F34" s="992">
        <f t="shared" si="1"/>
        <v>54.44</v>
      </c>
      <c r="G34" s="993" t="s">
        <v>155</v>
      </c>
      <c r="H34" s="994">
        <v>59</v>
      </c>
      <c r="I34" s="634">
        <f t="shared" si="6"/>
        <v>13307.859999999991</v>
      </c>
      <c r="J34" s="635">
        <f t="shared" si="10"/>
        <v>489</v>
      </c>
      <c r="K34" s="636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8"/>
        <v>16111.6</v>
      </c>
      <c r="V34" s="635">
        <f t="shared" si="11"/>
        <v>592</v>
      </c>
      <c r="W34" s="636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ref="D35:D74" si="12">C35*B35</f>
        <v>54.44</v>
      </c>
      <c r="E35" s="991">
        <v>44690</v>
      </c>
      <c r="F35" s="992">
        <f t="shared" ref="F35:F74" si="13">D35</f>
        <v>54.44</v>
      </c>
      <c r="G35" s="993" t="s">
        <v>156</v>
      </c>
      <c r="H35" s="994">
        <v>59</v>
      </c>
      <c r="I35" s="634">
        <f t="shared" si="6"/>
        <v>13253.419999999991</v>
      </c>
      <c r="J35" s="635">
        <f t="shared" si="10"/>
        <v>487</v>
      </c>
      <c r="K35" s="636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8"/>
        <v>16111.6</v>
      </c>
      <c r="V35" s="635">
        <f t="shared" si="11"/>
        <v>592</v>
      </c>
      <c r="W35" s="636">
        <f t="shared" si="5"/>
        <v>0</v>
      </c>
    </row>
    <row r="36" spans="2:23" x14ac:dyDescent="0.25">
      <c r="B36" s="2">
        <v>27.22</v>
      </c>
      <c r="C36" s="15">
        <v>1</v>
      </c>
      <c r="D36" s="990">
        <f t="shared" si="12"/>
        <v>27.22</v>
      </c>
      <c r="E36" s="991">
        <v>44690</v>
      </c>
      <c r="F36" s="992">
        <f t="shared" si="13"/>
        <v>27.22</v>
      </c>
      <c r="G36" s="993" t="s">
        <v>158</v>
      </c>
      <c r="H36" s="994">
        <v>59</v>
      </c>
      <c r="I36" s="634">
        <f t="shared" si="6"/>
        <v>13226.199999999992</v>
      </c>
      <c r="J36" s="635">
        <f t="shared" si="10"/>
        <v>486</v>
      </c>
      <c r="K36" s="636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8"/>
        <v>16111.6</v>
      </c>
      <c r="V36" s="635">
        <f t="shared" si="11"/>
        <v>592</v>
      </c>
      <c r="W36" s="636">
        <f t="shared" si="5"/>
        <v>0</v>
      </c>
    </row>
    <row r="37" spans="2:23" x14ac:dyDescent="0.25">
      <c r="B37" s="2">
        <v>27.22</v>
      </c>
      <c r="C37" s="15">
        <v>32</v>
      </c>
      <c r="D37" s="992">
        <f t="shared" si="12"/>
        <v>871.04</v>
      </c>
      <c r="E37" s="998">
        <v>44691</v>
      </c>
      <c r="F37" s="992">
        <f t="shared" si="13"/>
        <v>871.04</v>
      </c>
      <c r="G37" s="993" t="s">
        <v>160</v>
      </c>
      <c r="H37" s="994">
        <v>59</v>
      </c>
      <c r="I37" s="634">
        <f t="shared" si="6"/>
        <v>12355.159999999993</v>
      </c>
      <c r="J37" s="635">
        <f t="shared" si="10"/>
        <v>454</v>
      </c>
      <c r="K37" s="636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8"/>
        <v>16111.6</v>
      </c>
      <c r="V37" s="635">
        <f t="shared" si="11"/>
        <v>592</v>
      </c>
      <c r="W37" s="636">
        <f t="shared" si="5"/>
        <v>0</v>
      </c>
    </row>
    <row r="38" spans="2:23" x14ac:dyDescent="0.25">
      <c r="B38" s="2">
        <v>27.22</v>
      </c>
      <c r="C38" s="15">
        <v>3</v>
      </c>
      <c r="D38" s="992">
        <f t="shared" si="12"/>
        <v>81.66</v>
      </c>
      <c r="E38" s="998">
        <v>44692</v>
      </c>
      <c r="F38" s="992">
        <f t="shared" si="13"/>
        <v>81.66</v>
      </c>
      <c r="G38" s="993" t="s">
        <v>161</v>
      </c>
      <c r="H38" s="994">
        <v>59</v>
      </c>
      <c r="I38" s="634">
        <f t="shared" si="6"/>
        <v>12273.499999999993</v>
      </c>
      <c r="J38" s="635">
        <f t="shared" si="10"/>
        <v>451</v>
      </c>
      <c r="K38" s="636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8"/>
        <v>16111.6</v>
      </c>
      <c r="V38" s="635">
        <f t="shared" si="11"/>
        <v>592</v>
      </c>
      <c r="W38" s="636">
        <f t="shared" si="5"/>
        <v>0</v>
      </c>
    </row>
    <row r="39" spans="2:23" x14ac:dyDescent="0.25">
      <c r="B39" s="2">
        <v>27.22</v>
      </c>
      <c r="C39" s="15">
        <v>1</v>
      </c>
      <c r="D39" s="992">
        <f t="shared" si="12"/>
        <v>27.22</v>
      </c>
      <c r="E39" s="998">
        <v>44692</v>
      </c>
      <c r="F39" s="992">
        <f t="shared" si="13"/>
        <v>27.22</v>
      </c>
      <c r="G39" s="993" t="s">
        <v>165</v>
      </c>
      <c r="H39" s="994">
        <v>59</v>
      </c>
      <c r="I39" s="634">
        <f t="shared" si="6"/>
        <v>12246.279999999993</v>
      </c>
      <c r="J39" s="635">
        <f t="shared" si="10"/>
        <v>450</v>
      </c>
      <c r="K39" s="636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8"/>
        <v>16111.6</v>
      </c>
      <c r="V39" s="635">
        <f t="shared" si="11"/>
        <v>592</v>
      </c>
      <c r="W39" s="636">
        <f t="shared" si="5"/>
        <v>0</v>
      </c>
    </row>
    <row r="40" spans="2:23" x14ac:dyDescent="0.25">
      <c r="B40" s="2">
        <v>27.22</v>
      </c>
      <c r="C40" s="15">
        <v>32</v>
      </c>
      <c r="D40" s="992">
        <f t="shared" si="12"/>
        <v>871.04</v>
      </c>
      <c r="E40" s="998">
        <v>44692</v>
      </c>
      <c r="F40" s="992">
        <f t="shared" si="13"/>
        <v>871.04</v>
      </c>
      <c r="G40" s="993" t="s">
        <v>170</v>
      </c>
      <c r="H40" s="994">
        <v>59</v>
      </c>
      <c r="I40" s="634">
        <f t="shared" si="6"/>
        <v>11375.239999999994</v>
      </c>
      <c r="J40" s="635">
        <f t="shared" si="10"/>
        <v>418</v>
      </c>
      <c r="K40" s="636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8"/>
        <v>16111.6</v>
      </c>
      <c r="V40" s="635">
        <f t="shared" si="11"/>
        <v>592</v>
      </c>
      <c r="W40" s="636">
        <f t="shared" si="5"/>
        <v>0</v>
      </c>
    </row>
    <row r="41" spans="2:23" x14ac:dyDescent="0.25">
      <c r="B41" s="2">
        <v>27.22</v>
      </c>
      <c r="C41" s="15">
        <v>2</v>
      </c>
      <c r="D41" s="992">
        <f t="shared" si="12"/>
        <v>54.44</v>
      </c>
      <c r="E41" s="998">
        <v>44693</v>
      </c>
      <c r="F41" s="992">
        <f t="shared" si="13"/>
        <v>54.44</v>
      </c>
      <c r="G41" s="993" t="s">
        <v>169</v>
      </c>
      <c r="H41" s="994">
        <v>59</v>
      </c>
      <c r="I41" s="634">
        <f t="shared" si="6"/>
        <v>11320.799999999994</v>
      </c>
      <c r="J41" s="635">
        <f t="shared" si="10"/>
        <v>416</v>
      </c>
      <c r="K41" s="636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8"/>
        <v>16111.6</v>
      </c>
      <c r="V41" s="635">
        <f t="shared" si="11"/>
        <v>592</v>
      </c>
      <c r="W41" s="636">
        <f t="shared" si="5"/>
        <v>0</v>
      </c>
    </row>
    <row r="42" spans="2:23" x14ac:dyDescent="0.25">
      <c r="B42" s="2">
        <v>27.22</v>
      </c>
      <c r="C42" s="15">
        <v>1</v>
      </c>
      <c r="D42" s="992">
        <f t="shared" si="12"/>
        <v>27.22</v>
      </c>
      <c r="E42" s="998">
        <v>44693</v>
      </c>
      <c r="F42" s="992">
        <f t="shared" si="13"/>
        <v>27.22</v>
      </c>
      <c r="G42" s="993" t="s">
        <v>173</v>
      </c>
      <c r="H42" s="994">
        <v>59</v>
      </c>
      <c r="I42" s="634">
        <f t="shared" si="6"/>
        <v>11293.579999999994</v>
      </c>
      <c r="J42" s="635">
        <f t="shared" si="10"/>
        <v>415</v>
      </c>
      <c r="K42" s="636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8"/>
        <v>16111.6</v>
      </c>
      <c r="V42" s="635">
        <f t="shared" si="11"/>
        <v>592</v>
      </c>
      <c r="W42" s="636">
        <f t="shared" si="5"/>
        <v>0</v>
      </c>
    </row>
    <row r="43" spans="2:23" x14ac:dyDescent="0.25">
      <c r="B43" s="2">
        <v>27.22</v>
      </c>
      <c r="C43" s="15">
        <v>1</v>
      </c>
      <c r="D43" s="992">
        <f t="shared" si="12"/>
        <v>27.22</v>
      </c>
      <c r="E43" s="998">
        <v>44693</v>
      </c>
      <c r="F43" s="992">
        <f t="shared" si="13"/>
        <v>27.22</v>
      </c>
      <c r="G43" s="993" t="s">
        <v>175</v>
      </c>
      <c r="H43" s="994">
        <v>59</v>
      </c>
      <c r="I43" s="634">
        <f t="shared" si="6"/>
        <v>11266.359999999995</v>
      </c>
      <c r="J43" s="635">
        <f t="shared" si="10"/>
        <v>414</v>
      </c>
      <c r="K43" s="636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8"/>
        <v>16111.6</v>
      </c>
      <c r="V43" s="635">
        <f t="shared" si="11"/>
        <v>592</v>
      </c>
      <c r="W43" s="636">
        <f t="shared" si="5"/>
        <v>0</v>
      </c>
    </row>
    <row r="44" spans="2:23" x14ac:dyDescent="0.25">
      <c r="B44" s="2">
        <v>27.22</v>
      </c>
      <c r="C44" s="15">
        <v>4</v>
      </c>
      <c r="D44" s="992">
        <f t="shared" si="12"/>
        <v>108.88</v>
      </c>
      <c r="E44" s="998">
        <v>44694</v>
      </c>
      <c r="F44" s="992">
        <f t="shared" si="13"/>
        <v>108.88</v>
      </c>
      <c r="G44" s="993" t="s">
        <v>176</v>
      </c>
      <c r="H44" s="994">
        <v>59</v>
      </c>
      <c r="I44" s="634">
        <f t="shared" si="6"/>
        <v>11157.479999999996</v>
      </c>
      <c r="J44" s="635">
        <f t="shared" si="10"/>
        <v>410</v>
      </c>
      <c r="K44" s="636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8"/>
        <v>16111.6</v>
      </c>
      <c r="V44" s="635">
        <f t="shared" si="11"/>
        <v>592</v>
      </c>
      <c r="W44" s="636">
        <f t="shared" si="5"/>
        <v>0</v>
      </c>
    </row>
    <row r="45" spans="2:23" x14ac:dyDescent="0.25">
      <c r="B45" s="2">
        <v>27.22</v>
      </c>
      <c r="C45" s="15">
        <v>3</v>
      </c>
      <c r="D45" s="992">
        <f t="shared" si="12"/>
        <v>81.66</v>
      </c>
      <c r="E45" s="998">
        <v>44694</v>
      </c>
      <c r="F45" s="992">
        <f t="shared" si="13"/>
        <v>81.66</v>
      </c>
      <c r="G45" s="993" t="s">
        <v>177</v>
      </c>
      <c r="H45" s="994">
        <v>59</v>
      </c>
      <c r="I45" s="634">
        <f t="shared" si="6"/>
        <v>11075.819999999996</v>
      </c>
      <c r="J45" s="635">
        <f t="shared" si="10"/>
        <v>407</v>
      </c>
      <c r="K45" s="636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8"/>
        <v>16111.6</v>
      </c>
      <c r="V45" s="635">
        <f t="shared" si="11"/>
        <v>592</v>
      </c>
      <c r="W45" s="636">
        <f t="shared" si="5"/>
        <v>0</v>
      </c>
    </row>
    <row r="46" spans="2:23" x14ac:dyDescent="0.25">
      <c r="B46" s="2">
        <v>27.22</v>
      </c>
      <c r="C46" s="15">
        <v>10</v>
      </c>
      <c r="D46" s="992">
        <f t="shared" si="12"/>
        <v>272.2</v>
      </c>
      <c r="E46" s="998">
        <v>44694</v>
      </c>
      <c r="F46" s="992">
        <f t="shared" si="13"/>
        <v>272.2</v>
      </c>
      <c r="G46" s="993" t="s">
        <v>178</v>
      </c>
      <c r="H46" s="994">
        <v>59</v>
      </c>
      <c r="I46" s="634">
        <f t="shared" si="6"/>
        <v>10803.619999999995</v>
      </c>
      <c r="J46" s="635">
        <f t="shared" si="10"/>
        <v>397</v>
      </c>
      <c r="K46" s="636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8"/>
        <v>16111.6</v>
      </c>
      <c r="V46" s="635">
        <f t="shared" si="11"/>
        <v>592</v>
      </c>
      <c r="W46" s="636">
        <f t="shared" si="5"/>
        <v>0</v>
      </c>
    </row>
    <row r="47" spans="2:23" x14ac:dyDescent="0.25">
      <c r="B47" s="2">
        <v>27.22</v>
      </c>
      <c r="C47" s="15">
        <v>1</v>
      </c>
      <c r="D47" s="992">
        <f t="shared" si="12"/>
        <v>27.22</v>
      </c>
      <c r="E47" s="998">
        <v>44694</v>
      </c>
      <c r="F47" s="992">
        <f t="shared" si="13"/>
        <v>27.22</v>
      </c>
      <c r="G47" s="993" t="s">
        <v>179</v>
      </c>
      <c r="H47" s="994">
        <v>59</v>
      </c>
      <c r="I47" s="634">
        <f t="shared" si="6"/>
        <v>10776.399999999996</v>
      </c>
      <c r="J47" s="635">
        <f t="shared" si="10"/>
        <v>396</v>
      </c>
      <c r="K47" s="636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8"/>
        <v>16111.6</v>
      </c>
      <c r="V47" s="635">
        <f t="shared" si="11"/>
        <v>592</v>
      </c>
      <c r="W47" s="636">
        <f t="shared" si="5"/>
        <v>0</v>
      </c>
    </row>
    <row r="48" spans="2:23" x14ac:dyDescent="0.25">
      <c r="B48" s="2">
        <v>27.22</v>
      </c>
      <c r="C48" s="15">
        <v>1</v>
      </c>
      <c r="D48" s="992">
        <f t="shared" si="12"/>
        <v>27.22</v>
      </c>
      <c r="E48" s="998">
        <v>44695</v>
      </c>
      <c r="F48" s="992">
        <f t="shared" si="13"/>
        <v>27.22</v>
      </c>
      <c r="G48" s="993" t="s">
        <v>186</v>
      </c>
      <c r="H48" s="994">
        <v>59</v>
      </c>
      <c r="I48" s="634">
        <f t="shared" si="6"/>
        <v>10749.179999999997</v>
      </c>
      <c r="J48" s="635">
        <f t="shared" si="10"/>
        <v>395</v>
      </c>
      <c r="K48" s="636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8"/>
        <v>16111.6</v>
      </c>
      <c r="V48" s="635">
        <f t="shared" si="11"/>
        <v>592</v>
      </c>
      <c r="W48" s="636">
        <f t="shared" si="5"/>
        <v>0</v>
      </c>
    </row>
    <row r="49" spans="1:23" x14ac:dyDescent="0.25">
      <c r="B49" s="2">
        <v>27.22</v>
      </c>
      <c r="C49" s="15">
        <v>32</v>
      </c>
      <c r="D49" s="992">
        <f t="shared" si="12"/>
        <v>871.04</v>
      </c>
      <c r="E49" s="998">
        <v>44695</v>
      </c>
      <c r="F49" s="992">
        <f t="shared" si="13"/>
        <v>871.04</v>
      </c>
      <c r="G49" s="993" t="s">
        <v>167</v>
      </c>
      <c r="H49" s="997">
        <v>59</v>
      </c>
      <c r="I49" s="634">
        <f t="shared" si="6"/>
        <v>9878.1399999999958</v>
      </c>
      <c r="J49" s="635">
        <f t="shared" si="10"/>
        <v>363</v>
      </c>
      <c r="K49" s="636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8"/>
        <v>16111.6</v>
      </c>
      <c r="V49" s="635">
        <f t="shared" si="11"/>
        <v>592</v>
      </c>
      <c r="W49" s="636">
        <f t="shared" si="5"/>
        <v>0</v>
      </c>
    </row>
    <row r="50" spans="1:23" x14ac:dyDescent="0.25">
      <c r="B50" s="2">
        <v>27.22</v>
      </c>
      <c r="C50" s="15">
        <v>5</v>
      </c>
      <c r="D50" s="992">
        <f t="shared" si="12"/>
        <v>136.1</v>
      </c>
      <c r="E50" s="998">
        <v>44695</v>
      </c>
      <c r="F50" s="992">
        <f t="shared" si="13"/>
        <v>136.1</v>
      </c>
      <c r="G50" s="993" t="s">
        <v>188</v>
      </c>
      <c r="H50" s="994">
        <v>59</v>
      </c>
      <c r="I50" s="634">
        <f t="shared" si="6"/>
        <v>9742.0399999999954</v>
      </c>
      <c r="J50" s="635">
        <f t="shared" si="10"/>
        <v>358</v>
      </c>
      <c r="K50" s="636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8"/>
        <v>16111.6</v>
      </c>
      <c r="V50" s="635">
        <f t="shared" si="11"/>
        <v>592</v>
      </c>
      <c r="W50" s="636">
        <f t="shared" si="5"/>
        <v>0</v>
      </c>
    </row>
    <row r="51" spans="1:23" x14ac:dyDescent="0.25">
      <c r="B51" s="2">
        <v>27.22</v>
      </c>
      <c r="C51" s="15">
        <v>3</v>
      </c>
      <c r="D51" s="992">
        <f t="shared" si="12"/>
        <v>81.66</v>
      </c>
      <c r="E51" s="998">
        <v>44697</v>
      </c>
      <c r="F51" s="992">
        <f t="shared" si="13"/>
        <v>81.66</v>
      </c>
      <c r="G51" s="993" t="s">
        <v>196</v>
      </c>
      <c r="H51" s="994">
        <v>59</v>
      </c>
      <c r="I51" s="634">
        <f t="shared" si="6"/>
        <v>9660.3799999999956</v>
      </c>
      <c r="J51" s="635">
        <f t="shared" si="10"/>
        <v>355</v>
      </c>
      <c r="K51" s="636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8"/>
        <v>16111.6</v>
      </c>
      <c r="V51" s="635">
        <f t="shared" si="11"/>
        <v>592</v>
      </c>
      <c r="W51" s="636">
        <f t="shared" si="5"/>
        <v>0</v>
      </c>
    </row>
    <row r="52" spans="1:23" x14ac:dyDescent="0.25">
      <c r="B52" s="2">
        <v>27.22</v>
      </c>
      <c r="C52" s="15">
        <v>28</v>
      </c>
      <c r="D52" s="992">
        <f t="shared" si="12"/>
        <v>762.16</v>
      </c>
      <c r="E52" s="998">
        <v>44697</v>
      </c>
      <c r="F52" s="992">
        <f t="shared" si="13"/>
        <v>762.16</v>
      </c>
      <c r="G52" s="993" t="s">
        <v>198</v>
      </c>
      <c r="H52" s="994">
        <v>59</v>
      </c>
      <c r="I52" s="634">
        <f t="shared" si="6"/>
        <v>8898.2199999999957</v>
      </c>
      <c r="J52" s="635">
        <f t="shared" si="10"/>
        <v>327</v>
      </c>
      <c r="K52" s="636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8"/>
        <v>16111.6</v>
      </c>
      <c r="V52" s="635">
        <f t="shared" si="11"/>
        <v>592</v>
      </c>
      <c r="W52" s="636">
        <f t="shared" si="5"/>
        <v>0</v>
      </c>
    </row>
    <row r="53" spans="1:23" x14ac:dyDescent="0.25">
      <c r="B53" s="2">
        <v>27.22</v>
      </c>
      <c r="C53" s="15">
        <v>3</v>
      </c>
      <c r="D53" s="992">
        <f t="shared" si="12"/>
        <v>81.66</v>
      </c>
      <c r="E53" s="998">
        <v>44698</v>
      </c>
      <c r="F53" s="992">
        <f t="shared" si="13"/>
        <v>81.66</v>
      </c>
      <c r="G53" s="993" t="s">
        <v>189</v>
      </c>
      <c r="H53" s="994">
        <v>59</v>
      </c>
      <c r="I53" s="634">
        <f t="shared" si="6"/>
        <v>8816.5599999999959</v>
      </c>
      <c r="J53" s="635">
        <f t="shared" si="10"/>
        <v>324</v>
      </c>
      <c r="K53" s="636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8"/>
        <v>16111.6</v>
      </c>
      <c r="V53" s="635">
        <f t="shared" si="11"/>
        <v>592</v>
      </c>
      <c r="W53" s="636">
        <f t="shared" si="5"/>
        <v>0</v>
      </c>
    </row>
    <row r="54" spans="1:23" x14ac:dyDescent="0.25">
      <c r="B54" s="2">
        <v>27.22</v>
      </c>
      <c r="C54" s="15">
        <v>5</v>
      </c>
      <c r="D54" s="992">
        <f t="shared" si="12"/>
        <v>136.1</v>
      </c>
      <c r="E54" s="998">
        <v>44698</v>
      </c>
      <c r="F54" s="992">
        <f t="shared" si="13"/>
        <v>136.1</v>
      </c>
      <c r="G54" s="993" t="s">
        <v>193</v>
      </c>
      <c r="H54" s="994">
        <v>59</v>
      </c>
      <c r="I54" s="634">
        <f t="shared" si="6"/>
        <v>8680.4599999999955</v>
      </c>
      <c r="J54" s="635">
        <f t="shared" si="10"/>
        <v>319</v>
      </c>
      <c r="K54" s="636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8"/>
        <v>16111.6</v>
      </c>
      <c r="V54" s="635">
        <f t="shared" si="11"/>
        <v>592</v>
      </c>
      <c r="W54" s="636">
        <f t="shared" si="5"/>
        <v>0</v>
      </c>
    </row>
    <row r="55" spans="1:23" x14ac:dyDescent="0.25">
      <c r="B55" s="2">
        <v>27.22</v>
      </c>
      <c r="C55" s="15">
        <v>3</v>
      </c>
      <c r="D55" s="992">
        <f t="shared" si="12"/>
        <v>81.66</v>
      </c>
      <c r="E55" s="998">
        <v>44699</v>
      </c>
      <c r="F55" s="992">
        <f t="shared" si="13"/>
        <v>81.66</v>
      </c>
      <c r="G55" s="993" t="s">
        <v>203</v>
      </c>
      <c r="H55" s="994">
        <v>59</v>
      </c>
      <c r="I55" s="634">
        <f t="shared" si="6"/>
        <v>8598.7999999999956</v>
      </c>
      <c r="J55" s="635">
        <f t="shared" si="10"/>
        <v>316</v>
      </c>
      <c r="K55" s="636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8"/>
        <v>16111.6</v>
      </c>
      <c r="V55" s="635">
        <f t="shared" si="11"/>
        <v>592</v>
      </c>
      <c r="W55" s="636">
        <f t="shared" si="5"/>
        <v>0</v>
      </c>
    </row>
    <row r="56" spans="1:23" x14ac:dyDescent="0.25">
      <c r="B56" s="2">
        <v>27.22</v>
      </c>
      <c r="C56" s="15">
        <v>1</v>
      </c>
      <c r="D56" s="992">
        <f t="shared" si="12"/>
        <v>27.22</v>
      </c>
      <c r="E56" s="998">
        <v>44699</v>
      </c>
      <c r="F56" s="992">
        <f t="shared" si="13"/>
        <v>27.22</v>
      </c>
      <c r="G56" s="993" t="s">
        <v>204</v>
      </c>
      <c r="H56" s="994">
        <v>59</v>
      </c>
      <c r="I56" s="634">
        <f t="shared" si="6"/>
        <v>8571.5799999999963</v>
      </c>
      <c r="J56" s="635">
        <f t="shared" si="10"/>
        <v>315</v>
      </c>
      <c r="K56" s="636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8"/>
        <v>16111.6</v>
      </c>
      <c r="V56" s="635">
        <f t="shared" si="11"/>
        <v>592</v>
      </c>
      <c r="W56" s="636">
        <f t="shared" si="5"/>
        <v>0</v>
      </c>
    </row>
    <row r="57" spans="1:23" x14ac:dyDescent="0.25">
      <c r="B57" s="2">
        <v>27.22</v>
      </c>
      <c r="C57" s="15">
        <v>32</v>
      </c>
      <c r="D57" s="992">
        <f t="shared" si="12"/>
        <v>871.04</v>
      </c>
      <c r="E57" s="998">
        <v>44699</v>
      </c>
      <c r="F57" s="992">
        <f t="shared" si="13"/>
        <v>871.04</v>
      </c>
      <c r="G57" s="993" t="s">
        <v>205</v>
      </c>
      <c r="H57" s="994">
        <v>59</v>
      </c>
      <c r="I57" s="634">
        <f t="shared" si="6"/>
        <v>7700.5399999999963</v>
      </c>
      <c r="J57" s="635">
        <f t="shared" si="10"/>
        <v>283</v>
      </c>
      <c r="K57" s="636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8"/>
        <v>16111.6</v>
      </c>
      <c r="V57" s="635">
        <f t="shared" si="11"/>
        <v>592</v>
      </c>
      <c r="W57" s="636">
        <f t="shared" si="5"/>
        <v>0</v>
      </c>
    </row>
    <row r="58" spans="1:23" x14ac:dyDescent="0.25">
      <c r="B58" s="2">
        <v>27.22</v>
      </c>
      <c r="C58" s="15">
        <v>10</v>
      </c>
      <c r="D58" s="992">
        <f t="shared" si="12"/>
        <v>272.2</v>
      </c>
      <c r="E58" s="998">
        <v>44699</v>
      </c>
      <c r="F58" s="992">
        <f t="shared" si="13"/>
        <v>272.2</v>
      </c>
      <c r="G58" s="993" t="s">
        <v>206</v>
      </c>
      <c r="H58" s="994">
        <v>59</v>
      </c>
      <c r="I58" s="634">
        <f t="shared" si="6"/>
        <v>7428.3399999999965</v>
      </c>
      <c r="J58" s="635">
        <f t="shared" si="10"/>
        <v>273</v>
      </c>
      <c r="K58" s="636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8"/>
        <v>16111.6</v>
      </c>
      <c r="V58" s="635">
        <f t="shared" si="11"/>
        <v>592</v>
      </c>
      <c r="W58" s="636">
        <f t="shared" si="5"/>
        <v>0</v>
      </c>
    </row>
    <row r="59" spans="1:23" x14ac:dyDescent="0.25">
      <c r="B59" s="2">
        <v>27.22</v>
      </c>
      <c r="C59" s="15">
        <v>1</v>
      </c>
      <c r="D59" s="992">
        <f t="shared" si="12"/>
        <v>27.22</v>
      </c>
      <c r="E59" s="998">
        <v>44699</v>
      </c>
      <c r="F59" s="992">
        <f t="shared" si="13"/>
        <v>27.22</v>
      </c>
      <c r="G59" s="993" t="s">
        <v>207</v>
      </c>
      <c r="H59" s="994">
        <v>59</v>
      </c>
      <c r="I59" s="634">
        <f t="shared" si="6"/>
        <v>7401.1199999999963</v>
      </c>
      <c r="J59" s="635">
        <f t="shared" si="10"/>
        <v>272</v>
      </c>
      <c r="K59" s="636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8"/>
        <v>16111.6</v>
      </c>
      <c r="V59" s="635">
        <f t="shared" si="11"/>
        <v>592</v>
      </c>
      <c r="W59" s="636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992">
        <f t="shared" si="12"/>
        <v>871.04</v>
      </c>
      <c r="E60" s="998">
        <v>44699</v>
      </c>
      <c r="F60" s="992">
        <f t="shared" si="13"/>
        <v>871.04</v>
      </c>
      <c r="G60" s="993" t="s">
        <v>212</v>
      </c>
      <c r="H60" s="994">
        <v>59</v>
      </c>
      <c r="I60" s="634">
        <f t="shared" si="6"/>
        <v>6530.0799999999963</v>
      </c>
      <c r="J60" s="635">
        <f t="shared" si="10"/>
        <v>240</v>
      </c>
      <c r="K60" s="636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8"/>
        <v>16111.6</v>
      </c>
      <c r="V60" s="635">
        <f t="shared" si="11"/>
        <v>592</v>
      </c>
      <c r="W60" s="636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992">
        <f t="shared" si="12"/>
        <v>871.04</v>
      </c>
      <c r="E61" s="998">
        <v>44701</v>
      </c>
      <c r="F61" s="992">
        <f t="shared" si="13"/>
        <v>871.04</v>
      </c>
      <c r="G61" s="993" t="s">
        <v>214</v>
      </c>
      <c r="H61" s="994">
        <v>59</v>
      </c>
      <c r="I61" s="634">
        <f t="shared" si="6"/>
        <v>5659.0399999999963</v>
      </c>
      <c r="J61" s="635">
        <f t="shared" si="10"/>
        <v>208</v>
      </c>
      <c r="K61" s="636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8"/>
        <v>16111.6</v>
      </c>
      <c r="V61" s="635">
        <f t="shared" si="11"/>
        <v>592</v>
      </c>
      <c r="W61" s="636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992">
        <f t="shared" si="12"/>
        <v>136.1</v>
      </c>
      <c r="E62" s="998">
        <v>44702</v>
      </c>
      <c r="F62" s="992">
        <f t="shared" si="13"/>
        <v>136.1</v>
      </c>
      <c r="G62" s="993" t="s">
        <v>217</v>
      </c>
      <c r="H62" s="994">
        <v>59</v>
      </c>
      <c r="I62" s="634">
        <f t="shared" si="6"/>
        <v>5522.939999999996</v>
      </c>
      <c r="J62" s="635">
        <f t="shared" si="10"/>
        <v>203</v>
      </c>
      <c r="K62" s="636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8"/>
        <v>16111.6</v>
      </c>
      <c r="V62" s="635">
        <f t="shared" si="11"/>
        <v>592</v>
      </c>
      <c r="W62" s="636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6">
        <f t="shared" si="12"/>
        <v>762.16</v>
      </c>
      <c r="E63" s="998">
        <v>44702</v>
      </c>
      <c r="F63" s="992">
        <f t="shared" si="13"/>
        <v>762.16</v>
      </c>
      <c r="G63" s="993" t="s">
        <v>219</v>
      </c>
      <c r="H63" s="994">
        <v>59</v>
      </c>
      <c r="I63" s="634">
        <f t="shared" si="6"/>
        <v>4760.7799999999961</v>
      </c>
      <c r="J63" s="635">
        <f t="shared" si="10"/>
        <v>175</v>
      </c>
      <c r="K63" s="636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8"/>
        <v>16111.6</v>
      </c>
      <c r="V63" s="635">
        <f t="shared" si="11"/>
        <v>592</v>
      </c>
      <c r="W63" s="636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36">
        <f t="shared" si="12"/>
        <v>27.22</v>
      </c>
      <c r="E64" s="998">
        <v>44704</v>
      </c>
      <c r="F64" s="992">
        <f t="shared" si="13"/>
        <v>27.22</v>
      </c>
      <c r="G64" s="993" t="s">
        <v>235</v>
      </c>
      <c r="H64" s="994">
        <v>59</v>
      </c>
      <c r="I64" s="634">
        <f t="shared" si="6"/>
        <v>4733.5599999999959</v>
      </c>
      <c r="J64" s="635">
        <f t="shared" si="10"/>
        <v>174</v>
      </c>
      <c r="K64" s="636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8"/>
        <v>16111.6</v>
      </c>
      <c r="V64" s="635">
        <f t="shared" si="11"/>
        <v>592</v>
      </c>
      <c r="W64" s="636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992">
        <f t="shared" si="12"/>
        <v>27.22</v>
      </c>
      <c r="E65" s="998">
        <v>44706</v>
      </c>
      <c r="F65" s="992">
        <f t="shared" si="13"/>
        <v>27.22</v>
      </c>
      <c r="G65" s="993" t="s">
        <v>243</v>
      </c>
      <c r="H65" s="994">
        <v>59</v>
      </c>
      <c r="I65" s="634">
        <f t="shared" si="6"/>
        <v>4706.3399999999956</v>
      </c>
      <c r="J65" s="635">
        <f t="shared" si="10"/>
        <v>173</v>
      </c>
      <c r="K65" s="636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8"/>
        <v>16111.6</v>
      </c>
      <c r="V65" s="635">
        <f t="shared" si="11"/>
        <v>592</v>
      </c>
      <c r="W65" s="636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992">
        <f t="shared" si="12"/>
        <v>272.2</v>
      </c>
      <c r="E66" s="998">
        <v>44706</v>
      </c>
      <c r="F66" s="992">
        <f t="shared" si="13"/>
        <v>272.2</v>
      </c>
      <c r="G66" s="993" t="s">
        <v>245</v>
      </c>
      <c r="H66" s="994">
        <v>59</v>
      </c>
      <c r="I66" s="634">
        <f t="shared" si="6"/>
        <v>4434.1399999999958</v>
      </c>
      <c r="J66" s="635">
        <f t="shared" si="10"/>
        <v>163</v>
      </c>
      <c r="K66" s="636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8"/>
        <v>16111.6</v>
      </c>
      <c r="V66" s="635">
        <f t="shared" si="11"/>
        <v>592</v>
      </c>
      <c r="W66" s="636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992">
        <f t="shared" si="12"/>
        <v>1088.8</v>
      </c>
      <c r="E67" s="998">
        <v>44707</v>
      </c>
      <c r="F67" s="992">
        <f t="shared" si="13"/>
        <v>1088.8</v>
      </c>
      <c r="G67" s="993" t="s">
        <v>248</v>
      </c>
      <c r="H67" s="994">
        <v>59</v>
      </c>
      <c r="I67" s="634">
        <f t="shared" si="6"/>
        <v>3345.3399999999956</v>
      </c>
      <c r="J67" s="635">
        <f t="shared" si="10"/>
        <v>123</v>
      </c>
      <c r="K67" s="636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8"/>
        <v>16111.6</v>
      </c>
      <c r="V67" s="635">
        <f t="shared" si="11"/>
        <v>592</v>
      </c>
      <c r="W67" s="636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992">
        <f t="shared" si="12"/>
        <v>136.1</v>
      </c>
      <c r="E68" s="998">
        <v>44707</v>
      </c>
      <c r="F68" s="992">
        <f t="shared" si="13"/>
        <v>136.1</v>
      </c>
      <c r="G68" s="993" t="s">
        <v>250</v>
      </c>
      <c r="H68" s="994">
        <v>59</v>
      </c>
      <c r="I68" s="634">
        <f t="shared" si="6"/>
        <v>3209.2399999999957</v>
      </c>
      <c r="J68" s="635">
        <f t="shared" si="10"/>
        <v>118</v>
      </c>
      <c r="K68" s="636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8"/>
        <v>16111.6</v>
      </c>
      <c r="V68" s="635">
        <f t="shared" si="11"/>
        <v>592</v>
      </c>
      <c r="W68" s="636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992">
        <f t="shared" si="12"/>
        <v>27.22</v>
      </c>
      <c r="E69" s="998">
        <v>44708</v>
      </c>
      <c r="F69" s="992">
        <f t="shared" si="13"/>
        <v>27.22</v>
      </c>
      <c r="G69" s="993" t="s">
        <v>253</v>
      </c>
      <c r="H69" s="994">
        <v>59</v>
      </c>
      <c r="I69" s="634">
        <f t="shared" si="6"/>
        <v>3182.0199999999959</v>
      </c>
      <c r="J69" s="635">
        <f t="shared" si="10"/>
        <v>117</v>
      </c>
      <c r="K69" s="636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8"/>
        <v>16111.6</v>
      </c>
      <c r="V69" s="635">
        <f t="shared" si="11"/>
        <v>592</v>
      </c>
      <c r="W69" s="636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027">
        <f t="shared" si="12"/>
        <v>27.22</v>
      </c>
      <c r="E70" s="1028">
        <v>44708</v>
      </c>
      <c r="F70" s="1029">
        <f t="shared" si="13"/>
        <v>27.22</v>
      </c>
      <c r="G70" s="1030" t="s">
        <v>254</v>
      </c>
      <c r="H70" s="318">
        <v>59</v>
      </c>
      <c r="I70" s="634">
        <f t="shared" si="6"/>
        <v>3154.7999999999961</v>
      </c>
      <c r="J70" s="637">
        <f t="shared" si="10"/>
        <v>116</v>
      </c>
      <c r="K70" s="636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8"/>
        <v>16111.6</v>
      </c>
      <c r="V70" s="637">
        <f t="shared" si="11"/>
        <v>592</v>
      </c>
      <c r="W70" s="636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027">
        <f t="shared" si="12"/>
        <v>979.92</v>
      </c>
      <c r="E71" s="1028">
        <v>44708</v>
      </c>
      <c r="F71" s="1029">
        <f t="shared" si="13"/>
        <v>979.92</v>
      </c>
      <c r="G71" s="1030" t="s">
        <v>259</v>
      </c>
      <c r="H71" s="318">
        <v>59</v>
      </c>
      <c r="I71" s="634">
        <f t="shared" si="6"/>
        <v>2174.879999999996</v>
      </c>
      <c r="J71" s="637">
        <f t="shared" si="10"/>
        <v>80</v>
      </c>
      <c r="K71" s="636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8"/>
        <v>16111.6</v>
      </c>
      <c r="V71" s="637">
        <f t="shared" si="11"/>
        <v>592</v>
      </c>
      <c r="W71" s="636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027">
        <f t="shared" si="12"/>
        <v>27.22</v>
      </c>
      <c r="E72" s="1028">
        <v>44709</v>
      </c>
      <c r="F72" s="1029">
        <f t="shared" si="13"/>
        <v>27.22</v>
      </c>
      <c r="G72" s="1030" t="s">
        <v>260</v>
      </c>
      <c r="H72" s="1031">
        <v>65</v>
      </c>
      <c r="I72" s="634">
        <f t="shared" si="6"/>
        <v>2147.6599999999962</v>
      </c>
      <c r="J72" s="637">
        <f t="shared" si="10"/>
        <v>79</v>
      </c>
      <c r="K72" s="636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8"/>
        <v>16111.6</v>
      </c>
      <c r="V72" s="637">
        <f t="shared" si="11"/>
        <v>592</v>
      </c>
      <c r="W72" s="636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027">
        <f t="shared" si="12"/>
        <v>979.92</v>
      </c>
      <c r="E73" s="1028">
        <v>44710</v>
      </c>
      <c r="F73" s="1029">
        <f t="shared" si="13"/>
        <v>979.92</v>
      </c>
      <c r="G73" s="1030" t="s">
        <v>265</v>
      </c>
      <c r="H73" s="318">
        <v>65</v>
      </c>
      <c r="I73" s="634">
        <f t="shared" si="6"/>
        <v>1167.7399999999961</v>
      </c>
      <c r="J73" s="637">
        <f t="shared" si="10"/>
        <v>43</v>
      </c>
      <c r="K73" s="636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4">
        <f t="shared" si="8"/>
        <v>16111.6</v>
      </c>
      <c r="V73" s="637">
        <f t="shared" si="11"/>
        <v>592</v>
      </c>
      <c r="W73" s="636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027">
        <f t="shared" si="12"/>
        <v>27.22</v>
      </c>
      <c r="E74" s="1028">
        <v>44691</v>
      </c>
      <c r="F74" s="1029">
        <f t="shared" si="13"/>
        <v>27.22</v>
      </c>
      <c r="G74" s="1030" t="s">
        <v>266</v>
      </c>
      <c r="H74" s="318">
        <v>59</v>
      </c>
      <c r="I74" s="634">
        <f t="shared" si="6"/>
        <v>1140.5199999999961</v>
      </c>
      <c r="J74" s="637">
        <f t="shared" si="10"/>
        <v>42</v>
      </c>
      <c r="K74" s="636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4">
        <f t="shared" si="8"/>
        <v>16111.6</v>
      </c>
      <c r="V74" s="637">
        <f t="shared" si="11"/>
        <v>592</v>
      </c>
      <c r="W74" s="636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227">
        <f t="shared" ref="D75:D114" si="18">C75*B75</f>
        <v>0</v>
      </c>
      <c r="E75" s="1074"/>
      <c r="F75" s="860">
        <f t="shared" ref="F75:F114" si="19">D75</f>
        <v>0</v>
      </c>
      <c r="G75" s="422"/>
      <c r="H75" s="423"/>
      <c r="I75" s="634">
        <f t="shared" ref="I75:I113" si="20">I74-F75</f>
        <v>1140.5199999999961</v>
      </c>
      <c r="J75" s="637">
        <f t="shared" si="10"/>
        <v>42</v>
      </c>
      <c r="K75" s="636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4">
        <f t="shared" ref="U75:U113" si="21">U74-R75</f>
        <v>16111.6</v>
      </c>
      <c r="V75" s="637">
        <f t="shared" si="11"/>
        <v>592</v>
      </c>
      <c r="W75" s="636">
        <f t="shared" si="17"/>
        <v>0</v>
      </c>
    </row>
    <row r="76" spans="1:23" x14ac:dyDescent="0.25">
      <c r="A76" s="317"/>
      <c r="B76" s="2">
        <v>27.22</v>
      </c>
      <c r="C76" s="15"/>
      <c r="D76" s="227">
        <f t="shared" si="18"/>
        <v>0</v>
      </c>
      <c r="E76" s="1074"/>
      <c r="F76" s="227">
        <f t="shared" si="19"/>
        <v>0</v>
      </c>
      <c r="G76" s="915"/>
      <c r="H76" s="916"/>
      <c r="I76" s="634">
        <f t="shared" si="20"/>
        <v>1140.5199999999961</v>
      </c>
      <c r="J76" s="635">
        <f t="shared" si="10"/>
        <v>42</v>
      </c>
      <c r="K76" s="636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4">
        <f t="shared" si="21"/>
        <v>16111.6</v>
      </c>
      <c r="V76" s="635">
        <f t="shared" si="11"/>
        <v>592</v>
      </c>
      <c r="W76" s="636">
        <f t="shared" si="17"/>
        <v>0</v>
      </c>
    </row>
    <row r="77" spans="1:23" x14ac:dyDescent="0.25">
      <c r="A77" s="317"/>
      <c r="B77" s="2">
        <v>27.22</v>
      </c>
      <c r="C77" s="15"/>
      <c r="D77" s="227">
        <f t="shared" si="18"/>
        <v>0</v>
      </c>
      <c r="E77" s="1074"/>
      <c r="F77" s="227">
        <f t="shared" si="19"/>
        <v>0</v>
      </c>
      <c r="G77" s="915"/>
      <c r="H77" s="916"/>
      <c r="I77" s="634">
        <f t="shared" si="20"/>
        <v>1140.5199999999961</v>
      </c>
      <c r="J77" s="635">
        <f t="shared" ref="J77:J113" si="22">J76-C77</f>
        <v>42</v>
      </c>
      <c r="K77" s="636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4">
        <f t="shared" si="21"/>
        <v>16111.6</v>
      </c>
      <c r="V77" s="635">
        <f t="shared" ref="V77:V113" si="23">V76-O77</f>
        <v>592</v>
      </c>
      <c r="W77" s="636">
        <f t="shared" si="17"/>
        <v>0</v>
      </c>
    </row>
    <row r="78" spans="1:23" x14ac:dyDescent="0.25">
      <c r="A78" s="317"/>
      <c r="B78" s="2">
        <v>27.22</v>
      </c>
      <c r="C78" s="15"/>
      <c r="D78" s="227">
        <f t="shared" si="18"/>
        <v>0</v>
      </c>
      <c r="E78" s="1074"/>
      <c r="F78" s="227">
        <f t="shared" si="19"/>
        <v>0</v>
      </c>
      <c r="G78" s="915"/>
      <c r="H78" s="916"/>
      <c r="I78" s="634">
        <f t="shared" si="20"/>
        <v>1140.5199999999961</v>
      </c>
      <c r="J78" s="635">
        <f t="shared" si="22"/>
        <v>42</v>
      </c>
      <c r="K78" s="636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4">
        <f t="shared" si="21"/>
        <v>16111.6</v>
      </c>
      <c r="V78" s="635">
        <f t="shared" si="23"/>
        <v>592</v>
      </c>
      <c r="W78" s="636">
        <f t="shared" si="17"/>
        <v>0</v>
      </c>
    </row>
    <row r="79" spans="1:23" x14ac:dyDescent="0.25">
      <c r="A79" s="317"/>
      <c r="B79" s="2">
        <v>27.22</v>
      </c>
      <c r="C79" s="15"/>
      <c r="D79" s="227">
        <f t="shared" si="18"/>
        <v>0</v>
      </c>
      <c r="E79" s="1074"/>
      <c r="F79" s="227">
        <f t="shared" si="19"/>
        <v>0</v>
      </c>
      <c r="G79" s="915"/>
      <c r="H79" s="916"/>
      <c r="I79" s="634">
        <f t="shared" si="20"/>
        <v>1140.5199999999961</v>
      </c>
      <c r="J79" s="635">
        <f t="shared" si="22"/>
        <v>42</v>
      </c>
      <c r="K79" s="636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4">
        <f t="shared" si="21"/>
        <v>16111.6</v>
      </c>
      <c r="V79" s="635">
        <f t="shared" si="23"/>
        <v>592</v>
      </c>
      <c r="W79" s="636">
        <f t="shared" si="17"/>
        <v>0</v>
      </c>
    </row>
    <row r="80" spans="1:23" x14ac:dyDescent="0.25">
      <c r="A80" s="317"/>
      <c r="B80" s="2">
        <v>27.22</v>
      </c>
      <c r="C80" s="15"/>
      <c r="D80" s="227">
        <f t="shared" si="18"/>
        <v>0</v>
      </c>
      <c r="E80" s="1074"/>
      <c r="F80" s="227">
        <f t="shared" si="19"/>
        <v>0</v>
      </c>
      <c r="G80" s="915"/>
      <c r="H80" s="916"/>
      <c r="I80" s="634">
        <f t="shared" si="20"/>
        <v>1140.5199999999961</v>
      </c>
      <c r="J80" s="635">
        <f t="shared" si="22"/>
        <v>42</v>
      </c>
      <c r="K80" s="636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4">
        <f t="shared" si="21"/>
        <v>16111.6</v>
      </c>
      <c r="V80" s="635">
        <f t="shared" si="23"/>
        <v>592</v>
      </c>
      <c r="W80" s="636">
        <f t="shared" si="17"/>
        <v>0</v>
      </c>
    </row>
    <row r="81" spans="1:23" x14ac:dyDescent="0.25">
      <c r="A81" s="317"/>
      <c r="B81" s="2">
        <v>27.22</v>
      </c>
      <c r="C81" s="15"/>
      <c r="D81" s="227">
        <f t="shared" si="18"/>
        <v>0</v>
      </c>
      <c r="E81" s="1074"/>
      <c r="F81" s="227">
        <f t="shared" si="19"/>
        <v>0</v>
      </c>
      <c r="G81" s="915"/>
      <c r="H81" s="916"/>
      <c r="I81" s="634">
        <f t="shared" si="20"/>
        <v>1140.5199999999961</v>
      </c>
      <c r="J81" s="635">
        <f t="shared" si="22"/>
        <v>42</v>
      </c>
      <c r="K81" s="636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4">
        <f t="shared" si="21"/>
        <v>16111.6</v>
      </c>
      <c r="V81" s="635">
        <f t="shared" si="23"/>
        <v>592</v>
      </c>
      <c r="W81" s="636">
        <f t="shared" si="17"/>
        <v>0</v>
      </c>
    </row>
    <row r="82" spans="1:23" x14ac:dyDescent="0.25">
      <c r="A82" s="317"/>
      <c r="B82" s="2">
        <v>27.22</v>
      </c>
      <c r="C82" s="15"/>
      <c r="D82" s="227">
        <f t="shared" si="18"/>
        <v>0</v>
      </c>
      <c r="E82" s="1074"/>
      <c r="F82" s="227">
        <f t="shared" si="19"/>
        <v>0</v>
      </c>
      <c r="G82" s="915"/>
      <c r="H82" s="916"/>
      <c r="I82" s="634">
        <f t="shared" si="20"/>
        <v>1140.5199999999961</v>
      </c>
      <c r="J82" s="635">
        <f t="shared" si="22"/>
        <v>42</v>
      </c>
      <c r="K82" s="636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4">
        <f t="shared" si="21"/>
        <v>16111.6</v>
      </c>
      <c r="V82" s="635">
        <f t="shared" si="23"/>
        <v>592</v>
      </c>
      <c r="W82" s="636">
        <f t="shared" si="17"/>
        <v>0</v>
      </c>
    </row>
    <row r="83" spans="1:23" x14ac:dyDescent="0.25">
      <c r="A83" s="317"/>
      <c r="B83" s="2">
        <v>27.22</v>
      </c>
      <c r="C83" s="15"/>
      <c r="D83" s="227">
        <f t="shared" si="18"/>
        <v>0</v>
      </c>
      <c r="E83" s="1074"/>
      <c r="F83" s="227">
        <f t="shared" si="19"/>
        <v>0</v>
      </c>
      <c r="G83" s="915"/>
      <c r="H83" s="916"/>
      <c r="I83" s="634">
        <f t="shared" si="20"/>
        <v>1140.5199999999961</v>
      </c>
      <c r="J83" s="635">
        <f t="shared" si="22"/>
        <v>42</v>
      </c>
      <c r="K83" s="636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4">
        <f t="shared" si="21"/>
        <v>16111.6</v>
      </c>
      <c r="V83" s="635">
        <f t="shared" si="23"/>
        <v>592</v>
      </c>
      <c r="W83" s="636">
        <f t="shared" si="17"/>
        <v>0</v>
      </c>
    </row>
    <row r="84" spans="1:23" x14ac:dyDescent="0.25">
      <c r="A84" s="317"/>
      <c r="B84" s="2">
        <v>27.22</v>
      </c>
      <c r="C84" s="15"/>
      <c r="D84" s="227">
        <f t="shared" si="18"/>
        <v>0</v>
      </c>
      <c r="E84" s="1074"/>
      <c r="F84" s="227">
        <f t="shared" si="19"/>
        <v>0</v>
      </c>
      <c r="G84" s="915"/>
      <c r="H84" s="916"/>
      <c r="I84" s="634">
        <f t="shared" si="20"/>
        <v>1140.5199999999961</v>
      </c>
      <c r="J84" s="635">
        <f t="shared" si="22"/>
        <v>42</v>
      </c>
      <c r="K84" s="636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4">
        <f t="shared" si="21"/>
        <v>16111.6</v>
      </c>
      <c r="V84" s="635">
        <f t="shared" si="23"/>
        <v>592</v>
      </c>
      <c r="W84" s="636">
        <f t="shared" si="17"/>
        <v>0</v>
      </c>
    </row>
    <row r="85" spans="1:23" x14ac:dyDescent="0.25">
      <c r="A85" s="317"/>
      <c r="B85" s="2">
        <v>27.22</v>
      </c>
      <c r="C85" s="15"/>
      <c r="D85" s="227">
        <f t="shared" si="18"/>
        <v>0</v>
      </c>
      <c r="E85" s="1074"/>
      <c r="F85" s="227">
        <f t="shared" si="19"/>
        <v>0</v>
      </c>
      <c r="G85" s="915"/>
      <c r="H85" s="916"/>
      <c r="I85" s="634">
        <f t="shared" si="20"/>
        <v>1140.5199999999961</v>
      </c>
      <c r="J85" s="635">
        <f t="shared" si="22"/>
        <v>42</v>
      </c>
      <c r="K85" s="636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4">
        <f t="shared" si="21"/>
        <v>16111.6</v>
      </c>
      <c r="V85" s="635">
        <f t="shared" si="23"/>
        <v>592</v>
      </c>
      <c r="W85" s="636">
        <f t="shared" si="17"/>
        <v>0</v>
      </c>
    </row>
    <row r="86" spans="1:23" x14ac:dyDescent="0.25">
      <c r="A86" s="317"/>
      <c r="B86" s="2">
        <v>27.22</v>
      </c>
      <c r="C86" s="15"/>
      <c r="D86" s="227">
        <f t="shared" si="18"/>
        <v>0</v>
      </c>
      <c r="E86" s="1074"/>
      <c r="F86" s="227">
        <f t="shared" si="19"/>
        <v>0</v>
      </c>
      <c r="G86" s="915"/>
      <c r="H86" s="916"/>
      <c r="I86" s="634">
        <f t="shared" si="20"/>
        <v>1140.5199999999961</v>
      </c>
      <c r="J86" s="635">
        <f t="shared" si="22"/>
        <v>42</v>
      </c>
      <c r="K86" s="636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4">
        <f t="shared" si="21"/>
        <v>16111.6</v>
      </c>
      <c r="V86" s="635">
        <f t="shared" si="23"/>
        <v>592</v>
      </c>
      <c r="W86" s="636">
        <f t="shared" si="17"/>
        <v>0</v>
      </c>
    </row>
    <row r="87" spans="1:23" x14ac:dyDescent="0.25">
      <c r="A87" s="317"/>
      <c r="B87" s="2">
        <v>27.22</v>
      </c>
      <c r="C87" s="15"/>
      <c r="D87" s="227">
        <f t="shared" si="18"/>
        <v>0</v>
      </c>
      <c r="E87" s="1074"/>
      <c r="F87" s="227">
        <f t="shared" si="19"/>
        <v>0</v>
      </c>
      <c r="G87" s="915"/>
      <c r="H87" s="916"/>
      <c r="I87" s="634">
        <f t="shared" si="20"/>
        <v>1140.5199999999961</v>
      </c>
      <c r="J87" s="635">
        <f t="shared" si="22"/>
        <v>42</v>
      </c>
      <c r="K87" s="636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4">
        <f t="shared" si="21"/>
        <v>16111.6</v>
      </c>
      <c r="V87" s="635">
        <f t="shared" si="23"/>
        <v>592</v>
      </c>
      <c r="W87" s="636">
        <f t="shared" si="17"/>
        <v>0</v>
      </c>
    </row>
    <row r="88" spans="1:23" x14ac:dyDescent="0.25">
      <c r="A88" s="317"/>
      <c r="B88" s="2">
        <v>27.22</v>
      </c>
      <c r="C88" s="15"/>
      <c r="D88" s="227">
        <f t="shared" si="18"/>
        <v>0</v>
      </c>
      <c r="E88" s="1074"/>
      <c r="F88" s="227">
        <f t="shared" si="19"/>
        <v>0</v>
      </c>
      <c r="G88" s="915"/>
      <c r="H88" s="916"/>
      <c r="I88" s="634">
        <f t="shared" si="20"/>
        <v>1140.5199999999961</v>
      </c>
      <c r="J88" s="635">
        <f t="shared" si="22"/>
        <v>42</v>
      </c>
      <c r="K88" s="636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4">
        <f t="shared" si="21"/>
        <v>16111.6</v>
      </c>
      <c r="V88" s="635">
        <f t="shared" si="23"/>
        <v>592</v>
      </c>
      <c r="W88" s="636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4">
        <f t="shared" si="20"/>
        <v>1140.5199999999961</v>
      </c>
      <c r="J89" s="635">
        <f t="shared" si="22"/>
        <v>42</v>
      </c>
      <c r="K89" s="636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4">
        <f t="shared" si="21"/>
        <v>16111.6</v>
      </c>
      <c r="V89" s="635">
        <f t="shared" si="23"/>
        <v>592</v>
      </c>
      <c r="W89" s="636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4">
        <f t="shared" si="20"/>
        <v>1140.5199999999961</v>
      </c>
      <c r="J90" s="635">
        <f t="shared" si="22"/>
        <v>42</v>
      </c>
      <c r="K90" s="636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4">
        <f t="shared" si="21"/>
        <v>16111.6</v>
      </c>
      <c r="V90" s="635">
        <f t="shared" si="23"/>
        <v>592</v>
      </c>
      <c r="W90" s="636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4">
        <f t="shared" si="20"/>
        <v>1140.5199999999961</v>
      </c>
      <c r="J91" s="635">
        <f t="shared" si="22"/>
        <v>42</v>
      </c>
      <c r="K91" s="636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4">
        <f t="shared" si="21"/>
        <v>16111.6</v>
      </c>
      <c r="V91" s="635">
        <f t="shared" si="23"/>
        <v>592</v>
      </c>
      <c r="W91" s="636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4">
        <f t="shared" si="20"/>
        <v>1140.5199999999961</v>
      </c>
      <c r="J92" s="635">
        <f t="shared" si="22"/>
        <v>42</v>
      </c>
      <c r="K92" s="636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4">
        <f t="shared" si="21"/>
        <v>16111.6</v>
      </c>
      <c r="V92" s="635">
        <f t="shared" si="23"/>
        <v>592</v>
      </c>
      <c r="W92" s="636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4">
        <f t="shared" si="20"/>
        <v>1140.5199999999961</v>
      </c>
      <c r="J93" s="635">
        <f t="shared" si="22"/>
        <v>42</v>
      </c>
      <c r="K93" s="636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4">
        <f t="shared" si="21"/>
        <v>16111.6</v>
      </c>
      <c r="V93" s="635">
        <f t="shared" si="23"/>
        <v>592</v>
      </c>
      <c r="W93" s="636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4">
        <f t="shared" si="20"/>
        <v>1140.5199999999961</v>
      </c>
      <c r="J94" s="635">
        <f t="shared" si="22"/>
        <v>42</v>
      </c>
      <c r="K94" s="636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4">
        <f t="shared" si="21"/>
        <v>16111.6</v>
      </c>
      <c r="V94" s="635">
        <f t="shared" si="23"/>
        <v>592</v>
      </c>
      <c r="W94" s="636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4">
        <f t="shared" si="20"/>
        <v>1140.5199999999961</v>
      </c>
      <c r="J95" s="635">
        <f t="shared" si="22"/>
        <v>42</v>
      </c>
      <c r="K95" s="636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4">
        <f t="shared" si="21"/>
        <v>16111.6</v>
      </c>
      <c r="V95" s="635">
        <f t="shared" si="23"/>
        <v>592</v>
      </c>
      <c r="W95" s="636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4">
        <f t="shared" si="20"/>
        <v>1140.5199999999961</v>
      </c>
      <c r="J96" s="635">
        <f t="shared" si="22"/>
        <v>42</v>
      </c>
      <c r="K96" s="636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4">
        <f t="shared" si="21"/>
        <v>16111.6</v>
      </c>
      <c r="V96" s="635">
        <f t="shared" si="23"/>
        <v>592</v>
      </c>
      <c r="W96" s="636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4">
        <f t="shared" si="20"/>
        <v>1140.5199999999961</v>
      </c>
      <c r="J97" s="635">
        <f t="shared" si="22"/>
        <v>42</v>
      </c>
      <c r="K97" s="636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4">
        <f t="shared" si="21"/>
        <v>16111.6</v>
      </c>
      <c r="V97" s="635">
        <f t="shared" si="23"/>
        <v>592</v>
      </c>
      <c r="W97" s="636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4">
        <f t="shared" si="20"/>
        <v>1140.5199999999961</v>
      </c>
      <c r="J98" s="635">
        <f t="shared" si="22"/>
        <v>42</v>
      </c>
      <c r="K98" s="636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4">
        <f t="shared" si="21"/>
        <v>16111.6</v>
      </c>
      <c r="V98" s="635">
        <f t="shared" si="23"/>
        <v>592</v>
      </c>
      <c r="W98" s="636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4">
        <f t="shared" si="20"/>
        <v>1140.5199999999961</v>
      </c>
      <c r="J99" s="635">
        <f t="shared" si="22"/>
        <v>42</v>
      </c>
      <c r="K99" s="636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4">
        <f t="shared" si="21"/>
        <v>16111.6</v>
      </c>
      <c r="V99" s="635">
        <f t="shared" si="23"/>
        <v>592</v>
      </c>
      <c r="W99" s="636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4">
        <f t="shared" si="20"/>
        <v>1140.5199999999961</v>
      </c>
      <c r="J100" s="635">
        <f t="shared" si="22"/>
        <v>42</v>
      </c>
      <c r="K100" s="636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4">
        <f t="shared" si="21"/>
        <v>16111.6</v>
      </c>
      <c r="V100" s="635">
        <f t="shared" si="23"/>
        <v>592</v>
      </c>
      <c r="W100" s="636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4">
        <f t="shared" si="20"/>
        <v>1140.5199999999961</v>
      </c>
      <c r="J101" s="635">
        <f t="shared" si="22"/>
        <v>42</v>
      </c>
      <c r="K101" s="636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4">
        <f t="shared" si="21"/>
        <v>16111.6</v>
      </c>
      <c r="V101" s="635">
        <f t="shared" si="23"/>
        <v>592</v>
      </c>
      <c r="W101" s="636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4">
        <f t="shared" si="20"/>
        <v>1140.5199999999961</v>
      </c>
      <c r="J102" s="635">
        <f t="shared" si="22"/>
        <v>42</v>
      </c>
      <c r="K102" s="636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4">
        <f t="shared" si="21"/>
        <v>16111.6</v>
      </c>
      <c r="V102" s="635">
        <f t="shared" si="23"/>
        <v>592</v>
      </c>
      <c r="W102" s="636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4">
        <f t="shared" si="20"/>
        <v>1140.5199999999961</v>
      </c>
      <c r="J103" s="635">
        <f t="shared" si="22"/>
        <v>42</v>
      </c>
      <c r="K103" s="636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4">
        <f t="shared" si="21"/>
        <v>16111.6</v>
      </c>
      <c r="V103" s="635">
        <f t="shared" si="23"/>
        <v>592</v>
      </c>
      <c r="W103" s="636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4">
        <f t="shared" si="20"/>
        <v>1140.5199999999961</v>
      </c>
      <c r="J104" s="635">
        <f t="shared" si="22"/>
        <v>42</v>
      </c>
      <c r="K104" s="636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4">
        <f t="shared" si="21"/>
        <v>16111.6</v>
      </c>
      <c r="V104" s="635">
        <f t="shared" si="23"/>
        <v>592</v>
      </c>
      <c r="W104" s="636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4">
        <f t="shared" si="20"/>
        <v>1140.5199999999961</v>
      </c>
      <c r="J105" s="635">
        <f t="shared" si="22"/>
        <v>42</v>
      </c>
      <c r="K105" s="636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4">
        <f t="shared" si="21"/>
        <v>16111.6</v>
      </c>
      <c r="V105" s="635">
        <f t="shared" si="23"/>
        <v>592</v>
      </c>
      <c r="W105" s="636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4">
        <f t="shared" si="20"/>
        <v>1140.5199999999961</v>
      </c>
      <c r="J106" s="635">
        <f t="shared" si="22"/>
        <v>42</v>
      </c>
      <c r="K106" s="636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4">
        <f t="shared" si="21"/>
        <v>16111.6</v>
      </c>
      <c r="V106" s="635">
        <f t="shared" si="23"/>
        <v>592</v>
      </c>
      <c r="W106" s="636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4">
        <f t="shared" si="20"/>
        <v>1140.5199999999961</v>
      </c>
      <c r="J107" s="635">
        <f t="shared" si="22"/>
        <v>42</v>
      </c>
      <c r="K107" s="636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4">
        <f t="shared" si="21"/>
        <v>16111.6</v>
      </c>
      <c r="V107" s="635">
        <f t="shared" si="23"/>
        <v>592</v>
      </c>
      <c r="W107" s="636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4">
        <f t="shared" si="20"/>
        <v>1140.5199999999961</v>
      </c>
      <c r="J108" s="635">
        <f t="shared" si="22"/>
        <v>42</v>
      </c>
      <c r="K108" s="636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4">
        <f t="shared" si="21"/>
        <v>16111.6</v>
      </c>
      <c r="V108" s="635">
        <f t="shared" si="23"/>
        <v>592</v>
      </c>
      <c r="W108" s="636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4">
        <f t="shared" si="20"/>
        <v>1140.5199999999961</v>
      </c>
      <c r="J109" s="635">
        <f t="shared" si="22"/>
        <v>42</v>
      </c>
      <c r="K109" s="636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4">
        <f t="shared" si="21"/>
        <v>16111.6</v>
      </c>
      <c r="V109" s="635">
        <f t="shared" si="23"/>
        <v>592</v>
      </c>
      <c r="W109" s="636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4">
        <f t="shared" si="20"/>
        <v>1140.5199999999961</v>
      </c>
      <c r="J110" s="635">
        <f t="shared" si="22"/>
        <v>42</v>
      </c>
      <c r="K110" s="636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4">
        <f t="shared" si="21"/>
        <v>16111.6</v>
      </c>
      <c r="V110" s="635">
        <f t="shared" si="23"/>
        <v>592</v>
      </c>
      <c r="W110" s="636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4">
        <f t="shared" si="20"/>
        <v>1140.5199999999961</v>
      </c>
      <c r="J111" s="635">
        <f t="shared" si="22"/>
        <v>42</v>
      </c>
      <c r="K111" s="636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4">
        <f t="shared" si="21"/>
        <v>16111.6</v>
      </c>
      <c r="V111" s="635">
        <f t="shared" si="23"/>
        <v>592</v>
      </c>
      <c r="W111" s="636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4">
        <f t="shared" si="20"/>
        <v>1140.5199999999961</v>
      </c>
      <c r="J112" s="635">
        <f t="shared" si="22"/>
        <v>42</v>
      </c>
      <c r="K112" s="636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4">
        <f t="shared" si="21"/>
        <v>16111.6</v>
      </c>
      <c r="V112" s="635">
        <f t="shared" si="23"/>
        <v>592</v>
      </c>
      <c r="W112" s="63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4">
        <f t="shared" si="20"/>
        <v>1140.5199999999961</v>
      </c>
      <c r="J113" s="635">
        <f t="shared" si="22"/>
        <v>42</v>
      </c>
      <c r="K113" s="63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4">
        <f t="shared" si="21"/>
        <v>16111.6</v>
      </c>
      <c r="V113" s="635">
        <f t="shared" si="23"/>
        <v>592</v>
      </c>
      <c r="W113" s="63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179" t="s">
        <v>11</v>
      </c>
      <c r="D120" s="1180"/>
      <c r="E120" s="57">
        <f>E4+E5+E6-F115</f>
        <v>1140.5200000000077</v>
      </c>
      <c r="G120" s="47"/>
      <c r="H120" s="91"/>
      <c r="O120" s="1179" t="s">
        <v>11</v>
      </c>
      <c r="P120" s="1180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R41" sqref="R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81" t="s">
        <v>271</v>
      </c>
      <c r="B1" s="1181"/>
      <c r="C1" s="1181"/>
      <c r="D1" s="1181"/>
      <c r="E1" s="1181"/>
      <c r="F1" s="1181"/>
      <c r="G1" s="1181"/>
      <c r="H1" s="11">
        <v>1</v>
      </c>
      <c r="K1" s="1177" t="s">
        <v>283</v>
      </c>
      <c r="L1" s="1177"/>
      <c r="M1" s="1177"/>
      <c r="N1" s="1177"/>
      <c r="O1" s="1177"/>
      <c r="P1" s="1177"/>
      <c r="Q1" s="11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175" t="s">
        <v>221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175" t="s">
        <v>288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1005.44</v>
      </c>
    </row>
    <row r="6" spans="1:19" ht="15" customHeight="1" x14ac:dyDescent="0.25">
      <c r="A6" s="1175"/>
      <c r="B6" s="462" t="s">
        <v>69</v>
      </c>
      <c r="C6" s="249"/>
      <c r="D6" s="274"/>
      <c r="E6" s="259"/>
      <c r="F6" s="253"/>
      <c r="G6" s="240"/>
      <c r="K6" s="1175"/>
      <c r="L6" s="1042" t="s">
        <v>69</v>
      </c>
      <c r="M6" s="249"/>
      <c r="N6" s="274"/>
      <c r="O6" s="259"/>
      <c r="P6" s="253"/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201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63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1005.44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183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63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1005.44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199</v>
      </c>
      <c r="H11" s="266">
        <v>148</v>
      </c>
      <c r="I11" s="259">
        <f t="shared" si="3"/>
        <v>632.7600000000001</v>
      </c>
      <c r="K11" s="12"/>
      <c r="L11" s="195">
        <f t="shared" si="4"/>
        <v>63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1005.44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213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63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1005.44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232</v>
      </c>
      <c r="H13" s="266">
        <v>148</v>
      </c>
      <c r="I13" s="259">
        <f t="shared" si="3"/>
        <v>468.33000000000004</v>
      </c>
      <c r="K13" s="77"/>
      <c r="L13" s="195">
        <f t="shared" si="4"/>
        <v>63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1005.44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236</v>
      </c>
      <c r="H14" s="266">
        <v>148</v>
      </c>
      <c r="I14" s="259">
        <f t="shared" si="3"/>
        <v>318.95000000000005</v>
      </c>
      <c r="K14" s="12"/>
      <c r="L14" s="195">
        <f t="shared" si="4"/>
        <v>63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1005.44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240</v>
      </c>
      <c r="H15" s="266">
        <v>148</v>
      </c>
      <c r="I15" s="259">
        <f t="shared" si="3"/>
        <v>293.08000000000004</v>
      </c>
      <c r="L15" s="195">
        <f t="shared" si="4"/>
        <v>63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1005.44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243</v>
      </c>
      <c r="H16" s="266">
        <v>148</v>
      </c>
      <c r="I16" s="259">
        <f t="shared" si="3"/>
        <v>232.22000000000003</v>
      </c>
      <c r="L16" s="195">
        <f t="shared" si="4"/>
        <v>63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1005.44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252</v>
      </c>
      <c r="H17" s="266">
        <v>148</v>
      </c>
      <c r="I17" s="259">
        <f t="shared" si="3"/>
        <v>217.92000000000002</v>
      </c>
      <c r="L17" s="195">
        <f t="shared" si="4"/>
        <v>63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1005.44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261</v>
      </c>
      <c r="H18" s="266">
        <v>148</v>
      </c>
      <c r="I18" s="259">
        <f t="shared" si="3"/>
        <v>191.21</v>
      </c>
      <c r="L18" s="195">
        <f t="shared" si="4"/>
        <v>63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1005.44</v>
      </c>
    </row>
    <row r="19" spans="2:19" x14ac:dyDescent="0.25">
      <c r="B19" s="195">
        <f t="shared" si="2"/>
        <v>13</v>
      </c>
      <c r="C19" s="53"/>
      <c r="D19" s="860"/>
      <c r="E19" s="1075"/>
      <c r="F19" s="860">
        <f t="shared" si="0"/>
        <v>0</v>
      </c>
      <c r="G19" s="422"/>
      <c r="H19" s="423"/>
      <c r="I19" s="259">
        <f t="shared" si="3"/>
        <v>191.21</v>
      </c>
      <c r="L19" s="195">
        <f t="shared" si="4"/>
        <v>63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1005.44</v>
      </c>
    </row>
    <row r="20" spans="2:19" x14ac:dyDescent="0.25">
      <c r="B20" s="195">
        <f t="shared" si="2"/>
        <v>13</v>
      </c>
      <c r="C20" s="53"/>
      <c r="D20" s="860"/>
      <c r="E20" s="1075"/>
      <c r="F20" s="860">
        <f t="shared" si="0"/>
        <v>0</v>
      </c>
      <c r="G20" s="422"/>
      <c r="H20" s="423"/>
      <c r="I20" s="259">
        <f t="shared" si="3"/>
        <v>191.21</v>
      </c>
      <c r="L20" s="195">
        <f t="shared" si="4"/>
        <v>63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1005.44</v>
      </c>
    </row>
    <row r="21" spans="2:19" x14ac:dyDescent="0.25">
      <c r="B21" s="195">
        <f t="shared" si="2"/>
        <v>13</v>
      </c>
      <c r="C21" s="53"/>
      <c r="D21" s="860"/>
      <c r="E21" s="1075"/>
      <c r="F21" s="860">
        <f t="shared" si="0"/>
        <v>0</v>
      </c>
      <c r="G21" s="422"/>
      <c r="H21" s="423"/>
      <c r="I21" s="259">
        <f t="shared" si="3"/>
        <v>191.21</v>
      </c>
      <c r="L21" s="195">
        <f t="shared" si="4"/>
        <v>63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1005.44</v>
      </c>
    </row>
    <row r="22" spans="2:19" x14ac:dyDescent="0.25">
      <c r="B22" s="195">
        <f t="shared" si="2"/>
        <v>13</v>
      </c>
      <c r="C22" s="53"/>
      <c r="D22" s="860"/>
      <c r="E22" s="1075"/>
      <c r="F22" s="860">
        <f t="shared" si="0"/>
        <v>0</v>
      </c>
      <c r="G22" s="422"/>
      <c r="H22" s="423"/>
      <c r="I22" s="259">
        <f t="shared" si="3"/>
        <v>191.21</v>
      </c>
      <c r="L22" s="195">
        <f t="shared" si="4"/>
        <v>63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1005.44</v>
      </c>
    </row>
    <row r="23" spans="2:19" x14ac:dyDescent="0.25">
      <c r="B23" s="195">
        <f t="shared" si="2"/>
        <v>13</v>
      </c>
      <c r="C23" s="53"/>
      <c r="D23" s="860"/>
      <c r="E23" s="1075"/>
      <c r="F23" s="860">
        <f t="shared" si="0"/>
        <v>0</v>
      </c>
      <c r="G23" s="422"/>
      <c r="H23" s="423"/>
      <c r="I23" s="259">
        <f t="shared" si="3"/>
        <v>191.21</v>
      </c>
      <c r="L23" s="195">
        <f t="shared" si="4"/>
        <v>63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1005.44</v>
      </c>
    </row>
    <row r="24" spans="2:19" x14ac:dyDescent="0.25">
      <c r="B24" s="195">
        <f t="shared" si="2"/>
        <v>13</v>
      </c>
      <c r="C24" s="53"/>
      <c r="D24" s="860"/>
      <c r="E24" s="1075"/>
      <c r="F24" s="860">
        <f t="shared" si="0"/>
        <v>0</v>
      </c>
      <c r="G24" s="422"/>
      <c r="H24" s="423"/>
      <c r="I24" s="259">
        <f t="shared" si="3"/>
        <v>191.21</v>
      </c>
      <c r="L24" s="195">
        <f t="shared" si="4"/>
        <v>63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1005.44</v>
      </c>
    </row>
    <row r="25" spans="2:19" x14ac:dyDescent="0.25">
      <c r="B25" s="195">
        <f t="shared" si="2"/>
        <v>13</v>
      </c>
      <c r="C25" s="53"/>
      <c r="D25" s="860"/>
      <c r="E25" s="1075"/>
      <c r="F25" s="860">
        <f t="shared" si="0"/>
        <v>0</v>
      </c>
      <c r="G25" s="422"/>
      <c r="H25" s="423"/>
      <c r="I25" s="259">
        <f t="shared" si="3"/>
        <v>191.21</v>
      </c>
      <c r="L25" s="195">
        <f t="shared" si="4"/>
        <v>63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1005.44</v>
      </c>
    </row>
    <row r="26" spans="2:19" x14ac:dyDescent="0.25">
      <c r="B26" s="195">
        <f t="shared" si="2"/>
        <v>13</v>
      </c>
      <c r="C26" s="53"/>
      <c r="D26" s="860"/>
      <c r="E26" s="1075"/>
      <c r="F26" s="860">
        <f t="shared" si="0"/>
        <v>0</v>
      </c>
      <c r="G26" s="422"/>
      <c r="H26" s="423"/>
      <c r="I26" s="259">
        <f t="shared" si="3"/>
        <v>191.21</v>
      </c>
      <c r="L26" s="195">
        <f t="shared" si="4"/>
        <v>63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1005.44</v>
      </c>
    </row>
    <row r="27" spans="2:19" x14ac:dyDescent="0.25">
      <c r="B27" s="195">
        <f t="shared" si="2"/>
        <v>13</v>
      </c>
      <c r="C27" s="53"/>
      <c r="D27" s="860"/>
      <c r="E27" s="1075"/>
      <c r="F27" s="860">
        <f t="shared" si="0"/>
        <v>0</v>
      </c>
      <c r="G27" s="422"/>
      <c r="H27" s="423"/>
      <c r="I27" s="259">
        <f t="shared" si="3"/>
        <v>191.21</v>
      </c>
      <c r="L27" s="195">
        <f t="shared" si="4"/>
        <v>63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1005.44</v>
      </c>
    </row>
    <row r="28" spans="2:19" x14ac:dyDescent="0.25">
      <c r="B28" s="195">
        <f t="shared" si="2"/>
        <v>13</v>
      </c>
      <c r="C28" s="53"/>
      <c r="D28" s="860"/>
      <c r="E28" s="1075"/>
      <c r="F28" s="860">
        <f t="shared" si="0"/>
        <v>0</v>
      </c>
      <c r="G28" s="422"/>
      <c r="H28" s="423"/>
      <c r="I28" s="259">
        <f t="shared" si="3"/>
        <v>191.21</v>
      </c>
      <c r="L28" s="195">
        <f t="shared" si="4"/>
        <v>63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1005.44</v>
      </c>
    </row>
    <row r="29" spans="2:19" x14ac:dyDescent="0.25">
      <c r="B29" s="195">
        <f t="shared" si="2"/>
        <v>13</v>
      </c>
      <c r="C29" s="53"/>
      <c r="D29" s="860"/>
      <c r="E29" s="1075"/>
      <c r="F29" s="860">
        <f t="shared" si="0"/>
        <v>0</v>
      </c>
      <c r="G29" s="422"/>
      <c r="H29" s="423"/>
      <c r="I29" s="259">
        <f t="shared" si="3"/>
        <v>191.21</v>
      </c>
      <c r="L29" s="195">
        <f t="shared" si="4"/>
        <v>63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1005.44</v>
      </c>
    </row>
    <row r="30" spans="2:19" x14ac:dyDescent="0.25">
      <c r="B30" s="195">
        <f t="shared" si="2"/>
        <v>13</v>
      </c>
      <c r="C30" s="53"/>
      <c r="D30" s="860"/>
      <c r="E30" s="1075"/>
      <c r="F30" s="860">
        <f t="shared" si="0"/>
        <v>0</v>
      </c>
      <c r="G30" s="422"/>
      <c r="H30" s="423"/>
      <c r="I30" s="259">
        <f t="shared" si="3"/>
        <v>191.21</v>
      </c>
      <c r="L30" s="195">
        <f t="shared" si="4"/>
        <v>63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1005.44</v>
      </c>
    </row>
    <row r="31" spans="2:19" x14ac:dyDescent="0.25">
      <c r="B31" s="195">
        <f t="shared" si="2"/>
        <v>13</v>
      </c>
      <c r="C31" s="15"/>
      <c r="D31" s="860"/>
      <c r="E31" s="1075"/>
      <c r="F31" s="860">
        <f t="shared" si="0"/>
        <v>0</v>
      </c>
      <c r="G31" s="422"/>
      <c r="H31" s="423"/>
      <c r="I31" s="259">
        <f t="shared" si="3"/>
        <v>191.21</v>
      </c>
      <c r="L31" s="195">
        <f t="shared" si="4"/>
        <v>63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1005.44</v>
      </c>
    </row>
    <row r="32" spans="2:19" x14ac:dyDescent="0.25">
      <c r="B32" s="195">
        <f t="shared" si="2"/>
        <v>13</v>
      </c>
      <c r="C32" s="15"/>
      <c r="D32" s="860"/>
      <c r="E32" s="1075"/>
      <c r="F32" s="860">
        <f t="shared" si="0"/>
        <v>0</v>
      </c>
      <c r="G32" s="422"/>
      <c r="H32" s="423"/>
      <c r="I32" s="259">
        <f t="shared" si="3"/>
        <v>191.21</v>
      </c>
      <c r="L32" s="195">
        <f t="shared" si="4"/>
        <v>63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1005.44</v>
      </c>
    </row>
    <row r="33" spans="2:19" x14ac:dyDescent="0.25">
      <c r="B33" s="195">
        <f t="shared" si="2"/>
        <v>13</v>
      </c>
      <c r="C33" s="15"/>
      <c r="D33" s="860"/>
      <c r="E33" s="1075"/>
      <c r="F33" s="860">
        <f t="shared" si="0"/>
        <v>0</v>
      </c>
      <c r="G33" s="422"/>
      <c r="H33" s="423"/>
      <c r="I33" s="259">
        <f t="shared" si="3"/>
        <v>191.21</v>
      </c>
      <c r="L33" s="195">
        <f t="shared" si="4"/>
        <v>63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1005.44</v>
      </c>
    </row>
    <row r="34" spans="2:19" x14ac:dyDescent="0.25">
      <c r="B34" s="195">
        <f t="shared" si="2"/>
        <v>13</v>
      </c>
      <c r="C34" s="15"/>
      <c r="D34" s="860"/>
      <c r="E34" s="1075"/>
      <c r="F34" s="860">
        <f t="shared" si="0"/>
        <v>0</v>
      </c>
      <c r="G34" s="422"/>
      <c r="H34" s="423"/>
      <c r="I34" s="259">
        <f t="shared" si="3"/>
        <v>191.21</v>
      </c>
      <c r="L34" s="195">
        <f t="shared" si="4"/>
        <v>63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1005.44</v>
      </c>
    </row>
    <row r="35" spans="2:19" x14ac:dyDescent="0.25">
      <c r="B35" s="195">
        <f t="shared" si="2"/>
        <v>13</v>
      </c>
      <c r="C35" s="15"/>
      <c r="D35" s="860"/>
      <c r="E35" s="1075"/>
      <c r="F35" s="860">
        <f t="shared" si="0"/>
        <v>0</v>
      </c>
      <c r="G35" s="422"/>
      <c r="H35" s="423"/>
      <c r="I35" s="259">
        <f t="shared" si="3"/>
        <v>191.21</v>
      </c>
      <c r="L35" s="195">
        <f t="shared" si="4"/>
        <v>63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1005.44</v>
      </c>
    </row>
    <row r="36" spans="2:19" x14ac:dyDescent="0.25">
      <c r="B36" s="195">
        <f t="shared" si="2"/>
        <v>13</v>
      </c>
      <c r="C36" s="15"/>
      <c r="D36" s="860"/>
      <c r="E36" s="1075"/>
      <c r="F36" s="860">
        <f t="shared" si="0"/>
        <v>0</v>
      </c>
      <c r="G36" s="422"/>
      <c r="H36" s="423"/>
      <c r="I36" s="259">
        <f t="shared" si="3"/>
        <v>191.21</v>
      </c>
      <c r="L36" s="195">
        <f t="shared" si="4"/>
        <v>63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1005.44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63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1005.44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63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1005.44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63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1005.44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63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1005.44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63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179" t="s">
        <v>11</v>
      </c>
      <c r="D47" s="1180"/>
      <c r="E47" s="57">
        <f>E5-F42+E4+E6+E7</f>
        <v>191.21000000000004</v>
      </c>
      <c r="L47" s="91"/>
      <c r="M47" s="1179" t="s">
        <v>11</v>
      </c>
      <c r="N47" s="1180"/>
      <c r="O47" s="57">
        <f>O5-P42+O4+O6+O7</f>
        <v>1005.44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75"/>
      <c r="B5" s="1200" t="s">
        <v>91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75"/>
      <c r="B6" s="1200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79" t="s">
        <v>11</v>
      </c>
      <c r="D60" s="118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Q6" sqref="Q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81" t="s">
        <v>273</v>
      </c>
      <c r="B1" s="1181"/>
      <c r="C1" s="1181"/>
      <c r="D1" s="1181"/>
      <c r="E1" s="1181"/>
      <c r="F1" s="1181"/>
      <c r="G1" s="1181"/>
      <c r="H1" s="11">
        <v>1</v>
      </c>
      <c r="K1" s="1177" t="s">
        <v>281</v>
      </c>
      <c r="L1" s="1177"/>
      <c r="M1" s="1177"/>
      <c r="N1" s="1177"/>
      <c r="O1" s="1177"/>
      <c r="P1" s="1177"/>
      <c r="Q1" s="11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175" t="s">
        <v>52</v>
      </c>
      <c r="B4" s="1201" t="s">
        <v>222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175" t="s">
        <v>52</v>
      </c>
      <c r="L4" s="1201" t="s">
        <v>222</v>
      </c>
      <c r="M4" s="249"/>
      <c r="N4" s="248"/>
      <c r="O4" s="308"/>
      <c r="P4" s="243"/>
      <c r="Q4" s="262">
        <f>P56</f>
        <v>0</v>
      </c>
      <c r="R4" s="7">
        <f>O4-Q4+O5+O6+O7+O8</f>
        <v>2306.44</v>
      </c>
    </row>
    <row r="5" spans="1:19" x14ac:dyDescent="0.25">
      <c r="A5" s="1175"/>
      <c r="B5" s="1202"/>
      <c r="C5" s="249"/>
      <c r="D5" s="274"/>
      <c r="E5" s="259">
        <v>141.44</v>
      </c>
      <c r="F5" s="253">
        <v>6</v>
      </c>
      <c r="G5" s="240"/>
      <c r="K5" s="1175"/>
      <c r="L5" s="1202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15"/>
      <c r="B6" s="1202"/>
      <c r="C6" s="249">
        <v>54</v>
      </c>
      <c r="D6" s="274">
        <v>44695</v>
      </c>
      <c r="E6" s="259">
        <v>1995.28</v>
      </c>
      <c r="F6" s="253">
        <v>80</v>
      </c>
      <c r="G6" s="240"/>
      <c r="K6" s="1037"/>
      <c r="L6" s="1202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15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37"/>
      <c r="L7" s="1042"/>
      <c r="M7" s="249"/>
      <c r="N7" s="274"/>
      <c r="O7" s="259"/>
      <c r="P7" s="253"/>
      <c r="Q7" s="240"/>
    </row>
    <row r="8" spans="1:19" ht="16.5" thickBot="1" x14ac:dyDescent="0.3">
      <c r="A8" s="1015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37"/>
      <c r="L8" s="104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143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92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2306.44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146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92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2306.44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149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92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2306.44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151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92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2306.44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159</v>
      </c>
      <c r="H14" s="266">
        <v>56</v>
      </c>
      <c r="I14" s="259">
        <f t="shared" si="4"/>
        <v>5920.6099999999988</v>
      </c>
      <c r="K14" s="77"/>
      <c r="L14" s="195">
        <f t="shared" si="3"/>
        <v>92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2306.44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165</v>
      </c>
      <c r="H15" s="266">
        <v>56</v>
      </c>
      <c r="I15" s="259">
        <f t="shared" si="4"/>
        <v>5619.6899999999987</v>
      </c>
      <c r="K15" s="12"/>
      <c r="L15" s="195">
        <f t="shared" si="3"/>
        <v>92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2306.44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171</v>
      </c>
      <c r="H16" s="266">
        <v>56</v>
      </c>
      <c r="I16" s="259">
        <f t="shared" si="4"/>
        <v>5265.9099999999989</v>
      </c>
      <c r="L16" s="195">
        <f t="shared" si="3"/>
        <v>92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2306.44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168</v>
      </c>
      <c r="H17" s="266">
        <v>56</v>
      </c>
      <c r="I17" s="259">
        <f t="shared" si="4"/>
        <v>5237.1399999999985</v>
      </c>
      <c r="L17" s="195">
        <f t="shared" si="3"/>
        <v>92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2306.44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169</v>
      </c>
      <c r="H18" s="266">
        <v>56</v>
      </c>
      <c r="I18" s="259">
        <f t="shared" si="4"/>
        <v>5038.6799999999985</v>
      </c>
      <c r="L18" s="195">
        <f t="shared" si="3"/>
        <v>92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2306.44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172</v>
      </c>
      <c r="H19" s="266">
        <v>56</v>
      </c>
      <c r="I19" s="259">
        <f t="shared" si="4"/>
        <v>4989.659999999998</v>
      </c>
      <c r="L19" s="195">
        <f t="shared" si="3"/>
        <v>92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2306.44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227</v>
      </c>
      <c r="H20" s="266">
        <v>56</v>
      </c>
      <c r="I20" s="259">
        <f t="shared" si="4"/>
        <v>4575.5199999999977</v>
      </c>
      <c r="L20" s="195">
        <f t="shared" si="3"/>
        <v>92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2306.44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191</v>
      </c>
      <c r="H21" s="266">
        <v>56</v>
      </c>
      <c r="I21" s="259">
        <f t="shared" si="4"/>
        <v>4279.3599999999979</v>
      </c>
      <c r="L21" s="195">
        <f t="shared" si="3"/>
        <v>92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2306.44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228</v>
      </c>
      <c r="H22" s="266">
        <v>56</v>
      </c>
      <c r="I22" s="259">
        <f t="shared" si="4"/>
        <v>4068.9599999999978</v>
      </c>
      <c r="L22" s="195">
        <f t="shared" si="3"/>
        <v>92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2306.44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229</v>
      </c>
      <c r="H23" s="266">
        <v>56</v>
      </c>
      <c r="I23" s="259">
        <f t="shared" si="4"/>
        <v>3831.4999999999977</v>
      </c>
      <c r="L23" s="195">
        <f t="shared" si="3"/>
        <v>92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2306.44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230</v>
      </c>
      <c r="H24" s="266">
        <v>56</v>
      </c>
      <c r="I24" s="259">
        <f t="shared" si="4"/>
        <v>3730.4099999999976</v>
      </c>
      <c r="L24" s="195">
        <f t="shared" si="3"/>
        <v>92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2306.44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231</v>
      </c>
      <c r="H25" s="266">
        <v>56</v>
      </c>
      <c r="I25" s="259">
        <f t="shared" si="4"/>
        <v>3627.6799999999976</v>
      </c>
      <c r="L25" s="195">
        <f t="shared" si="3"/>
        <v>92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2306.44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207</v>
      </c>
      <c r="H26" s="266">
        <v>56</v>
      </c>
      <c r="I26" s="259">
        <f t="shared" si="4"/>
        <v>3319.1299999999974</v>
      </c>
      <c r="L26" s="195">
        <f t="shared" si="3"/>
        <v>92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2306.44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184</v>
      </c>
      <c r="H27" s="266">
        <v>56</v>
      </c>
      <c r="I27" s="259">
        <f t="shared" si="4"/>
        <v>3119.2999999999975</v>
      </c>
      <c r="L27" s="195">
        <f t="shared" si="3"/>
        <v>92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2306.44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233</v>
      </c>
      <c r="H28" s="266">
        <v>56</v>
      </c>
      <c r="I28" s="259">
        <f t="shared" si="4"/>
        <v>3019.5899999999974</v>
      </c>
      <c r="L28" s="195">
        <f t="shared" si="3"/>
        <v>92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2306.44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234</v>
      </c>
      <c r="H29" s="266">
        <v>56</v>
      </c>
      <c r="I29" s="259">
        <f t="shared" si="4"/>
        <v>2994.3799999999974</v>
      </c>
      <c r="L29" s="195">
        <f t="shared" si="3"/>
        <v>92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2306.44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236</v>
      </c>
      <c r="H30" s="266">
        <v>56</v>
      </c>
      <c r="I30" s="259">
        <f t="shared" si="4"/>
        <v>2778.4399999999973</v>
      </c>
      <c r="L30" s="195">
        <f t="shared" si="3"/>
        <v>92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2306.44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243</v>
      </c>
      <c r="H31" s="266">
        <v>56</v>
      </c>
      <c r="I31" s="259">
        <f t="shared" si="4"/>
        <v>2477.0499999999975</v>
      </c>
      <c r="L31" s="195">
        <f t="shared" si="3"/>
        <v>92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2306.44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242</v>
      </c>
      <c r="H32" s="266">
        <v>56</v>
      </c>
      <c r="I32" s="259">
        <f t="shared" si="4"/>
        <v>2069.0499999999975</v>
      </c>
      <c r="L32" s="195">
        <f t="shared" si="3"/>
        <v>92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2306.44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258</v>
      </c>
      <c r="H33" s="266">
        <v>56</v>
      </c>
      <c r="I33" s="259">
        <f t="shared" si="4"/>
        <v>1757.4599999999975</v>
      </c>
      <c r="L33" s="195">
        <f t="shared" si="3"/>
        <v>92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2306.44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264</v>
      </c>
      <c r="H34" s="266">
        <v>56</v>
      </c>
      <c r="I34" s="259">
        <f t="shared" si="4"/>
        <v>1595.3299999999977</v>
      </c>
      <c r="L34" s="195">
        <f t="shared" si="3"/>
        <v>92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2306.44</v>
      </c>
    </row>
    <row r="35" spans="2:19" x14ac:dyDescent="0.25">
      <c r="B35" s="195">
        <f t="shared" si="2"/>
        <v>66</v>
      </c>
      <c r="C35" s="15"/>
      <c r="D35" s="860"/>
      <c r="E35" s="1075"/>
      <c r="F35" s="860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92</v>
      </c>
      <c r="M35" s="15"/>
      <c r="N35" s="860"/>
      <c r="O35" s="1075"/>
      <c r="P35" s="860">
        <f t="shared" si="1"/>
        <v>0</v>
      </c>
      <c r="Q35" s="422"/>
      <c r="R35" s="423"/>
      <c r="S35" s="259">
        <f t="shared" si="5"/>
        <v>2306.44</v>
      </c>
    </row>
    <row r="36" spans="2:19" x14ac:dyDescent="0.25">
      <c r="B36" s="195">
        <f t="shared" si="2"/>
        <v>66</v>
      </c>
      <c r="C36" s="15"/>
      <c r="D36" s="860"/>
      <c r="E36" s="1075"/>
      <c r="F36" s="860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92</v>
      </c>
      <c r="M36" s="15"/>
      <c r="N36" s="860"/>
      <c r="O36" s="1075"/>
      <c r="P36" s="860">
        <f t="shared" si="1"/>
        <v>0</v>
      </c>
      <c r="Q36" s="422"/>
      <c r="R36" s="423"/>
      <c r="S36" s="259">
        <f t="shared" si="5"/>
        <v>2306.44</v>
      </c>
    </row>
    <row r="37" spans="2:19" x14ac:dyDescent="0.25">
      <c r="B37" s="195">
        <f t="shared" si="2"/>
        <v>66</v>
      </c>
      <c r="C37" s="15"/>
      <c r="D37" s="860"/>
      <c r="E37" s="1075"/>
      <c r="F37" s="860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92</v>
      </c>
      <c r="M37" s="15"/>
      <c r="N37" s="860"/>
      <c r="O37" s="1075"/>
      <c r="P37" s="860">
        <f t="shared" si="1"/>
        <v>0</v>
      </c>
      <c r="Q37" s="422"/>
      <c r="R37" s="423"/>
      <c r="S37" s="259">
        <f t="shared" si="5"/>
        <v>2306.44</v>
      </c>
    </row>
    <row r="38" spans="2:19" x14ac:dyDescent="0.25">
      <c r="B38" s="195">
        <f t="shared" si="2"/>
        <v>66</v>
      </c>
      <c r="C38" s="15"/>
      <c r="D38" s="227"/>
      <c r="E38" s="1074"/>
      <c r="F38" s="227">
        <f t="shared" si="0"/>
        <v>0</v>
      </c>
      <c r="G38" s="915"/>
      <c r="H38" s="916"/>
      <c r="I38" s="259">
        <f t="shared" si="4"/>
        <v>1595.3299999999977</v>
      </c>
      <c r="L38" s="195">
        <f t="shared" si="3"/>
        <v>92</v>
      </c>
      <c r="M38" s="15"/>
      <c r="N38" s="227"/>
      <c r="O38" s="1074"/>
      <c r="P38" s="227">
        <f t="shared" si="1"/>
        <v>0</v>
      </c>
      <c r="Q38" s="915"/>
      <c r="R38" s="916"/>
      <c r="S38" s="259">
        <f t="shared" si="5"/>
        <v>2306.44</v>
      </c>
    </row>
    <row r="39" spans="2:19" x14ac:dyDescent="0.25">
      <c r="B39" s="195">
        <f t="shared" si="2"/>
        <v>66</v>
      </c>
      <c r="C39" s="15"/>
      <c r="D39" s="227"/>
      <c r="E39" s="1074"/>
      <c r="F39" s="227">
        <f t="shared" si="0"/>
        <v>0</v>
      </c>
      <c r="G39" s="915"/>
      <c r="H39" s="916"/>
      <c r="I39" s="259">
        <f t="shared" si="4"/>
        <v>1595.3299999999977</v>
      </c>
      <c r="L39" s="195">
        <f t="shared" si="3"/>
        <v>92</v>
      </c>
      <c r="M39" s="15"/>
      <c r="N39" s="227"/>
      <c r="O39" s="1074"/>
      <c r="P39" s="227">
        <f t="shared" si="1"/>
        <v>0</v>
      </c>
      <c r="Q39" s="915"/>
      <c r="R39" s="916"/>
      <c r="S39" s="259">
        <f t="shared" si="5"/>
        <v>2306.44</v>
      </c>
    </row>
    <row r="40" spans="2:19" x14ac:dyDescent="0.25">
      <c r="B40" s="195">
        <f t="shared" si="2"/>
        <v>66</v>
      </c>
      <c r="C40" s="15"/>
      <c r="D40" s="227"/>
      <c r="E40" s="1074"/>
      <c r="F40" s="227">
        <f t="shared" si="0"/>
        <v>0</v>
      </c>
      <c r="G40" s="915"/>
      <c r="H40" s="916"/>
      <c r="I40" s="259">
        <f t="shared" si="4"/>
        <v>1595.3299999999977</v>
      </c>
      <c r="L40" s="195">
        <f t="shared" si="3"/>
        <v>92</v>
      </c>
      <c r="M40" s="15"/>
      <c r="N40" s="227"/>
      <c r="O40" s="1074"/>
      <c r="P40" s="227">
        <f t="shared" si="1"/>
        <v>0</v>
      </c>
      <c r="Q40" s="915"/>
      <c r="R40" s="916"/>
      <c r="S40" s="259">
        <f t="shared" si="5"/>
        <v>2306.44</v>
      </c>
    </row>
    <row r="41" spans="2:19" x14ac:dyDescent="0.25">
      <c r="B41" s="195">
        <f t="shared" si="2"/>
        <v>66</v>
      </c>
      <c r="C41" s="15"/>
      <c r="D41" s="227"/>
      <c r="E41" s="1074"/>
      <c r="F41" s="227">
        <f t="shared" si="0"/>
        <v>0</v>
      </c>
      <c r="G41" s="915"/>
      <c r="H41" s="916"/>
      <c r="I41" s="259">
        <f t="shared" si="4"/>
        <v>1595.3299999999977</v>
      </c>
      <c r="L41" s="195">
        <f t="shared" si="3"/>
        <v>92</v>
      </c>
      <c r="M41" s="15"/>
      <c r="N41" s="227"/>
      <c r="O41" s="1074"/>
      <c r="P41" s="227">
        <f t="shared" si="1"/>
        <v>0</v>
      </c>
      <c r="Q41" s="915"/>
      <c r="R41" s="916"/>
      <c r="S41" s="259">
        <f t="shared" si="5"/>
        <v>2306.44</v>
      </c>
    </row>
    <row r="42" spans="2:19" x14ac:dyDescent="0.25">
      <c r="B42" s="195">
        <f t="shared" si="2"/>
        <v>66</v>
      </c>
      <c r="C42" s="15"/>
      <c r="D42" s="227"/>
      <c r="E42" s="1074"/>
      <c r="F42" s="227">
        <f t="shared" si="0"/>
        <v>0</v>
      </c>
      <c r="G42" s="915"/>
      <c r="H42" s="916"/>
      <c r="I42" s="259">
        <f t="shared" si="4"/>
        <v>1595.3299999999977</v>
      </c>
      <c r="L42" s="195">
        <f t="shared" si="3"/>
        <v>92</v>
      </c>
      <c r="M42" s="15"/>
      <c r="N42" s="227"/>
      <c r="O42" s="1074"/>
      <c r="P42" s="227">
        <f t="shared" si="1"/>
        <v>0</v>
      </c>
      <c r="Q42" s="915"/>
      <c r="R42" s="916"/>
      <c r="S42" s="259">
        <f t="shared" si="5"/>
        <v>2306.44</v>
      </c>
    </row>
    <row r="43" spans="2:19" x14ac:dyDescent="0.25">
      <c r="B43" s="195">
        <f t="shared" si="2"/>
        <v>66</v>
      </c>
      <c r="C43" s="15"/>
      <c r="D43" s="227"/>
      <c r="E43" s="1074"/>
      <c r="F43" s="227">
        <f t="shared" si="0"/>
        <v>0</v>
      </c>
      <c r="G43" s="915"/>
      <c r="H43" s="916"/>
      <c r="I43" s="259">
        <f t="shared" si="4"/>
        <v>1595.3299999999977</v>
      </c>
      <c r="L43" s="195">
        <f t="shared" si="3"/>
        <v>92</v>
      </c>
      <c r="M43" s="15"/>
      <c r="N43" s="227"/>
      <c r="O43" s="1074"/>
      <c r="P43" s="227">
        <f t="shared" si="1"/>
        <v>0</v>
      </c>
      <c r="Q43" s="915"/>
      <c r="R43" s="916"/>
      <c r="S43" s="259">
        <f t="shared" si="5"/>
        <v>2306.44</v>
      </c>
    </row>
    <row r="44" spans="2:19" x14ac:dyDescent="0.25">
      <c r="B44" s="195">
        <f t="shared" si="2"/>
        <v>66</v>
      </c>
      <c r="C44" s="15"/>
      <c r="D44" s="227"/>
      <c r="E44" s="1074"/>
      <c r="F44" s="227">
        <f t="shared" si="0"/>
        <v>0</v>
      </c>
      <c r="G44" s="915"/>
      <c r="H44" s="916"/>
      <c r="I44" s="259">
        <f t="shared" si="4"/>
        <v>1595.3299999999977</v>
      </c>
      <c r="L44" s="195">
        <f t="shared" si="3"/>
        <v>92</v>
      </c>
      <c r="M44" s="15"/>
      <c r="N44" s="227"/>
      <c r="O44" s="1074"/>
      <c r="P44" s="227">
        <f t="shared" si="1"/>
        <v>0</v>
      </c>
      <c r="Q44" s="915"/>
      <c r="R44" s="916"/>
      <c r="S44" s="259">
        <f t="shared" si="5"/>
        <v>2306.44</v>
      </c>
    </row>
    <row r="45" spans="2:19" x14ac:dyDescent="0.25">
      <c r="B45" s="195">
        <f t="shared" si="2"/>
        <v>66</v>
      </c>
      <c r="C45" s="15"/>
      <c r="D45" s="227"/>
      <c r="E45" s="1074"/>
      <c r="F45" s="227">
        <f t="shared" si="0"/>
        <v>0</v>
      </c>
      <c r="G45" s="915"/>
      <c r="H45" s="916"/>
      <c r="I45" s="259">
        <f t="shared" si="4"/>
        <v>1595.3299999999977</v>
      </c>
      <c r="L45" s="195">
        <f t="shared" si="3"/>
        <v>92</v>
      </c>
      <c r="M45" s="15"/>
      <c r="N45" s="227"/>
      <c r="O45" s="1074"/>
      <c r="P45" s="227">
        <f t="shared" si="1"/>
        <v>0</v>
      </c>
      <c r="Q45" s="915"/>
      <c r="R45" s="916"/>
      <c r="S45" s="259">
        <f t="shared" si="5"/>
        <v>2306.44</v>
      </c>
    </row>
    <row r="46" spans="2:19" x14ac:dyDescent="0.25">
      <c r="B46" s="195">
        <f t="shared" si="2"/>
        <v>66</v>
      </c>
      <c r="C46" s="15"/>
      <c r="D46" s="227"/>
      <c r="E46" s="1074"/>
      <c r="F46" s="227">
        <f t="shared" si="0"/>
        <v>0</v>
      </c>
      <c r="G46" s="915"/>
      <c r="H46" s="916"/>
      <c r="I46" s="259">
        <f t="shared" si="4"/>
        <v>1595.3299999999977</v>
      </c>
      <c r="L46" s="195">
        <f t="shared" si="3"/>
        <v>92</v>
      </c>
      <c r="M46" s="15"/>
      <c r="N46" s="227"/>
      <c r="O46" s="1074"/>
      <c r="P46" s="227">
        <f t="shared" si="1"/>
        <v>0</v>
      </c>
      <c r="Q46" s="915"/>
      <c r="R46" s="916"/>
      <c r="S46" s="259">
        <f t="shared" si="5"/>
        <v>2306.44</v>
      </c>
    </row>
    <row r="47" spans="2:19" x14ac:dyDescent="0.25">
      <c r="B47" s="195">
        <f t="shared" si="2"/>
        <v>66</v>
      </c>
      <c r="C47" s="15"/>
      <c r="D47" s="227"/>
      <c r="E47" s="1074"/>
      <c r="F47" s="227">
        <f t="shared" si="0"/>
        <v>0</v>
      </c>
      <c r="G47" s="915"/>
      <c r="H47" s="916"/>
      <c r="I47" s="259">
        <f t="shared" si="4"/>
        <v>1595.3299999999977</v>
      </c>
      <c r="L47" s="195">
        <f t="shared" si="3"/>
        <v>92</v>
      </c>
      <c r="M47" s="15"/>
      <c r="N47" s="227"/>
      <c r="O47" s="1074"/>
      <c r="P47" s="227">
        <f t="shared" si="1"/>
        <v>0</v>
      </c>
      <c r="Q47" s="915"/>
      <c r="R47" s="916"/>
      <c r="S47" s="259">
        <f t="shared" si="5"/>
        <v>2306.44</v>
      </c>
    </row>
    <row r="48" spans="2:19" x14ac:dyDescent="0.25">
      <c r="B48" s="195">
        <f t="shared" si="2"/>
        <v>66</v>
      </c>
      <c r="C48" s="15"/>
      <c r="D48" s="227"/>
      <c r="E48" s="1074"/>
      <c r="F48" s="227">
        <f t="shared" si="0"/>
        <v>0</v>
      </c>
      <c r="G48" s="915"/>
      <c r="H48" s="916"/>
      <c r="I48" s="259">
        <f t="shared" si="4"/>
        <v>1595.3299999999977</v>
      </c>
      <c r="L48" s="195">
        <f t="shared" si="3"/>
        <v>92</v>
      </c>
      <c r="M48" s="15"/>
      <c r="N48" s="227"/>
      <c r="O48" s="1074"/>
      <c r="P48" s="227">
        <f t="shared" si="1"/>
        <v>0</v>
      </c>
      <c r="Q48" s="915"/>
      <c r="R48" s="916"/>
      <c r="S48" s="259">
        <f t="shared" si="5"/>
        <v>2306.44</v>
      </c>
    </row>
    <row r="49" spans="2:19" x14ac:dyDescent="0.25">
      <c r="B49" s="195">
        <f t="shared" si="2"/>
        <v>66</v>
      </c>
      <c r="C49" s="15"/>
      <c r="D49" s="227"/>
      <c r="E49" s="1074"/>
      <c r="F49" s="227">
        <f t="shared" si="0"/>
        <v>0</v>
      </c>
      <c r="G49" s="915"/>
      <c r="H49" s="916"/>
      <c r="I49" s="259">
        <f t="shared" si="4"/>
        <v>1595.3299999999977</v>
      </c>
      <c r="L49" s="195">
        <f t="shared" si="3"/>
        <v>92</v>
      </c>
      <c r="M49" s="15"/>
      <c r="N49" s="227"/>
      <c r="O49" s="1074"/>
      <c r="P49" s="227">
        <f t="shared" si="1"/>
        <v>0</v>
      </c>
      <c r="Q49" s="915"/>
      <c r="R49" s="916"/>
      <c r="S49" s="259">
        <f t="shared" si="5"/>
        <v>2306.44</v>
      </c>
    </row>
    <row r="50" spans="2:19" x14ac:dyDescent="0.25">
      <c r="B50" s="195">
        <f t="shared" si="2"/>
        <v>66</v>
      </c>
      <c r="C50" s="15"/>
      <c r="D50" s="227"/>
      <c r="E50" s="1074"/>
      <c r="F50" s="227">
        <f t="shared" si="0"/>
        <v>0</v>
      </c>
      <c r="G50" s="915"/>
      <c r="H50" s="916"/>
      <c r="I50" s="259">
        <f t="shared" si="4"/>
        <v>1595.3299999999977</v>
      </c>
      <c r="L50" s="195">
        <f t="shared" si="3"/>
        <v>92</v>
      </c>
      <c r="M50" s="15"/>
      <c r="N50" s="227"/>
      <c r="O50" s="1074"/>
      <c r="P50" s="227">
        <f t="shared" si="1"/>
        <v>0</v>
      </c>
      <c r="Q50" s="915"/>
      <c r="R50" s="916"/>
      <c r="S50" s="259">
        <f t="shared" si="5"/>
        <v>2306.44</v>
      </c>
    </row>
    <row r="51" spans="2:19" x14ac:dyDescent="0.25">
      <c r="B51" s="195">
        <f t="shared" si="2"/>
        <v>66</v>
      </c>
      <c r="C51" s="15"/>
      <c r="D51" s="227"/>
      <c r="E51" s="1074"/>
      <c r="F51" s="227">
        <f t="shared" si="0"/>
        <v>0</v>
      </c>
      <c r="G51" s="915"/>
      <c r="H51" s="916"/>
      <c r="I51" s="259">
        <f t="shared" si="4"/>
        <v>1595.3299999999977</v>
      </c>
      <c r="L51" s="195">
        <f t="shared" si="3"/>
        <v>92</v>
      </c>
      <c r="M51" s="15"/>
      <c r="N51" s="227"/>
      <c r="O51" s="1074"/>
      <c r="P51" s="227">
        <f t="shared" si="1"/>
        <v>0</v>
      </c>
      <c r="Q51" s="915"/>
      <c r="R51" s="916"/>
      <c r="S51" s="259">
        <f t="shared" si="5"/>
        <v>2306.44</v>
      </c>
    </row>
    <row r="52" spans="2:19" x14ac:dyDescent="0.25">
      <c r="B52" s="195">
        <f t="shared" si="2"/>
        <v>66</v>
      </c>
      <c r="C52" s="15"/>
      <c r="D52" s="227"/>
      <c r="E52" s="1074"/>
      <c r="F52" s="227">
        <f t="shared" si="0"/>
        <v>0</v>
      </c>
      <c r="G52" s="915"/>
      <c r="H52" s="916"/>
      <c r="I52" s="259">
        <f t="shared" si="4"/>
        <v>1595.3299999999977</v>
      </c>
      <c r="L52" s="195">
        <f t="shared" si="3"/>
        <v>92</v>
      </c>
      <c r="M52" s="15"/>
      <c r="N52" s="227"/>
      <c r="O52" s="1074"/>
      <c r="P52" s="227">
        <f t="shared" si="1"/>
        <v>0</v>
      </c>
      <c r="Q52" s="915"/>
      <c r="R52" s="916"/>
      <c r="S52" s="259">
        <f t="shared" si="5"/>
        <v>2306.44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92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2306.44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92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2306.44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2306.44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79" t="s">
        <v>11</v>
      </c>
      <c r="D61" s="1180"/>
      <c r="E61" s="57" t="e">
        <f>E4-F56+#REF!+E5+#REF!</f>
        <v>#REF!</v>
      </c>
      <c r="L61" s="91"/>
      <c r="M61" s="1179" t="s">
        <v>11</v>
      </c>
      <c r="N61" s="1180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03"/>
      <c r="B5" s="1205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04"/>
      <c r="B6" s="1206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07" t="s">
        <v>11</v>
      </c>
      <c r="D56" s="1208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7" t="s">
        <v>269</v>
      </c>
      <c r="B1" s="1177"/>
      <c r="C1" s="1177"/>
      <c r="D1" s="1177"/>
      <c r="E1" s="1177"/>
      <c r="F1" s="1177"/>
      <c r="G1" s="1177"/>
      <c r="H1" s="11">
        <v>1</v>
      </c>
      <c r="K1" s="1177" t="s">
        <v>269</v>
      </c>
      <c r="L1" s="1177"/>
      <c r="M1" s="1177"/>
      <c r="N1" s="1177"/>
      <c r="O1" s="1177"/>
      <c r="P1" s="1177"/>
      <c r="Q1" s="117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224</v>
      </c>
      <c r="B5" s="1178" t="s">
        <v>226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224</v>
      </c>
      <c r="L5" s="1178" t="s">
        <v>226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225</v>
      </c>
      <c r="B6" s="1178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225</v>
      </c>
      <c r="L6" s="1178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179" t="s">
        <v>11</v>
      </c>
      <c r="D83" s="1180"/>
      <c r="E83" s="57">
        <f>E5+E6-F78+E7</f>
        <v>5565.1</v>
      </c>
      <c r="F83" s="73"/>
      <c r="M83" s="1179" t="s">
        <v>11</v>
      </c>
      <c r="N83" s="1180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0"/>
      <c r="B1" s="1170"/>
      <c r="C1" s="1170"/>
      <c r="D1" s="1170"/>
      <c r="E1" s="1170"/>
      <c r="F1" s="1170"/>
      <c r="G1" s="117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09"/>
      <c r="C4" s="453"/>
      <c r="D4" s="262"/>
      <c r="E4" s="337"/>
      <c r="F4" s="313"/>
      <c r="G4" s="240"/>
    </row>
    <row r="5" spans="1:10" ht="15" customHeight="1" x14ac:dyDescent="0.25">
      <c r="A5" s="1203"/>
      <c r="B5" s="1210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04"/>
      <c r="B6" s="1211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07" t="s">
        <v>11</v>
      </c>
      <c r="D55" s="1208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87" activePane="bottomLeft" state="frozen"/>
      <selection pane="bottomLeft" activeCell="Q102" sqref="Q101:R10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1" t="s">
        <v>279</v>
      </c>
      <c r="B1" s="1181"/>
      <c r="C1" s="1181"/>
      <c r="D1" s="1181"/>
      <c r="E1" s="1181"/>
      <c r="F1" s="1181"/>
      <c r="G1" s="1181"/>
      <c r="H1" s="11">
        <v>1</v>
      </c>
      <c r="I1" s="132"/>
      <c r="J1" s="73"/>
      <c r="M1" s="1177" t="s">
        <v>362</v>
      </c>
      <c r="N1" s="1177"/>
      <c r="O1" s="1177"/>
      <c r="P1" s="1177"/>
      <c r="Q1" s="1177"/>
      <c r="R1" s="1177"/>
      <c r="S1" s="1177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12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  <c r="M5" s="73" t="s">
        <v>55</v>
      </c>
      <c r="N5" s="1212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1003.34</v>
      </c>
      <c r="U5" s="203"/>
      <c r="V5" s="73"/>
    </row>
    <row r="6" spans="1:23" x14ac:dyDescent="0.25">
      <c r="B6" s="1212"/>
      <c r="C6" s="212">
        <v>0</v>
      </c>
      <c r="D6" s="154"/>
      <c r="E6" s="105">
        <v>22.7</v>
      </c>
      <c r="F6" s="73">
        <v>5</v>
      </c>
      <c r="I6" s="204"/>
      <c r="J6" s="73"/>
      <c r="N6" s="1212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167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1003.34</v>
      </c>
      <c r="V9" s="73">
        <f>R5-O9+R6+R4+R7</f>
        <v>221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188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1003.34</v>
      </c>
      <c r="V10" s="73">
        <f>V9-O10</f>
        <v>221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194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1003.34</v>
      </c>
      <c r="V11" s="243">
        <f t="shared" ref="V11:V74" si="9">V10-O11</f>
        <v>221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195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1003.34</v>
      </c>
      <c r="V12" s="243">
        <f t="shared" si="9"/>
        <v>221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198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1003.34</v>
      </c>
      <c r="V13" s="243">
        <f t="shared" si="9"/>
        <v>221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183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1003.34</v>
      </c>
      <c r="V14" s="243">
        <f t="shared" si="9"/>
        <v>221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185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1003.34</v>
      </c>
      <c r="V15" s="243">
        <f t="shared" si="9"/>
        <v>221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199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1003.34</v>
      </c>
      <c r="V16" s="243">
        <f t="shared" si="9"/>
        <v>221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199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1003.34</v>
      </c>
      <c r="V17" s="243">
        <f t="shared" si="9"/>
        <v>221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190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1003.34</v>
      </c>
      <c r="V18" s="243">
        <f t="shared" si="9"/>
        <v>221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218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1003.34</v>
      </c>
      <c r="V19" s="243">
        <f t="shared" si="9"/>
        <v>221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236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1003.34</v>
      </c>
      <c r="V20" s="73">
        <f t="shared" si="9"/>
        <v>221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239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1003.34</v>
      </c>
      <c r="V21" s="73">
        <f t="shared" si="9"/>
        <v>221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239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1003.34</v>
      </c>
      <c r="V22" s="73">
        <f t="shared" si="9"/>
        <v>221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240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1003.34</v>
      </c>
      <c r="V23" s="73">
        <f t="shared" si="9"/>
        <v>221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246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1003.34</v>
      </c>
      <c r="V24" s="73">
        <f t="shared" si="9"/>
        <v>221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248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1003.34</v>
      </c>
      <c r="V25" s="73">
        <f t="shared" si="9"/>
        <v>221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249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1003.34</v>
      </c>
      <c r="V26" s="73">
        <f t="shared" si="9"/>
        <v>221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250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1003.34</v>
      </c>
      <c r="V27" s="73">
        <f t="shared" si="9"/>
        <v>221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255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1003.34</v>
      </c>
      <c r="V28" s="73">
        <f t="shared" si="9"/>
        <v>221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256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1003.34</v>
      </c>
      <c r="V29" s="73">
        <f t="shared" si="9"/>
        <v>221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257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1003.34</v>
      </c>
      <c r="V30" s="73">
        <f t="shared" si="9"/>
        <v>221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263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1003.34</v>
      </c>
      <c r="V31" s="73">
        <f t="shared" si="9"/>
        <v>221</v>
      </c>
      <c r="W31" s="60">
        <f t="shared" si="5"/>
        <v>0</v>
      </c>
    </row>
    <row r="32" spans="2:23" x14ac:dyDescent="0.25">
      <c r="B32" s="133">
        <v>4.54</v>
      </c>
      <c r="C32" s="15"/>
      <c r="D32" s="227">
        <f t="shared" si="0"/>
        <v>0</v>
      </c>
      <c r="E32" s="933"/>
      <c r="F32" s="227">
        <f>D32</f>
        <v>0</v>
      </c>
      <c r="G32" s="915"/>
      <c r="H32" s="916"/>
      <c r="I32" s="203">
        <f t="shared" si="6"/>
        <v>985.17999999999972</v>
      </c>
      <c r="J32" s="73">
        <f t="shared" si="7"/>
        <v>217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1003.34</v>
      </c>
      <c r="V32" s="73">
        <f t="shared" si="9"/>
        <v>221</v>
      </c>
      <c r="W32" s="60">
        <f t="shared" si="5"/>
        <v>0</v>
      </c>
    </row>
    <row r="33" spans="1:23" x14ac:dyDescent="0.25">
      <c r="B33" s="133">
        <v>4.54</v>
      </c>
      <c r="C33" s="15"/>
      <c r="D33" s="227">
        <f t="shared" si="0"/>
        <v>0</v>
      </c>
      <c r="E33" s="1076"/>
      <c r="F33" s="227">
        <f>D33</f>
        <v>0</v>
      </c>
      <c r="G33" s="915"/>
      <c r="H33" s="916"/>
      <c r="I33" s="203">
        <f t="shared" si="6"/>
        <v>985.17999999999972</v>
      </c>
      <c r="J33" s="73">
        <f t="shared" si="7"/>
        <v>217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1123"/>
      <c r="R33" s="69">
        <f>P33</f>
        <v>0</v>
      </c>
      <c r="S33" s="70"/>
      <c r="T33" s="71"/>
      <c r="U33" s="203">
        <f t="shared" si="8"/>
        <v>1003.34</v>
      </c>
      <c r="V33" s="73">
        <f t="shared" si="9"/>
        <v>221</v>
      </c>
      <c r="W33" s="60">
        <f t="shared" si="5"/>
        <v>0</v>
      </c>
    </row>
    <row r="34" spans="1:23" x14ac:dyDescent="0.25">
      <c r="B34" s="133">
        <v>4.54</v>
      </c>
      <c r="C34" s="15"/>
      <c r="D34" s="227">
        <f t="shared" si="0"/>
        <v>0</v>
      </c>
      <c r="E34" s="1077"/>
      <c r="F34" s="227">
        <f t="shared" ref="F34:F108" si="10">D34</f>
        <v>0</v>
      </c>
      <c r="G34" s="915"/>
      <c r="H34" s="916"/>
      <c r="I34" s="203">
        <f t="shared" si="6"/>
        <v>985.17999999999972</v>
      </c>
      <c r="J34" s="73">
        <f t="shared" si="7"/>
        <v>217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1003.34</v>
      </c>
      <c r="V34" s="73">
        <f t="shared" si="9"/>
        <v>221</v>
      </c>
      <c r="W34" s="60">
        <f t="shared" si="5"/>
        <v>0</v>
      </c>
    </row>
    <row r="35" spans="1:23" x14ac:dyDescent="0.25">
      <c r="B35" s="133">
        <v>4.54</v>
      </c>
      <c r="C35" s="15"/>
      <c r="D35" s="227">
        <f t="shared" si="0"/>
        <v>0</v>
      </c>
      <c r="E35" s="1077"/>
      <c r="F35" s="227">
        <f t="shared" si="10"/>
        <v>0</v>
      </c>
      <c r="G35" s="915"/>
      <c r="H35" s="916"/>
      <c r="I35" s="203">
        <f t="shared" si="6"/>
        <v>985.17999999999972</v>
      </c>
      <c r="J35" s="73">
        <f t="shared" si="7"/>
        <v>217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1003.34</v>
      </c>
      <c r="V35" s="73">
        <f t="shared" si="9"/>
        <v>221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227">
        <f t="shared" si="0"/>
        <v>0</v>
      </c>
      <c r="E36" s="1077"/>
      <c r="F36" s="227">
        <f t="shared" si="10"/>
        <v>0</v>
      </c>
      <c r="G36" s="915"/>
      <c r="H36" s="916"/>
      <c r="I36" s="203">
        <f t="shared" si="6"/>
        <v>985.17999999999972</v>
      </c>
      <c r="J36" s="73">
        <f t="shared" si="7"/>
        <v>217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1003.34</v>
      </c>
      <c r="V36" s="73">
        <f t="shared" si="9"/>
        <v>221</v>
      </c>
      <c r="W36" s="60">
        <f t="shared" si="5"/>
        <v>0</v>
      </c>
    </row>
    <row r="37" spans="1:23" x14ac:dyDescent="0.25">
      <c r="B37" s="133">
        <v>4.54</v>
      </c>
      <c r="C37" s="15"/>
      <c r="D37" s="227">
        <f t="shared" si="0"/>
        <v>0</v>
      </c>
      <c r="E37" s="1077"/>
      <c r="F37" s="227">
        <f t="shared" si="10"/>
        <v>0</v>
      </c>
      <c r="G37" s="915"/>
      <c r="H37" s="916"/>
      <c r="I37" s="203">
        <f t="shared" si="6"/>
        <v>985.17999999999972</v>
      </c>
      <c r="J37" s="73">
        <f t="shared" si="7"/>
        <v>217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1003.34</v>
      </c>
      <c r="V37" s="73">
        <f t="shared" si="9"/>
        <v>221</v>
      </c>
      <c r="W37" s="60">
        <f t="shared" si="5"/>
        <v>0</v>
      </c>
    </row>
    <row r="38" spans="1:23" x14ac:dyDescent="0.25">
      <c r="B38" s="133">
        <v>4.54</v>
      </c>
      <c r="C38" s="15"/>
      <c r="D38" s="227">
        <f t="shared" si="0"/>
        <v>0</v>
      </c>
      <c r="E38" s="933"/>
      <c r="F38" s="227">
        <f t="shared" si="10"/>
        <v>0</v>
      </c>
      <c r="G38" s="915"/>
      <c r="H38" s="916"/>
      <c r="I38" s="203">
        <f t="shared" si="6"/>
        <v>985.17999999999972</v>
      </c>
      <c r="J38" s="73">
        <f t="shared" si="7"/>
        <v>217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1003.34</v>
      </c>
      <c r="V38" s="73">
        <f t="shared" si="9"/>
        <v>221</v>
      </c>
      <c r="W38" s="60">
        <f t="shared" si="5"/>
        <v>0</v>
      </c>
    </row>
    <row r="39" spans="1:23" x14ac:dyDescent="0.25">
      <c r="B39" s="133">
        <v>4.54</v>
      </c>
      <c r="C39" s="15"/>
      <c r="D39" s="227">
        <f t="shared" si="0"/>
        <v>0</v>
      </c>
      <c r="E39" s="933"/>
      <c r="F39" s="227">
        <f t="shared" si="10"/>
        <v>0</v>
      </c>
      <c r="G39" s="915"/>
      <c r="H39" s="916"/>
      <c r="I39" s="203">
        <f t="shared" si="6"/>
        <v>985.17999999999972</v>
      </c>
      <c r="J39" s="73">
        <f t="shared" si="7"/>
        <v>217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1003.34</v>
      </c>
      <c r="V39" s="73">
        <f t="shared" si="9"/>
        <v>221</v>
      </c>
      <c r="W39" s="60">
        <f t="shared" si="5"/>
        <v>0</v>
      </c>
    </row>
    <row r="40" spans="1:23" x14ac:dyDescent="0.25">
      <c r="B40" s="133">
        <v>4.54</v>
      </c>
      <c r="C40" s="15"/>
      <c r="D40" s="227">
        <f t="shared" si="0"/>
        <v>0</v>
      </c>
      <c r="E40" s="933"/>
      <c r="F40" s="227">
        <f t="shared" si="10"/>
        <v>0</v>
      </c>
      <c r="G40" s="915"/>
      <c r="H40" s="916"/>
      <c r="I40" s="203">
        <f t="shared" si="6"/>
        <v>985.17999999999972</v>
      </c>
      <c r="J40" s="73">
        <f t="shared" si="7"/>
        <v>217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1003.34</v>
      </c>
      <c r="V40" s="73">
        <f t="shared" si="9"/>
        <v>221</v>
      </c>
      <c r="W40" s="60">
        <f t="shared" si="5"/>
        <v>0</v>
      </c>
    </row>
    <row r="41" spans="1:23" x14ac:dyDescent="0.25">
      <c r="B41" s="133">
        <v>4.54</v>
      </c>
      <c r="C41" s="15"/>
      <c r="D41" s="227">
        <f t="shared" si="0"/>
        <v>0</v>
      </c>
      <c r="E41" s="933"/>
      <c r="F41" s="227">
        <f t="shared" si="10"/>
        <v>0</v>
      </c>
      <c r="G41" s="915"/>
      <c r="H41" s="916"/>
      <c r="I41" s="203">
        <f t="shared" si="6"/>
        <v>985.17999999999972</v>
      </c>
      <c r="J41" s="73">
        <f t="shared" si="7"/>
        <v>217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1003.34</v>
      </c>
      <c r="V41" s="73">
        <f t="shared" si="9"/>
        <v>221</v>
      </c>
      <c r="W41" s="60">
        <f t="shared" si="5"/>
        <v>0</v>
      </c>
    </row>
    <row r="42" spans="1:23" x14ac:dyDescent="0.25">
      <c r="B42" s="133">
        <v>4.54</v>
      </c>
      <c r="C42" s="15"/>
      <c r="D42" s="227">
        <f t="shared" si="0"/>
        <v>0</v>
      </c>
      <c r="E42" s="933"/>
      <c r="F42" s="227">
        <f t="shared" si="10"/>
        <v>0</v>
      </c>
      <c r="G42" s="915"/>
      <c r="H42" s="916"/>
      <c r="I42" s="203">
        <f t="shared" si="6"/>
        <v>985.17999999999972</v>
      </c>
      <c r="J42" s="73">
        <f t="shared" si="7"/>
        <v>217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1003.34</v>
      </c>
      <c r="V42" s="73">
        <f t="shared" si="9"/>
        <v>221</v>
      </c>
      <c r="W42" s="60">
        <f t="shared" si="5"/>
        <v>0</v>
      </c>
    </row>
    <row r="43" spans="1:23" x14ac:dyDescent="0.25">
      <c r="B43" s="133">
        <v>4.54</v>
      </c>
      <c r="C43" s="15"/>
      <c r="D43" s="227">
        <f t="shared" si="0"/>
        <v>0</v>
      </c>
      <c r="E43" s="933"/>
      <c r="F43" s="227">
        <f t="shared" si="10"/>
        <v>0</v>
      </c>
      <c r="G43" s="915"/>
      <c r="H43" s="916"/>
      <c r="I43" s="203">
        <f t="shared" si="6"/>
        <v>985.17999999999972</v>
      </c>
      <c r="J43" s="73">
        <f t="shared" si="7"/>
        <v>217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1003.34</v>
      </c>
      <c r="V43" s="73">
        <f t="shared" si="9"/>
        <v>221</v>
      </c>
      <c r="W43" s="60">
        <f t="shared" si="5"/>
        <v>0</v>
      </c>
    </row>
    <row r="44" spans="1:23" x14ac:dyDescent="0.25">
      <c r="B44" s="133">
        <v>4.54</v>
      </c>
      <c r="C44" s="15"/>
      <c r="D44" s="227">
        <f t="shared" si="0"/>
        <v>0</v>
      </c>
      <c r="E44" s="933"/>
      <c r="F44" s="227">
        <f t="shared" si="10"/>
        <v>0</v>
      </c>
      <c r="G44" s="915"/>
      <c r="H44" s="916"/>
      <c r="I44" s="203">
        <f t="shared" si="6"/>
        <v>985.17999999999972</v>
      </c>
      <c r="J44" s="73">
        <f t="shared" si="7"/>
        <v>217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1003.34</v>
      </c>
      <c r="V44" s="73">
        <f t="shared" si="9"/>
        <v>221</v>
      </c>
      <c r="W44" s="60">
        <f t="shared" si="5"/>
        <v>0</v>
      </c>
    </row>
    <row r="45" spans="1:23" x14ac:dyDescent="0.25">
      <c r="B45" s="133">
        <v>4.54</v>
      </c>
      <c r="C45" s="15"/>
      <c r="D45" s="227">
        <f t="shared" si="0"/>
        <v>0</v>
      </c>
      <c r="E45" s="933"/>
      <c r="F45" s="227">
        <f t="shared" si="10"/>
        <v>0</v>
      </c>
      <c r="G45" s="915"/>
      <c r="H45" s="916"/>
      <c r="I45" s="203">
        <f t="shared" si="6"/>
        <v>985.17999999999972</v>
      </c>
      <c r="J45" s="73">
        <f t="shared" si="7"/>
        <v>217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1003.34</v>
      </c>
      <c r="V45" s="73">
        <f t="shared" si="9"/>
        <v>221</v>
      </c>
      <c r="W45" s="60">
        <f t="shared" si="5"/>
        <v>0</v>
      </c>
    </row>
    <row r="46" spans="1:23" x14ac:dyDescent="0.25">
      <c r="B46" s="133">
        <v>4.54</v>
      </c>
      <c r="C46" s="15"/>
      <c r="D46" s="227">
        <f t="shared" si="0"/>
        <v>0</v>
      </c>
      <c r="E46" s="933"/>
      <c r="F46" s="227">
        <f t="shared" si="10"/>
        <v>0</v>
      </c>
      <c r="G46" s="915"/>
      <c r="H46" s="916"/>
      <c r="I46" s="203">
        <f t="shared" si="6"/>
        <v>985.17999999999972</v>
      </c>
      <c r="J46" s="73">
        <f t="shared" si="7"/>
        <v>217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1003.34</v>
      </c>
      <c r="V46" s="73">
        <f t="shared" si="9"/>
        <v>221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933"/>
      <c r="F47" s="227">
        <f t="shared" si="10"/>
        <v>0</v>
      </c>
      <c r="G47" s="915"/>
      <c r="H47" s="916"/>
      <c r="I47" s="203">
        <f t="shared" si="6"/>
        <v>985.17999999999972</v>
      </c>
      <c r="J47" s="73">
        <f t="shared" si="7"/>
        <v>217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1003.34</v>
      </c>
      <c r="V47" s="73">
        <f t="shared" si="9"/>
        <v>221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933"/>
      <c r="F48" s="227">
        <f t="shared" si="10"/>
        <v>0</v>
      </c>
      <c r="G48" s="915"/>
      <c r="H48" s="916"/>
      <c r="I48" s="203">
        <f t="shared" si="6"/>
        <v>985.17999999999972</v>
      </c>
      <c r="J48" s="73">
        <f t="shared" si="7"/>
        <v>217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1003.34</v>
      </c>
      <c r="V48" s="73">
        <f t="shared" si="9"/>
        <v>221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33"/>
      <c r="F49" s="227">
        <f t="shared" si="10"/>
        <v>0</v>
      </c>
      <c r="G49" s="915"/>
      <c r="H49" s="916"/>
      <c r="I49" s="203">
        <f t="shared" si="6"/>
        <v>985.17999999999972</v>
      </c>
      <c r="J49" s="73">
        <f t="shared" si="7"/>
        <v>217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1003.34</v>
      </c>
      <c r="V49" s="73">
        <f t="shared" si="9"/>
        <v>221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33"/>
      <c r="F50" s="227">
        <f t="shared" si="10"/>
        <v>0</v>
      </c>
      <c r="G50" s="915"/>
      <c r="H50" s="916"/>
      <c r="I50" s="203">
        <f t="shared" si="6"/>
        <v>985.17999999999972</v>
      </c>
      <c r="J50" s="73">
        <f t="shared" si="7"/>
        <v>217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1003.34</v>
      </c>
      <c r="V50" s="73">
        <f t="shared" si="9"/>
        <v>221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33"/>
      <c r="F51" s="227">
        <f t="shared" si="10"/>
        <v>0</v>
      </c>
      <c r="G51" s="915"/>
      <c r="H51" s="916"/>
      <c r="I51" s="203">
        <f t="shared" si="6"/>
        <v>985.17999999999972</v>
      </c>
      <c r="J51" s="73">
        <f t="shared" si="7"/>
        <v>217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1003.34</v>
      </c>
      <c r="V51" s="73">
        <f t="shared" si="9"/>
        <v>221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33"/>
      <c r="F52" s="227">
        <f t="shared" si="10"/>
        <v>0</v>
      </c>
      <c r="G52" s="915"/>
      <c r="H52" s="916"/>
      <c r="I52" s="203">
        <f t="shared" si="6"/>
        <v>985.17999999999972</v>
      </c>
      <c r="J52" s="73">
        <f t="shared" si="7"/>
        <v>217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1003.34</v>
      </c>
      <c r="V52" s="73">
        <f t="shared" si="9"/>
        <v>221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33"/>
      <c r="F53" s="227">
        <f t="shared" si="10"/>
        <v>0</v>
      </c>
      <c r="G53" s="915"/>
      <c r="H53" s="916"/>
      <c r="I53" s="203">
        <f t="shared" si="6"/>
        <v>985.17999999999972</v>
      </c>
      <c r="J53" s="73">
        <f t="shared" si="7"/>
        <v>217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1003.34</v>
      </c>
      <c r="V53" s="73">
        <f t="shared" si="9"/>
        <v>221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33"/>
      <c r="F54" s="227">
        <f t="shared" si="10"/>
        <v>0</v>
      </c>
      <c r="G54" s="915"/>
      <c r="H54" s="916"/>
      <c r="I54" s="203">
        <f t="shared" si="6"/>
        <v>985.17999999999972</v>
      </c>
      <c r="J54" s="73">
        <f t="shared" si="7"/>
        <v>217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1003.34</v>
      </c>
      <c r="V54" s="73">
        <f t="shared" si="9"/>
        <v>221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33"/>
      <c r="F55" s="227">
        <f t="shared" si="10"/>
        <v>0</v>
      </c>
      <c r="G55" s="915"/>
      <c r="H55" s="916"/>
      <c r="I55" s="203">
        <f t="shared" si="6"/>
        <v>985.17999999999972</v>
      </c>
      <c r="J55" s="73">
        <f t="shared" si="7"/>
        <v>217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1003.34</v>
      </c>
      <c r="V55" s="73">
        <f t="shared" si="9"/>
        <v>221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33"/>
      <c r="F56" s="227">
        <f t="shared" si="10"/>
        <v>0</v>
      </c>
      <c r="G56" s="915"/>
      <c r="H56" s="916"/>
      <c r="I56" s="203">
        <f t="shared" si="6"/>
        <v>985.17999999999972</v>
      </c>
      <c r="J56" s="73">
        <f t="shared" si="7"/>
        <v>217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1003.34</v>
      </c>
      <c r="V56" s="73">
        <f t="shared" si="9"/>
        <v>221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33"/>
      <c r="F57" s="227">
        <f t="shared" si="10"/>
        <v>0</v>
      </c>
      <c r="G57" s="915"/>
      <c r="H57" s="916"/>
      <c r="I57" s="203">
        <f t="shared" si="6"/>
        <v>985.17999999999972</v>
      </c>
      <c r="J57" s="73">
        <f t="shared" si="7"/>
        <v>217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1003.34</v>
      </c>
      <c r="V57" s="73">
        <f t="shared" si="9"/>
        <v>221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33"/>
      <c r="F58" s="227">
        <f t="shared" si="10"/>
        <v>0</v>
      </c>
      <c r="G58" s="915"/>
      <c r="H58" s="916"/>
      <c r="I58" s="203">
        <f t="shared" si="6"/>
        <v>985.17999999999972</v>
      </c>
      <c r="J58" s="73">
        <f t="shared" si="7"/>
        <v>217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1003.34</v>
      </c>
      <c r="V58" s="73">
        <f t="shared" si="9"/>
        <v>221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33"/>
      <c r="F59" s="227">
        <f t="shared" si="10"/>
        <v>0</v>
      </c>
      <c r="G59" s="915"/>
      <c r="H59" s="916"/>
      <c r="I59" s="203">
        <f t="shared" si="6"/>
        <v>985.17999999999972</v>
      </c>
      <c r="J59" s="73">
        <f t="shared" si="7"/>
        <v>217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1003.34</v>
      </c>
      <c r="V59" s="73">
        <f t="shared" si="9"/>
        <v>221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33"/>
      <c r="F60" s="227">
        <f t="shared" si="10"/>
        <v>0</v>
      </c>
      <c r="G60" s="915"/>
      <c r="H60" s="916"/>
      <c r="I60" s="203">
        <f t="shared" si="6"/>
        <v>985.17999999999972</v>
      </c>
      <c r="J60" s="73">
        <f t="shared" si="7"/>
        <v>217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1003.34</v>
      </c>
      <c r="V60" s="73">
        <f t="shared" si="9"/>
        <v>221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33"/>
      <c r="F61" s="227">
        <f t="shared" si="10"/>
        <v>0</v>
      </c>
      <c r="G61" s="915"/>
      <c r="H61" s="916"/>
      <c r="I61" s="203">
        <f t="shared" si="6"/>
        <v>985.17999999999972</v>
      </c>
      <c r="J61" s="73">
        <f t="shared" si="7"/>
        <v>217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1003.34</v>
      </c>
      <c r="V61" s="73">
        <f t="shared" si="9"/>
        <v>221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985.17999999999972</v>
      </c>
      <c r="J62" s="73">
        <f t="shared" si="7"/>
        <v>217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1003.34</v>
      </c>
      <c r="V62" s="73">
        <f t="shared" si="9"/>
        <v>221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33"/>
      <c r="F63" s="227">
        <f t="shared" si="10"/>
        <v>0</v>
      </c>
      <c r="G63" s="915"/>
      <c r="H63" s="916"/>
      <c r="I63" s="203">
        <f t="shared" si="6"/>
        <v>985.17999999999972</v>
      </c>
      <c r="J63" s="73">
        <f t="shared" si="7"/>
        <v>217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1003.34</v>
      </c>
      <c r="V63" s="73">
        <f t="shared" si="9"/>
        <v>221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33"/>
      <c r="F64" s="227">
        <f t="shared" si="10"/>
        <v>0</v>
      </c>
      <c r="G64" s="915"/>
      <c r="H64" s="916"/>
      <c r="I64" s="203">
        <f t="shared" si="6"/>
        <v>985.17999999999972</v>
      </c>
      <c r="J64" s="73">
        <f t="shared" si="7"/>
        <v>217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1003.34</v>
      </c>
      <c r="V64" s="73">
        <f t="shared" si="9"/>
        <v>221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33"/>
      <c r="F65" s="227">
        <f t="shared" si="10"/>
        <v>0</v>
      </c>
      <c r="G65" s="915"/>
      <c r="H65" s="916"/>
      <c r="I65" s="203">
        <f t="shared" si="6"/>
        <v>985.17999999999972</v>
      </c>
      <c r="J65" s="73">
        <f t="shared" si="7"/>
        <v>217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1003.34</v>
      </c>
      <c r="V65" s="73">
        <f t="shared" si="9"/>
        <v>221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33"/>
      <c r="F66" s="227">
        <f t="shared" si="10"/>
        <v>0</v>
      </c>
      <c r="G66" s="915"/>
      <c r="H66" s="916"/>
      <c r="I66" s="203">
        <f t="shared" si="6"/>
        <v>985.17999999999972</v>
      </c>
      <c r="J66" s="73">
        <f t="shared" si="7"/>
        <v>217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1003.34</v>
      </c>
      <c r="V66" s="73">
        <f t="shared" si="9"/>
        <v>221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33"/>
      <c r="F67" s="227">
        <f t="shared" si="10"/>
        <v>0</v>
      </c>
      <c r="G67" s="915"/>
      <c r="H67" s="916"/>
      <c r="I67" s="203">
        <f t="shared" si="6"/>
        <v>985.17999999999972</v>
      </c>
      <c r="J67" s="73">
        <f t="shared" si="7"/>
        <v>217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1003.34</v>
      </c>
      <c r="V67" s="73">
        <f t="shared" si="9"/>
        <v>221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33"/>
      <c r="F68" s="227">
        <f t="shared" si="10"/>
        <v>0</v>
      </c>
      <c r="G68" s="915"/>
      <c r="H68" s="916"/>
      <c r="I68" s="203">
        <f t="shared" si="6"/>
        <v>985.17999999999972</v>
      </c>
      <c r="J68" s="73">
        <f t="shared" si="7"/>
        <v>217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1003.34</v>
      </c>
      <c r="V68" s="73">
        <f t="shared" si="9"/>
        <v>221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33"/>
      <c r="F69" s="227">
        <f t="shared" si="10"/>
        <v>0</v>
      </c>
      <c r="G69" s="915"/>
      <c r="H69" s="916"/>
      <c r="I69" s="203">
        <f t="shared" si="6"/>
        <v>985.17999999999972</v>
      </c>
      <c r="J69" s="73">
        <f t="shared" si="7"/>
        <v>217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1003.34</v>
      </c>
      <c r="V69" s="73">
        <f t="shared" si="9"/>
        <v>221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33"/>
      <c r="F70" s="227">
        <f t="shared" si="10"/>
        <v>0</v>
      </c>
      <c r="G70" s="915"/>
      <c r="H70" s="916"/>
      <c r="I70" s="203">
        <f t="shared" si="6"/>
        <v>985.17999999999972</v>
      </c>
      <c r="J70" s="73">
        <f t="shared" si="7"/>
        <v>217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1003.34</v>
      </c>
      <c r="V70" s="73">
        <f t="shared" si="9"/>
        <v>221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33"/>
      <c r="F71" s="227">
        <f t="shared" si="10"/>
        <v>0</v>
      </c>
      <c r="G71" s="915"/>
      <c r="H71" s="916"/>
      <c r="I71" s="203">
        <f t="shared" si="6"/>
        <v>985.17999999999972</v>
      </c>
      <c r="J71" s="73">
        <f t="shared" si="7"/>
        <v>217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1003.34</v>
      </c>
      <c r="V71" s="73">
        <f t="shared" si="9"/>
        <v>221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33"/>
      <c r="F72" s="227">
        <f t="shared" si="10"/>
        <v>0</v>
      </c>
      <c r="G72" s="915"/>
      <c r="H72" s="916"/>
      <c r="I72" s="203">
        <f t="shared" si="6"/>
        <v>985.17999999999972</v>
      </c>
      <c r="J72" s="73">
        <f t="shared" si="7"/>
        <v>217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1003.34</v>
      </c>
      <c r="V72" s="73">
        <f t="shared" si="9"/>
        <v>221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33"/>
      <c r="F73" s="227">
        <f t="shared" si="10"/>
        <v>0</v>
      </c>
      <c r="G73" s="915"/>
      <c r="H73" s="916"/>
      <c r="I73" s="203">
        <f t="shared" si="6"/>
        <v>985.17999999999972</v>
      </c>
      <c r="J73" s="73">
        <f t="shared" si="7"/>
        <v>217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1003.34</v>
      </c>
      <c r="V73" s="73">
        <f t="shared" si="9"/>
        <v>221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33"/>
      <c r="F74" s="227">
        <f t="shared" si="10"/>
        <v>0</v>
      </c>
      <c r="G74" s="915"/>
      <c r="H74" s="916"/>
      <c r="I74" s="203">
        <f t="shared" si="6"/>
        <v>985.17999999999972</v>
      </c>
      <c r="J74" s="73">
        <f t="shared" si="7"/>
        <v>217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1003.34</v>
      </c>
      <c r="V74" s="73">
        <f t="shared" si="9"/>
        <v>221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33"/>
      <c r="F75" s="227">
        <f t="shared" si="10"/>
        <v>0</v>
      </c>
      <c r="G75" s="915"/>
      <c r="H75" s="916"/>
      <c r="I75" s="203">
        <f t="shared" ref="I75:I107" si="12">I74-F75</f>
        <v>985.17999999999972</v>
      </c>
      <c r="J75" s="73">
        <f t="shared" ref="J75:J106" si="13">J74-C75</f>
        <v>217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1003.34</v>
      </c>
      <c r="V75" s="73">
        <f t="shared" ref="V75:V106" si="15">V74-O75</f>
        <v>221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33"/>
      <c r="F76" s="227">
        <f t="shared" si="10"/>
        <v>0</v>
      </c>
      <c r="G76" s="915"/>
      <c r="H76" s="916"/>
      <c r="I76" s="203">
        <f t="shared" si="12"/>
        <v>985.17999999999972</v>
      </c>
      <c r="J76" s="73">
        <f t="shared" si="13"/>
        <v>217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1003.34</v>
      </c>
      <c r="V76" s="73">
        <f t="shared" si="15"/>
        <v>221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33"/>
      <c r="F77" s="227">
        <f t="shared" si="10"/>
        <v>0</v>
      </c>
      <c r="G77" s="915"/>
      <c r="H77" s="916"/>
      <c r="I77" s="203">
        <f t="shared" si="12"/>
        <v>985.17999999999972</v>
      </c>
      <c r="J77" s="73">
        <f t="shared" si="13"/>
        <v>217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1003.34</v>
      </c>
      <c r="V77" s="73">
        <f t="shared" si="15"/>
        <v>221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33"/>
      <c r="F78" s="227">
        <f t="shared" si="10"/>
        <v>0</v>
      </c>
      <c r="G78" s="915"/>
      <c r="H78" s="916"/>
      <c r="I78" s="203">
        <f t="shared" si="12"/>
        <v>985.17999999999972</v>
      </c>
      <c r="J78" s="73">
        <f t="shared" si="13"/>
        <v>217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1003.34</v>
      </c>
      <c r="V78" s="73">
        <f t="shared" si="15"/>
        <v>221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33"/>
      <c r="F79" s="227">
        <f t="shared" si="10"/>
        <v>0</v>
      </c>
      <c r="G79" s="915"/>
      <c r="H79" s="916"/>
      <c r="I79" s="203">
        <f t="shared" si="12"/>
        <v>985.17999999999972</v>
      </c>
      <c r="J79" s="73">
        <f t="shared" si="13"/>
        <v>217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1003.34</v>
      </c>
      <c r="V79" s="73">
        <f t="shared" si="15"/>
        <v>221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33"/>
      <c r="F80" s="227">
        <f t="shared" si="10"/>
        <v>0</v>
      </c>
      <c r="G80" s="915"/>
      <c r="H80" s="916"/>
      <c r="I80" s="203">
        <f t="shared" si="12"/>
        <v>985.17999999999972</v>
      </c>
      <c r="J80" s="73">
        <f t="shared" si="13"/>
        <v>217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1003.34</v>
      </c>
      <c r="V80" s="73">
        <f t="shared" si="15"/>
        <v>221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33"/>
      <c r="F81" s="227">
        <f t="shared" si="10"/>
        <v>0</v>
      </c>
      <c r="G81" s="915"/>
      <c r="H81" s="916"/>
      <c r="I81" s="203">
        <f t="shared" si="12"/>
        <v>985.17999999999972</v>
      </c>
      <c r="J81" s="73">
        <f t="shared" si="13"/>
        <v>217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1003.34</v>
      </c>
      <c r="V81" s="73">
        <f t="shared" si="15"/>
        <v>221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33"/>
      <c r="F82" s="227">
        <f t="shared" si="10"/>
        <v>0</v>
      </c>
      <c r="G82" s="915"/>
      <c r="H82" s="916"/>
      <c r="I82" s="203">
        <f t="shared" si="12"/>
        <v>985.17999999999972</v>
      </c>
      <c r="J82" s="73">
        <f t="shared" si="13"/>
        <v>217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1003.34</v>
      </c>
      <c r="V82" s="73">
        <f t="shared" si="15"/>
        <v>221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33"/>
      <c r="F83" s="227">
        <f t="shared" si="10"/>
        <v>0</v>
      </c>
      <c r="G83" s="915"/>
      <c r="H83" s="916"/>
      <c r="I83" s="203">
        <f t="shared" si="12"/>
        <v>985.17999999999972</v>
      </c>
      <c r="J83" s="73">
        <f t="shared" si="13"/>
        <v>217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1003.34</v>
      </c>
      <c r="V83" s="73">
        <f t="shared" si="15"/>
        <v>221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33"/>
      <c r="F84" s="227">
        <f t="shared" si="10"/>
        <v>0</v>
      </c>
      <c r="G84" s="915"/>
      <c r="H84" s="916"/>
      <c r="I84" s="203">
        <f t="shared" si="12"/>
        <v>985.17999999999972</v>
      </c>
      <c r="J84" s="73">
        <f t="shared" si="13"/>
        <v>217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1003.34</v>
      </c>
      <c r="V84" s="73">
        <f t="shared" si="15"/>
        <v>221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33"/>
      <c r="F85" s="227">
        <f t="shared" si="10"/>
        <v>0</v>
      </c>
      <c r="G85" s="915"/>
      <c r="H85" s="916"/>
      <c r="I85" s="203">
        <f t="shared" si="12"/>
        <v>985.17999999999972</v>
      </c>
      <c r="J85" s="73">
        <f t="shared" si="13"/>
        <v>217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1003.34</v>
      </c>
      <c r="V85" s="73">
        <f t="shared" si="15"/>
        <v>221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33"/>
      <c r="F86" s="227">
        <f t="shared" si="10"/>
        <v>0</v>
      </c>
      <c r="G86" s="915"/>
      <c r="H86" s="916"/>
      <c r="I86" s="203">
        <f t="shared" si="12"/>
        <v>985.17999999999972</v>
      </c>
      <c r="J86" s="73">
        <f t="shared" si="13"/>
        <v>217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1003.34</v>
      </c>
      <c r="V86" s="73">
        <f t="shared" si="15"/>
        <v>221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33"/>
      <c r="F87" s="227">
        <f t="shared" si="10"/>
        <v>0</v>
      </c>
      <c r="G87" s="915"/>
      <c r="H87" s="916"/>
      <c r="I87" s="203">
        <f t="shared" si="12"/>
        <v>985.17999999999972</v>
      </c>
      <c r="J87" s="73">
        <f t="shared" si="13"/>
        <v>217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1003.34</v>
      </c>
      <c r="V87" s="73">
        <f t="shared" si="15"/>
        <v>221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33"/>
      <c r="F88" s="227">
        <f t="shared" si="10"/>
        <v>0</v>
      </c>
      <c r="G88" s="915"/>
      <c r="H88" s="916"/>
      <c r="I88" s="203">
        <f t="shared" si="12"/>
        <v>985.17999999999972</v>
      </c>
      <c r="J88" s="73">
        <f t="shared" si="13"/>
        <v>217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1003.34</v>
      </c>
      <c r="V88" s="73">
        <f t="shared" si="15"/>
        <v>221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33"/>
      <c r="F89" s="227">
        <f t="shared" si="10"/>
        <v>0</v>
      </c>
      <c r="G89" s="915"/>
      <c r="H89" s="916"/>
      <c r="I89" s="203">
        <f t="shared" si="12"/>
        <v>985.17999999999972</v>
      </c>
      <c r="J89" s="73">
        <f t="shared" si="13"/>
        <v>217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1003.34</v>
      </c>
      <c r="V89" s="73">
        <f t="shared" si="15"/>
        <v>221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33"/>
      <c r="F90" s="227">
        <f t="shared" si="10"/>
        <v>0</v>
      </c>
      <c r="G90" s="915"/>
      <c r="H90" s="916"/>
      <c r="I90" s="203">
        <f t="shared" si="12"/>
        <v>985.17999999999972</v>
      </c>
      <c r="J90" s="73">
        <f t="shared" si="13"/>
        <v>217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1003.34</v>
      </c>
      <c r="V90" s="73">
        <f t="shared" si="15"/>
        <v>221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33"/>
      <c r="F91" s="227">
        <f t="shared" si="10"/>
        <v>0</v>
      </c>
      <c r="G91" s="915"/>
      <c r="H91" s="916"/>
      <c r="I91" s="203">
        <f t="shared" si="12"/>
        <v>985.17999999999972</v>
      </c>
      <c r="J91" s="73">
        <f t="shared" si="13"/>
        <v>217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1003.34</v>
      </c>
      <c r="V91" s="73">
        <f t="shared" si="15"/>
        <v>221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33"/>
      <c r="F92" s="227">
        <f t="shared" si="10"/>
        <v>0</v>
      </c>
      <c r="G92" s="915"/>
      <c r="H92" s="916"/>
      <c r="I92" s="203">
        <f t="shared" si="12"/>
        <v>985.17999999999972</v>
      </c>
      <c r="J92" s="73">
        <f t="shared" si="13"/>
        <v>217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1003.34</v>
      </c>
      <c r="V92" s="73">
        <f t="shared" si="15"/>
        <v>221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33"/>
      <c r="F93" s="227">
        <f t="shared" si="10"/>
        <v>0</v>
      </c>
      <c r="G93" s="915"/>
      <c r="H93" s="916"/>
      <c r="I93" s="203">
        <f t="shared" si="12"/>
        <v>985.17999999999972</v>
      </c>
      <c r="J93" s="73">
        <f t="shared" si="13"/>
        <v>217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1003.34</v>
      </c>
      <c r="V93" s="73">
        <f t="shared" si="15"/>
        <v>221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33"/>
      <c r="F94" s="227">
        <f t="shared" si="10"/>
        <v>0</v>
      </c>
      <c r="G94" s="915"/>
      <c r="H94" s="916"/>
      <c r="I94" s="203">
        <f t="shared" si="12"/>
        <v>985.17999999999972</v>
      </c>
      <c r="J94" s="73">
        <f t="shared" si="13"/>
        <v>217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1003.34</v>
      </c>
      <c r="V94" s="73">
        <f t="shared" si="15"/>
        <v>221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33"/>
      <c r="F95" s="227">
        <f t="shared" si="10"/>
        <v>0</v>
      </c>
      <c r="G95" s="915"/>
      <c r="H95" s="916"/>
      <c r="I95" s="203">
        <f t="shared" si="12"/>
        <v>985.17999999999972</v>
      </c>
      <c r="J95" s="73">
        <f t="shared" si="13"/>
        <v>217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1003.34</v>
      </c>
      <c r="V95" s="73">
        <f t="shared" si="15"/>
        <v>221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33"/>
      <c r="F96" s="227">
        <f t="shared" si="10"/>
        <v>0</v>
      </c>
      <c r="G96" s="915"/>
      <c r="H96" s="916"/>
      <c r="I96" s="203">
        <f t="shared" si="12"/>
        <v>985.17999999999972</v>
      </c>
      <c r="J96" s="73">
        <f t="shared" si="13"/>
        <v>217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1003.34</v>
      </c>
      <c r="V96" s="73">
        <f t="shared" si="15"/>
        <v>221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33"/>
      <c r="F97" s="227">
        <f t="shared" si="10"/>
        <v>0</v>
      </c>
      <c r="G97" s="915"/>
      <c r="H97" s="916"/>
      <c r="I97" s="203">
        <f t="shared" si="12"/>
        <v>985.17999999999972</v>
      </c>
      <c r="J97" s="73">
        <f t="shared" si="13"/>
        <v>217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1003.34</v>
      </c>
      <c r="V97" s="73">
        <f t="shared" si="15"/>
        <v>221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33"/>
      <c r="F98" s="227">
        <f t="shared" si="10"/>
        <v>0</v>
      </c>
      <c r="G98" s="915"/>
      <c r="H98" s="916"/>
      <c r="I98" s="203">
        <f t="shared" si="12"/>
        <v>985.17999999999972</v>
      </c>
      <c r="J98" s="73">
        <f t="shared" si="13"/>
        <v>217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1003.34</v>
      </c>
      <c r="V98" s="73">
        <f t="shared" si="15"/>
        <v>221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33"/>
      <c r="F99" s="227">
        <f t="shared" si="10"/>
        <v>0</v>
      </c>
      <c r="G99" s="915"/>
      <c r="H99" s="916"/>
      <c r="I99" s="203">
        <f t="shared" si="12"/>
        <v>985.17999999999972</v>
      </c>
      <c r="J99" s="73">
        <f t="shared" si="13"/>
        <v>217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1003.34</v>
      </c>
      <c r="V99" s="73">
        <f t="shared" si="15"/>
        <v>221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33"/>
      <c r="F100" s="227">
        <f t="shared" si="10"/>
        <v>0</v>
      </c>
      <c r="G100" s="915"/>
      <c r="H100" s="916"/>
      <c r="I100" s="203">
        <f t="shared" si="12"/>
        <v>985.17999999999972</v>
      </c>
      <c r="J100" s="73">
        <f t="shared" si="13"/>
        <v>217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1003.34</v>
      </c>
      <c r="V100" s="73">
        <f t="shared" si="15"/>
        <v>221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33"/>
      <c r="F101" s="227">
        <f t="shared" si="10"/>
        <v>0</v>
      </c>
      <c r="G101" s="915"/>
      <c r="H101" s="916"/>
      <c r="I101" s="203">
        <f t="shared" si="12"/>
        <v>985.17999999999972</v>
      </c>
      <c r="J101" s="73">
        <f t="shared" si="13"/>
        <v>217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1003.34</v>
      </c>
      <c r="V101" s="73">
        <f t="shared" si="15"/>
        <v>221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33"/>
      <c r="F102" s="227">
        <f t="shared" si="10"/>
        <v>0</v>
      </c>
      <c r="G102" s="915"/>
      <c r="H102" s="916"/>
      <c r="I102" s="203">
        <f t="shared" si="12"/>
        <v>985.17999999999972</v>
      </c>
      <c r="J102" s="73">
        <f t="shared" si="13"/>
        <v>217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1003.34</v>
      </c>
      <c r="V102" s="73">
        <f t="shared" si="15"/>
        <v>221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33"/>
      <c r="F103" s="227">
        <f t="shared" si="10"/>
        <v>0</v>
      </c>
      <c r="G103" s="915"/>
      <c r="H103" s="916"/>
      <c r="I103" s="203">
        <f t="shared" si="12"/>
        <v>985.17999999999972</v>
      </c>
      <c r="J103" s="73">
        <f t="shared" si="13"/>
        <v>217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1003.34</v>
      </c>
      <c r="V103" s="73">
        <f t="shared" si="15"/>
        <v>221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33"/>
      <c r="F104" s="227">
        <f t="shared" si="10"/>
        <v>0</v>
      </c>
      <c r="G104" s="915"/>
      <c r="H104" s="916"/>
      <c r="I104" s="203">
        <f t="shared" si="12"/>
        <v>985.17999999999972</v>
      </c>
      <c r="J104" s="73">
        <f t="shared" si="13"/>
        <v>217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1003.34</v>
      </c>
      <c r="V104" s="73">
        <f t="shared" si="15"/>
        <v>221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33"/>
      <c r="F105" s="227">
        <f t="shared" si="10"/>
        <v>0</v>
      </c>
      <c r="G105" s="915"/>
      <c r="H105" s="916"/>
      <c r="I105" s="203">
        <f t="shared" si="12"/>
        <v>985.17999999999972</v>
      </c>
      <c r="J105" s="73">
        <f t="shared" si="13"/>
        <v>217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1003.34</v>
      </c>
      <c r="V105" s="73">
        <f t="shared" si="15"/>
        <v>221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33"/>
      <c r="F106" s="227">
        <f t="shared" si="10"/>
        <v>0</v>
      </c>
      <c r="G106" s="915"/>
      <c r="H106" s="916"/>
      <c r="I106" s="203">
        <f t="shared" si="12"/>
        <v>985.17999999999972</v>
      </c>
      <c r="J106" s="73">
        <f t="shared" si="13"/>
        <v>217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1003.34</v>
      </c>
      <c r="V106" s="73">
        <f t="shared" si="15"/>
        <v>221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33"/>
      <c r="F107" s="227">
        <f t="shared" si="10"/>
        <v>0</v>
      </c>
      <c r="G107" s="915"/>
      <c r="H107" s="916"/>
      <c r="I107" s="203">
        <f t="shared" si="12"/>
        <v>985.17999999999972</v>
      </c>
      <c r="J107" s="73">
        <f>J83-C107</f>
        <v>217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1003.34</v>
      </c>
      <c r="V107" s="73">
        <f>V83-O107</f>
        <v>221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221</v>
      </c>
      <c r="Q111" s="40"/>
      <c r="R111" s="6"/>
      <c r="S111" s="31"/>
      <c r="T111" s="17"/>
      <c r="U111" s="132"/>
      <c r="V111" s="73"/>
    </row>
    <row r="112" spans="2:23" x14ac:dyDescent="0.25">
      <c r="C112" s="1213" t="s">
        <v>19</v>
      </c>
      <c r="D112" s="1214"/>
      <c r="E112" s="39">
        <f>E4+E5-F109+E6+E7</f>
        <v>985.18</v>
      </c>
      <c r="F112" s="6"/>
      <c r="G112" s="6"/>
      <c r="H112" s="17"/>
      <c r="I112" s="132"/>
      <c r="J112" s="73"/>
      <c r="O112" s="1213" t="s">
        <v>19</v>
      </c>
      <c r="P112" s="1214"/>
      <c r="Q112" s="39">
        <f>Q4+Q5-R109+Q6+Q7</f>
        <v>1003.34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sqref="A1:XFD104857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77" t="s">
        <v>297</v>
      </c>
      <c r="B1" s="1177"/>
      <c r="C1" s="1177"/>
      <c r="D1" s="1177"/>
      <c r="E1" s="1177"/>
      <c r="F1" s="1177"/>
      <c r="G1" s="1177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194" t="s">
        <v>298</v>
      </c>
      <c r="B5" s="1215" t="s">
        <v>299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194"/>
      <c r="B6" s="1215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8" t="s">
        <v>9</v>
      </c>
      <c r="G8" s="1079" t="s">
        <v>16</v>
      </c>
      <c r="H8" s="24"/>
    </row>
    <row r="9" spans="1:8" ht="15.75" thickTop="1" x14ac:dyDescent="0.25">
      <c r="A9" s="73"/>
      <c r="B9" s="988"/>
      <c r="C9" s="263"/>
      <c r="D9" s="92"/>
      <c r="E9" s="208"/>
      <c r="F9" s="69">
        <v>0</v>
      </c>
      <c r="G9" s="70"/>
      <c r="H9" s="71"/>
    </row>
    <row r="10" spans="1:8" x14ac:dyDescent="0.25">
      <c r="B10" s="988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8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8"/>
      <c r="C12" s="15"/>
      <c r="D12" s="92"/>
      <c r="E12" s="208"/>
      <c r="F12" s="69">
        <v>0</v>
      </c>
      <c r="G12" s="70"/>
      <c r="H12" s="71"/>
    </row>
    <row r="13" spans="1:8" x14ac:dyDescent="0.25">
      <c r="B13" s="988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8"/>
      <c r="C14" s="15"/>
      <c r="D14" s="92"/>
      <c r="E14" s="469"/>
      <c r="F14" s="69">
        <v>0</v>
      </c>
      <c r="G14" s="265"/>
      <c r="H14" s="266"/>
    </row>
    <row r="15" spans="1:8" x14ac:dyDescent="0.25">
      <c r="B15" s="988"/>
      <c r="C15" s="263"/>
      <c r="D15" s="92"/>
      <c r="E15" s="208"/>
      <c r="F15" s="69">
        <v>0</v>
      </c>
      <c r="G15" s="70"/>
      <c r="H15" s="266"/>
    </row>
    <row r="16" spans="1:8" x14ac:dyDescent="0.25">
      <c r="B16" s="988"/>
      <c r="C16" s="15"/>
      <c r="D16" s="92"/>
      <c r="E16" s="208"/>
      <c r="F16" s="69">
        <v>0</v>
      </c>
      <c r="G16" s="70"/>
      <c r="H16" s="266"/>
    </row>
    <row r="17" spans="2:8" x14ac:dyDescent="0.25">
      <c r="B17" s="988"/>
      <c r="C17" s="263"/>
      <c r="D17" s="92"/>
      <c r="E17" s="208"/>
      <c r="F17" s="69">
        <v>0</v>
      </c>
      <c r="G17" s="70"/>
      <c r="H17" s="266"/>
    </row>
    <row r="18" spans="2:8" x14ac:dyDescent="0.25">
      <c r="B18" s="988"/>
      <c r="C18" s="15"/>
      <c r="D18" s="92"/>
      <c r="E18" s="208"/>
      <c r="F18" s="69">
        <v>0</v>
      </c>
      <c r="G18" s="70"/>
      <c r="H18" s="266"/>
    </row>
    <row r="19" spans="2:8" x14ac:dyDescent="0.25">
      <c r="B19" s="988"/>
      <c r="C19" s="263"/>
      <c r="D19" s="92"/>
      <c r="E19" s="208"/>
      <c r="F19" s="69">
        <v>0</v>
      </c>
      <c r="G19" s="70"/>
      <c r="H19" s="266"/>
    </row>
    <row r="20" spans="2:8" x14ac:dyDescent="0.25">
      <c r="B20" s="988"/>
      <c r="C20" s="15"/>
      <c r="D20" s="92"/>
      <c r="E20" s="208"/>
      <c r="F20" s="69">
        <v>0</v>
      </c>
      <c r="G20" s="70"/>
      <c r="H20" s="266"/>
    </row>
    <row r="21" spans="2:8" x14ac:dyDescent="0.25">
      <c r="B21" s="988"/>
      <c r="C21" s="263"/>
      <c r="D21" s="92"/>
      <c r="E21" s="208"/>
      <c r="F21" s="69">
        <v>0</v>
      </c>
      <c r="G21" s="70"/>
      <c r="H21" s="266"/>
    </row>
    <row r="22" spans="2:8" x14ac:dyDescent="0.25">
      <c r="B22" s="988"/>
      <c r="C22" s="15"/>
      <c r="D22" s="92"/>
      <c r="E22" s="208"/>
      <c r="F22" s="69">
        <v>0</v>
      </c>
      <c r="G22" s="70"/>
      <c r="H22" s="266"/>
    </row>
    <row r="23" spans="2:8" x14ac:dyDescent="0.25">
      <c r="B23" s="988"/>
      <c r="C23" s="263"/>
      <c r="D23" s="92"/>
      <c r="E23" s="208"/>
      <c r="F23" s="69">
        <v>0</v>
      </c>
      <c r="G23" s="70"/>
      <c r="H23" s="71"/>
    </row>
    <row r="24" spans="2:8" x14ac:dyDescent="0.25">
      <c r="B24" s="988"/>
      <c r="C24" s="15"/>
      <c r="D24" s="92"/>
      <c r="E24" s="208"/>
      <c r="F24" s="69">
        <v>0</v>
      </c>
      <c r="G24" s="70"/>
      <c r="H24" s="71"/>
    </row>
    <row r="25" spans="2:8" x14ac:dyDescent="0.25">
      <c r="B25" s="988"/>
      <c r="C25" s="263"/>
      <c r="D25" s="92"/>
      <c r="E25" s="208"/>
      <c r="F25" s="69">
        <v>0</v>
      </c>
      <c r="G25" s="70"/>
      <c r="H25" s="71"/>
    </row>
    <row r="26" spans="2:8" x14ac:dyDescent="0.25">
      <c r="B26" s="988"/>
      <c r="C26" s="15"/>
      <c r="D26" s="92"/>
      <c r="E26" s="208"/>
      <c r="F26" s="69">
        <v>0</v>
      </c>
      <c r="G26" s="70"/>
      <c r="H26" s="71"/>
    </row>
    <row r="27" spans="2:8" x14ac:dyDescent="0.25">
      <c r="B27" s="988"/>
      <c r="C27" s="263"/>
      <c r="D27" s="92"/>
      <c r="E27" s="208"/>
      <c r="F27" s="69">
        <v>0</v>
      </c>
      <c r="G27" s="70"/>
      <c r="H27" s="71"/>
    </row>
    <row r="28" spans="2:8" x14ac:dyDescent="0.25">
      <c r="B28" s="988"/>
      <c r="C28" s="15"/>
      <c r="D28" s="384"/>
      <c r="E28" s="208"/>
      <c r="F28" s="69">
        <v>0</v>
      </c>
      <c r="G28" s="70"/>
      <c r="H28" s="71"/>
    </row>
    <row r="29" spans="2:8" x14ac:dyDescent="0.25">
      <c r="B29" s="988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13" t="s">
        <v>19</v>
      </c>
      <c r="D34" s="121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81" t="s">
        <v>273</v>
      </c>
      <c r="B1" s="1181"/>
      <c r="C1" s="1181"/>
      <c r="D1" s="1181"/>
      <c r="E1" s="1181"/>
      <c r="F1" s="1181"/>
      <c r="G1" s="1181"/>
      <c r="H1" s="11">
        <v>1</v>
      </c>
      <c r="K1" s="1181" t="str">
        <f>A1</f>
        <v>INVENTARIO    DEL MES DE MAYO 2022</v>
      </c>
      <c r="L1" s="1181"/>
      <c r="M1" s="1181"/>
      <c r="N1" s="1181"/>
      <c r="O1" s="1181"/>
      <c r="P1" s="1181"/>
      <c r="Q1" s="1181"/>
      <c r="R1" s="11">
        <v>2</v>
      </c>
      <c r="U1" s="1177" t="s">
        <v>281</v>
      </c>
      <c r="V1" s="1177"/>
      <c r="W1" s="1177"/>
      <c r="X1" s="1177"/>
      <c r="Y1" s="1177"/>
      <c r="Z1" s="1177"/>
      <c r="AA1" s="1177"/>
      <c r="AB1" s="11">
        <v>3</v>
      </c>
      <c r="AE1" s="1177" t="str">
        <f>U1</f>
        <v>ENTRADA DEL MES DE JUNIO 2022</v>
      </c>
      <c r="AF1" s="1177"/>
      <c r="AG1" s="1177"/>
      <c r="AH1" s="1177"/>
      <c r="AI1" s="1177"/>
      <c r="AJ1" s="1177"/>
      <c r="AK1" s="117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26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26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16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17" t="s">
        <v>70</v>
      </c>
      <c r="M5" s="563"/>
      <c r="N5" s="248"/>
      <c r="O5" s="267"/>
      <c r="P5" s="253"/>
      <c r="Q5" s="260"/>
      <c r="U5" s="250" t="s">
        <v>66</v>
      </c>
      <c r="V5" s="1217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16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16"/>
      <c r="C6" s="12"/>
      <c r="D6" s="12"/>
      <c r="E6" s="961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218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  <c r="U6" s="250"/>
      <c r="V6" s="1218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16"/>
      <c r="AG6" s="12"/>
      <c r="AH6" s="12"/>
      <c r="AI6" s="961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163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243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243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163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9</v>
      </c>
      <c r="C10" s="73"/>
      <c r="D10" s="860"/>
      <c r="E10" s="861"/>
      <c r="F10" s="860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60"/>
      <c r="O10" s="861"/>
      <c r="P10" s="860">
        <f>N10</f>
        <v>0</v>
      </c>
      <c r="Q10" s="422"/>
      <c r="R10" s="423"/>
      <c r="S10" s="275">
        <f>S9-P10</f>
        <v>60</v>
      </c>
      <c r="U10" s="207"/>
      <c r="V10" s="83">
        <f t="shared" ref="V10:V73" si="4">V9-W10</f>
        <v>10</v>
      </c>
      <c r="W10" s="73"/>
      <c r="X10" s="860"/>
      <c r="Y10" s="861"/>
      <c r="Z10" s="860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60"/>
      <c r="AI10" s="861"/>
      <c r="AJ10" s="860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9</v>
      </c>
      <c r="C11" s="73"/>
      <c r="D11" s="860"/>
      <c r="E11" s="861"/>
      <c r="F11" s="860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60"/>
      <c r="O11" s="861"/>
      <c r="P11" s="860">
        <f t="shared" ref="P11:P74" si="8">N11</f>
        <v>0</v>
      </c>
      <c r="Q11" s="422"/>
      <c r="R11" s="423"/>
      <c r="S11" s="275">
        <f t="shared" ref="S11:S74" si="9">S10-P11</f>
        <v>60</v>
      </c>
      <c r="U11" s="195"/>
      <c r="V11" s="83">
        <f t="shared" si="4"/>
        <v>10</v>
      </c>
      <c r="W11" s="73"/>
      <c r="X11" s="860"/>
      <c r="Y11" s="861"/>
      <c r="Z11" s="860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60"/>
      <c r="AI11" s="861"/>
      <c r="AJ11" s="860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9</v>
      </c>
      <c r="C12" s="73"/>
      <c r="D12" s="860"/>
      <c r="E12" s="861"/>
      <c r="F12" s="860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60"/>
      <c r="O12" s="861"/>
      <c r="P12" s="860">
        <f t="shared" si="8"/>
        <v>0</v>
      </c>
      <c r="Q12" s="422"/>
      <c r="R12" s="423"/>
      <c r="S12" s="275">
        <f t="shared" si="9"/>
        <v>60</v>
      </c>
      <c r="U12" s="195"/>
      <c r="V12" s="83">
        <f t="shared" si="4"/>
        <v>10</v>
      </c>
      <c r="W12" s="73"/>
      <c r="X12" s="860"/>
      <c r="Y12" s="861"/>
      <c r="Z12" s="860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60"/>
      <c r="AI12" s="861"/>
      <c r="AJ12" s="860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9</v>
      </c>
      <c r="C13" s="73"/>
      <c r="D13" s="860"/>
      <c r="E13" s="861"/>
      <c r="F13" s="860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60"/>
      <c r="O13" s="861"/>
      <c r="P13" s="860">
        <f t="shared" si="8"/>
        <v>0</v>
      </c>
      <c r="Q13" s="422"/>
      <c r="R13" s="423"/>
      <c r="S13" s="275">
        <f t="shared" si="9"/>
        <v>60</v>
      </c>
      <c r="U13" s="82" t="s">
        <v>33</v>
      </c>
      <c r="V13" s="83">
        <f t="shared" si="4"/>
        <v>10</v>
      </c>
      <c r="W13" s="73"/>
      <c r="X13" s="860"/>
      <c r="Y13" s="861"/>
      <c r="Z13" s="860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60"/>
      <c r="AI13" s="861"/>
      <c r="AJ13" s="860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9</v>
      </c>
      <c r="C14" s="73"/>
      <c r="D14" s="860"/>
      <c r="E14" s="861"/>
      <c r="F14" s="860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60"/>
      <c r="O14" s="861"/>
      <c r="P14" s="860">
        <f t="shared" si="8"/>
        <v>0</v>
      </c>
      <c r="Q14" s="422"/>
      <c r="R14" s="423"/>
      <c r="S14" s="275">
        <f t="shared" si="9"/>
        <v>60</v>
      </c>
      <c r="U14" s="73"/>
      <c r="V14" s="83">
        <f t="shared" si="4"/>
        <v>10</v>
      </c>
      <c r="W14" s="73"/>
      <c r="X14" s="860"/>
      <c r="Y14" s="861"/>
      <c r="Z14" s="860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60"/>
      <c r="AI14" s="861"/>
      <c r="AJ14" s="860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9</v>
      </c>
      <c r="C15" s="73"/>
      <c r="D15" s="860"/>
      <c r="E15" s="861"/>
      <c r="F15" s="860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60"/>
      <c r="O15" s="861"/>
      <c r="P15" s="860">
        <f t="shared" si="8"/>
        <v>0</v>
      </c>
      <c r="Q15" s="422"/>
      <c r="R15" s="423"/>
      <c r="S15" s="275">
        <f t="shared" si="9"/>
        <v>60</v>
      </c>
      <c r="U15" s="73" t="s">
        <v>22</v>
      </c>
      <c r="V15" s="83">
        <f t="shared" si="4"/>
        <v>10</v>
      </c>
      <c r="W15" s="73"/>
      <c r="X15" s="860"/>
      <c r="Y15" s="861"/>
      <c r="Z15" s="860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60"/>
      <c r="AI15" s="861"/>
      <c r="AJ15" s="860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9</v>
      </c>
      <c r="C16" s="73"/>
      <c r="D16" s="860"/>
      <c r="E16" s="861"/>
      <c r="F16" s="860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60"/>
      <c r="O16" s="861"/>
      <c r="P16" s="860">
        <f t="shared" si="8"/>
        <v>0</v>
      </c>
      <c r="Q16" s="422"/>
      <c r="R16" s="423"/>
      <c r="S16" s="275">
        <f t="shared" si="9"/>
        <v>60</v>
      </c>
      <c r="V16" s="83">
        <f t="shared" si="4"/>
        <v>10</v>
      </c>
      <c r="W16" s="73"/>
      <c r="X16" s="860"/>
      <c r="Y16" s="861"/>
      <c r="Z16" s="860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60"/>
      <c r="AI16" s="861"/>
      <c r="AJ16" s="860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9</v>
      </c>
      <c r="C17" s="73"/>
      <c r="D17" s="860"/>
      <c r="E17" s="861"/>
      <c r="F17" s="860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60"/>
      <c r="O17" s="861"/>
      <c r="P17" s="860">
        <f t="shared" si="8"/>
        <v>0</v>
      </c>
      <c r="Q17" s="422"/>
      <c r="R17" s="423"/>
      <c r="S17" s="275">
        <f t="shared" si="9"/>
        <v>60</v>
      </c>
      <c r="V17" s="83">
        <f t="shared" si="4"/>
        <v>10</v>
      </c>
      <c r="W17" s="73"/>
      <c r="X17" s="860"/>
      <c r="Y17" s="861"/>
      <c r="Z17" s="860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60"/>
      <c r="AI17" s="861"/>
      <c r="AJ17" s="860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9</v>
      </c>
      <c r="C18" s="73"/>
      <c r="D18" s="860"/>
      <c r="E18" s="861"/>
      <c r="F18" s="860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60"/>
      <c r="O18" s="861"/>
      <c r="P18" s="860">
        <f t="shared" si="8"/>
        <v>0</v>
      </c>
      <c r="Q18" s="422"/>
      <c r="R18" s="423"/>
      <c r="S18" s="275">
        <f t="shared" si="9"/>
        <v>60</v>
      </c>
      <c r="U18" s="122"/>
      <c r="V18" s="83">
        <f t="shared" si="4"/>
        <v>10</v>
      </c>
      <c r="W18" s="73"/>
      <c r="X18" s="860"/>
      <c r="Y18" s="861"/>
      <c r="Z18" s="860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60"/>
      <c r="AI18" s="861"/>
      <c r="AJ18" s="860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60"/>
      <c r="O19" s="861"/>
      <c r="P19" s="860">
        <f t="shared" si="8"/>
        <v>0</v>
      </c>
      <c r="Q19" s="422"/>
      <c r="R19" s="423"/>
      <c r="S19" s="275">
        <f t="shared" si="9"/>
        <v>60</v>
      </c>
      <c r="U19" s="122"/>
      <c r="V19" s="83">
        <f t="shared" si="4"/>
        <v>10</v>
      </c>
      <c r="W19" s="15"/>
      <c r="X19" s="860"/>
      <c r="Y19" s="861"/>
      <c r="Z19" s="860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60"/>
      <c r="O20" s="861"/>
      <c r="P20" s="860">
        <f t="shared" si="8"/>
        <v>0</v>
      </c>
      <c r="Q20" s="422"/>
      <c r="R20" s="423"/>
      <c r="S20" s="275">
        <f t="shared" si="9"/>
        <v>60</v>
      </c>
      <c r="U20" s="122"/>
      <c r="V20" s="83">
        <f t="shared" si="4"/>
        <v>10</v>
      </c>
      <c r="W20" s="15"/>
      <c r="X20" s="860"/>
      <c r="Y20" s="861"/>
      <c r="Z20" s="860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60"/>
      <c r="O21" s="861"/>
      <c r="P21" s="860">
        <f t="shared" si="8"/>
        <v>0</v>
      </c>
      <c r="Q21" s="422"/>
      <c r="R21" s="423"/>
      <c r="S21" s="275">
        <f t="shared" si="9"/>
        <v>60</v>
      </c>
      <c r="U21" s="122"/>
      <c r="V21" s="83">
        <f t="shared" si="4"/>
        <v>10</v>
      </c>
      <c r="W21" s="15"/>
      <c r="X21" s="860"/>
      <c r="Y21" s="861"/>
      <c r="Z21" s="860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60"/>
      <c r="O22" s="861"/>
      <c r="P22" s="860">
        <f t="shared" si="8"/>
        <v>0</v>
      </c>
      <c r="Q22" s="422"/>
      <c r="R22" s="423"/>
      <c r="S22" s="275">
        <f t="shared" si="9"/>
        <v>60</v>
      </c>
      <c r="U22" s="122"/>
      <c r="V22" s="281">
        <f t="shared" si="4"/>
        <v>10</v>
      </c>
      <c r="W22" s="15"/>
      <c r="X22" s="860"/>
      <c r="Y22" s="861"/>
      <c r="Z22" s="860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60"/>
      <c r="O23" s="861"/>
      <c r="P23" s="860">
        <f t="shared" si="8"/>
        <v>0</v>
      </c>
      <c r="Q23" s="422"/>
      <c r="R23" s="423"/>
      <c r="S23" s="275">
        <f t="shared" si="9"/>
        <v>60</v>
      </c>
      <c r="U23" s="123"/>
      <c r="V23" s="281">
        <f t="shared" si="4"/>
        <v>10</v>
      </c>
      <c r="W23" s="15"/>
      <c r="X23" s="860"/>
      <c r="Y23" s="861"/>
      <c r="Z23" s="860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60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60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60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60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60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60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60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60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60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60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60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60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60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60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60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60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60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60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60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60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60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60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60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60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60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60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60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60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60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60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60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60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60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60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60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60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60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60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60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60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60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60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60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60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60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60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60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60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60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60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9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90</v>
      </c>
      <c r="K74" s="122"/>
      <c r="L74" s="12">
        <f t="shared" ref="L74:L75" si="15">L73-M74</f>
        <v>6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60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9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90</v>
      </c>
      <c r="K75" s="122"/>
      <c r="L75" s="12">
        <f t="shared" si="15"/>
        <v>6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60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90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60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179" t="s">
        <v>11</v>
      </c>
      <c r="D83" s="1180"/>
      <c r="E83" s="57">
        <f>E5+E6-F78+E7</f>
        <v>90</v>
      </c>
      <c r="F83" s="73"/>
      <c r="M83" s="1179" t="s">
        <v>11</v>
      </c>
      <c r="N83" s="1180"/>
      <c r="O83" s="57">
        <f>O5+O6-P78+O7</f>
        <v>-40</v>
      </c>
      <c r="P83" s="73"/>
      <c r="W83" s="1179" t="s">
        <v>11</v>
      </c>
      <c r="X83" s="1180"/>
      <c r="Y83" s="57">
        <f>Y5+Y6-Z78+Y7</f>
        <v>100</v>
      </c>
      <c r="Z83" s="73"/>
      <c r="AG83" s="1179" t="s">
        <v>11</v>
      </c>
      <c r="AH83" s="1180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77" t="s">
        <v>297</v>
      </c>
      <c r="B1" s="1177"/>
      <c r="C1" s="1177"/>
      <c r="D1" s="1177"/>
      <c r="E1" s="1177"/>
      <c r="F1" s="1177"/>
      <c r="G1" s="1177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194" t="s">
        <v>363</v>
      </c>
      <c r="B5" s="1186" t="s">
        <v>364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194"/>
      <c r="B6" s="1186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8" t="s">
        <v>9</v>
      </c>
      <c r="G8" s="1079" t="s">
        <v>16</v>
      </c>
      <c r="H8" s="24"/>
    </row>
    <row r="9" spans="1:8" ht="15.75" thickTop="1" x14ac:dyDescent="0.25">
      <c r="A9" s="73"/>
      <c r="B9" s="988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8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8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8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8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8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8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8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8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8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8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8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8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8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8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8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8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8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8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8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8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7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13" t="s">
        <v>19</v>
      </c>
      <c r="D34" s="1214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1" t="s">
        <v>271</v>
      </c>
      <c r="B1" s="1221"/>
      <c r="C1" s="1221"/>
      <c r="D1" s="1221"/>
      <c r="E1" s="1221"/>
      <c r="F1" s="1221"/>
      <c r="G1" s="1221"/>
      <c r="H1" s="99">
        <v>1</v>
      </c>
      <c r="L1" s="1227" t="s">
        <v>296</v>
      </c>
      <c r="M1" s="1227"/>
      <c r="N1" s="1227"/>
      <c r="O1" s="1227"/>
      <c r="P1" s="1227"/>
      <c r="Q1" s="1227"/>
      <c r="R1" s="1227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51"/>
      <c r="B4" s="951"/>
      <c r="C4" s="290"/>
      <c r="D4" s="430"/>
      <c r="E4" s="338"/>
      <c r="F4" s="315"/>
      <c r="G4" s="73"/>
      <c r="L4" s="951"/>
      <c r="M4" s="951"/>
      <c r="N4" s="290"/>
      <c r="O4" s="430"/>
      <c r="P4" s="338"/>
      <c r="Q4" s="315"/>
      <c r="R4" s="73"/>
    </row>
    <row r="5" spans="1:21" ht="15" customHeight="1" x14ac:dyDescent="0.25">
      <c r="A5" s="1222" t="s">
        <v>52</v>
      </c>
      <c r="B5" s="1223" t="s">
        <v>101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222" t="s">
        <v>52</v>
      </c>
      <c r="M5" s="1223" t="s">
        <v>101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4568.93</v>
      </c>
    </row>
    <row r="6" spans="1:21" ht="16.5" customHeight="1" x14ac:dyDescent="0.25">
      <c r="A6" s="1222"/>
      <c r="B6" s="1224"/>
      <c r="C6" s="290"/>
      <c r="D6" s="430"/>
      <c r="E6" s="338">
        <v>237.21</v>
      </c>
      <c r="F6" s="315">
        <v>9</v>
      </c>
      <c r="G6" s="243"/>
      <c r="H6" s="240"/>
      <c r="I6" s="240"/>
      <c r="L6" s="1222"/>
      <c r="M6" s="1224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22"/>
      <c r="B7" s="1224"/>
      <c r="C7" s="290"/>
      <c r="D7" s="430"/>
      <c r="E7" s="338"/>
      <c r="F7" s="315"/>
      <c r="G7" s="243"/>
      <c r="H7" s="240"/>
      <c r="I7" s="648"/>
      <c r="J7" s="511"/>
      <c r="L7" s="1222"/>
      <c r="M7" s="1224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25" t="s">
        <v>47</v>
      </c>
      <c r="J8" s="1219" t="s">
        <v>4</v>
      </c>
      <c r="L8" s="240"/>
      <c r="M8" s="599"/>
      <c r="N8" s="290"/>
      <c r="O8" s="430"/>
      <c r="P8" s="312"/>
      <c r="Q8" s="313"/>
      <c r="R8" s="243"/>
      <c r="S8" s="240"/>
      <c r="T8" s="1225" t="s">
        <v>47</v>
      </c>
      <c r="U8" s="1219" t="s">
        <v>4</v>
      </c>
    </row>
    <row r="9" spans="1:21" ht="16.5" customHeight="1" thickTop="1" thickBot="1" x14ac:dyDescent="0.3">
      <c r="A9" s="9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26"/>
      <c r="J9" s="1220"/>
      <c r="L9" s="93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26"/>
      <c r="U9" s="1220"/>
    </row>
    <row r="10" spans="1:21" ht="15.75" thickTop="1" x14ac:dyDescent="0.25">
      <c r="A10" s="935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251</v>
      </c>
      <c r="H10" s="266">
        <v>70</v>
      </c>
      <c r="I10" s="267">
        <f>E4+E5+E6-F10+E7+E8</f>
        <v>2928.53</v>
      </c>
      <c r="J10" s="268">
        <f>F4+F5+F6+F7-C10+F8</f>
        <v>113</v>
      </c>
      <c r="L10" s="935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4568.93</v>
      </c>
      <c r="U10" s="268">
        <f>Q4+Q5+Q6+Q7-N10+Q8</f>
        <v>159</v>
      </c>
    </row>
    <row r="11" spans="1:21" x14ac:dyDescent="0.25">
      <c r="A11" s="935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251</v>
      </c>
      <c r="H11" s="266">
        <v>70</v>
      </c>
      <c r="I11" s="267">
        <f>I10-F11</f>
        <v>1895.9900000000002</v>
      </c>
      <c r="J11" s="268">
        <f>J10-C11</f>
        <v>73</v>
      </c>
      <c r="L11" s="935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4568.93</v>
      </c>
      <c r="U11" s="268">
        <f>U10-N11</f>
        <v>159</v>
      </c>
    </row>
    <row r="12" spans="1:21" x14ac:dyDescent="0.25">
      <c r="A12" s="936" t="s">
        <v>32</v>
      </c>
      <c r="B12" s="83"/>
      <c r="C12" s="15"/>
      <c r="D12" s="1080"/>
      <c r="E12" s="1081"/>
      <c r="F12" s="860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6" t="s">
        <v>32</v>
      </c>
      <c r="M12" s="83"/>
      <c r="N12" s="15"/>
      <c r="O12" s="1080"/>
      <c r="P12" s="1081"/>
      <c r="Q12" s="860">
        <f>O12</f>
        <v>0</v>
      </c>
      <c r="R12" s="422"/>
      <c r="S12" s="423"/>
      <c r="T12" s="267">
        <f t="shared" ref="T12:T51" si="2">T11-Q12</f>
        <v>4568.93</v>
      </c>
      <c r="U12" s="268">
        <f t="shared" ref="U12:U51" si="3">U11-N12</f>
        <v>159</v>
      </c>
    </row>
    <row r="13" spans="1:21" x14ac:dyDescent="0.25">
      <c r="A13" s="937"/>
      <c r="B13" s="83"/>
      <c r="C13" s="15"/>
      <c r="D13" s="1080"/>
      <c r="E13" s="1082"/>
      <c r="F13" s="860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7"/>
      <c r="M13" s="83"/>
      <c r="N13" s="15"/>
      <c r="O13" s="1080"/>
      <c r="P13" s="1082"/>
      <c r="Q13" s="860">
        <f t="shared" ref="Q13:Q52" si="5">O13</f>
        <v>0</v>
      </c>
      <c r="R13" s="422"/>
      <c r="S13" s="423"/>
      <c r="T13" s="267">
        <f t="shared" si="2"/>
        <v>4568.93</v>
      </c>
      <c r="U13" s="268">
        <f t="shared" si="3"/>
        <v>159</v>
      </c>
    </row>
    <row r="14" spans="1:21" x14ac:dyDescent="0.25">
      <c r="A14" s="296"/>
      <c r="B14" s="83"/>
      <c r="C14" s="15"/>
      <c r="D14" s="1080"/>
      <c r="E14" s="1082"/>
      <c r="F14" s="860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80"/>
      <c r="P14" s="1082"/>
      <c r="Q14" s="860">
        <f t="shared" si="5"/>
        <v>0</v>
      </c>
      <c r="R14" s="422"/>
      <c r="S14" s="423"/>
      <c r="T14" s="267">
        <f t="shared" si="2"/>
        <v>4568.93</v>
      </c>
      <c r="U14" s="268">
        <f t="shared" si="3"/>
        <v>159</v>
      </c>
    </row>
    <row r="15" spans="1:21" x14ac:dyDescent="0.25">
      <c r="A15" s="938" t="s">
        <v>33</v>
      </c>
      <c r="B15" s="83"/>
      <c r="C15" s="15"/>
      <c r="D15" s="1080"/>
      <c r="E15" s="1082"/>
      <c r="F15" s="860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8" t="s">
        <v>33</v>
      </c>
      <c r="M15" s="83"/>
      <c r="N15" s="15"/>
      <c r="O15" s="1080"/>
      <c r="P15" s="1082"/>
      <c r="Q15" s="860">
        <f t="shared" si="5"/>
        <v>0</v>
      </c>
      <c r="R15" s="422"/>
      <c r="S15" s="423"/>
      <c r="T15" s="267">
        <f t="shared" si="2"/>
        <v>4568.93</v>
      </c>
      <c r="U15" s="268">
        <f t="shared" si="3"/>
        <v>159</v>
      </c>
    </row>
    <row r="16" spans="1:21" x14ac:dyDescent="0.25">
      <c r="A16" s="937"/>
      <c r="B16" s="83"/>
      <c r="C16" s="15"/>
      <c r="D16" s="1080"/>
      <c r="E16" s="1073"/>
      <c r="F16" s="860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7"/>
      <c r="M16" s="83"/>
      <c r="N16" s="15"/>
      <c r="O16" s="1080"/>
      <c r="P16" s="1073"/>
      <c r="Q16" s="860">
        <f t="shared" si="5"/>
        <v>0</v>
      </c>
      <c r="R16" s="422"/>
      <c r="S16" s="423"/>
      <c r="T16" s="267">
        <f t="shared" si="2"/>
        <v>4568.93</v>
      </c>
      <c r="U16" s="268">
        <f t="shared" si="3"/>
        <v>159</v>
      </c>
    </row>
    <row r="17" spans="1:21" x14ac:dyDescent="0.25">
      <c r="A17" s="296"/>
      <c r="B17" s="83"/>
      <c r="C17" s="15"/>
      <c r="D17" s="1080"/>
      <c r="E17" s="1082"/>
      <c r="F17" s="860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80"/>
      <c r="P17" s="1082"/>
      <c r="Q17" s="860">
        <f t="shared" si="5"/>
        <v>0</v>
      </c>
      <c r="R17" s="422"/>
      <c r="S17" s="423"/>
      <c r="T17" s="267">
        <f t="shared" si="2"/>
        <v>4568.93</v>
      </c>
      <c r="U17" s="268">
        <f t="shared" si="3"/>
        <v>159</v>
      </c>
    </row>
    <row r="18" spans="1:21" x14ac:dyDescent="0.25">
      <c r="A18" s="935"/>
      <c r="B18" s="83"/>
      <c r="C18" s="15"/>
      <c r="D18" s="1080"/>
      <c r="E18" s="1082"/>
      <c r="F18" s="860">
        <f t="shared" si="4"/>
        <v>0</v>
      </c>
      <c r="G18" s="1083"/>
      <c r="H18" s="423"/>
      <c r="I18" s="267">
        <f t="shared" si="0"/>
        <v>1895.9900000000002</v>
      </c>
      <c r="J18" s="268">
        <f t="shared" si="1"/>
        <v>73</v>
      </c>
      <c r="L18" s="935"/>
      <c r="M18" s="83"/>
      <c r="N18" s="15"/>
      <c r="O18" s="1080"/>
      <c r="P18" s="1082"/>
      <c r="Q18" s="860">
        <f t="shared" si="5"/>
        <v>0</v>
      </c>
      <c r="R18" s="1083"/>
      <c r="S18" s="423"/>
      <c r="T18" s="267">
        <f t="shared" si="2"/>
        <v>4568.93</v>
      </c>
      <c r="U18" s="268">
        <f t="shared" si="3"/>
        <v>159</v>
      </c>
    </row>
    <row r="19" spans="1:21" x14ac:dyDescent="0.25">
      <c r="A19" s="935"/>
      <c r="B19" s="83"/>
      <c r="C19" s="53"/>
      <c r="D19" s="1080"/>
      <c r="E19" s="1082"/>
      <c r="F19" s="860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5"/>
      <c r="M19" s="83"/>
      <c r="N19" s="53"/>
      <c r="O19" s="1080"/>
      <c r="P19" s="1082"/>
      <c r="Q19" s="860">
        <f t="shared" si="5"/>
        <v>0</v>
      </c>
      <c r="R19" s="422"/>
      <c r="S19" s="423"/>
      <c r="T19" s="267">
        <f t="shared" si="2"/>
        <v>4568.93</v>
      </c>
      <c r="U19" s="268">
        <f t="shared" si="3"/>
        <v>159</v>
      </c>
    </row>
    <row r="20" spans="1:21" x14ac:dyDescent="0.25">
      <c r="A20" s="935"/>
      <c r="B20" s="83"/>
      <c r="C20" s="15"/>
      <c r="D20" s="1080"/>
      <c r="E20" s="1071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5"/>
      <c r="M20" s="83"/>
      <c r="N20" s="15"/>
      <c r="O20" s="1080"/>
      <c r="P20" s="1071"/>
      <c r="Q20" s="227">
        <f t="shared" si="5"/>
        <v>0</v>
      </c>
      <c r="R20" s="422"/>
      <c r="S20" s="423"/>
      <c r="T20" s="267">
        <f t="shared" si="2"/>
        <v>4568.93</v>
      </c>
      <c r="U20" s="268">
        <f t="shared" si="3"/>
        <v>159</v>
      </c>
    </row>
    <row r="21" spans="1:21" x14ac:dyDescent="0.25">
      <c r="A21" s="935"/>
      <c r="B21" s="83"/>
      <c r="C21" s="15"/>
      <c r="D21" s="1080"/>
      <c r="E21" s="1071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5"/>
      <c r="M21" s="83"/>
      <c r="N21" s="15"/>
      <c r="O21" s="1080"/>
      <c r="P21" s="1071"/>
      <c r="Q21" s="227">
        <f t="shared" si="5"/>
        <v>0</v>
      </c>
      <c r="R21" s="422"/>
      <c r="S21" s="423"/>
      <c r="T21" s="267">
        <f t="shared" si="2"/>
        <v>4568.93</v>
      </c>
      <c r="U21" s="268">
        <f t="shared" si="3"/>
        <v>159</v>
      </c>
    </row>
    <row r="22" spans="1:21" x14ac:dyDescent="0.25">
      <c r="A22" s="935"/>
      <c r="B22" s="83"/>
      <c r="C22" s="15"/>
      <c r="D22" s="1080"/>
      <c r="E22" s="1074"/>
      <c r="F22" s="227">
        <f t="shared" si="4"/>
        <v>0</v>
      </c>
      <c r="G22" s="915"/>
      <c r="H22" s="916"/>
      <c r="I22" s="267">
        <f t="shared" si="0"/>
        <v>1895.9900000000002</v>
      </c>
      <c r="J22" s="268">
        <f t="shared" si="1"/>
        <v>73</v>
      </c>
      <c r="L22" s="935"/>
      <c r="M22" s="83"/>
      <c r="N22" s="15"/>
      <c r="O22" s="1080"/>
      <c r="P22" s="1074"/>
      <c r="Q22" s="227">
        <f t="shared" si="5"/>
        <v>0</v>
      </c>
      <c r="R22" s="915"/>
      <c r="S22" s="916"/>
      <c r="T22" s="267">
        <f t="shared" si="2"/>
        <v>4568.93</v>
      </c>
      <c r="U22" s="268">
        <f t="shared" si="3"/>
        <v>159</v>
      </c>
    </row>
    <row r="23" spans="1:21" x14ac:dyDescent="0.25">
      <c r="A23" s="935"/>
      <c r="B23" s="83"/>
      <c r="C23" s="15"/>
      <c r="D23" s="1080"/>
      <c r="E23" s="1074"/>
      <c r="F23" s="227">
        <f t="shared" si="4"/>
        <v>0</v>
      </c>
      <c r="G23" s="915"/>
      <c r="H23" s="916"/>
      <c r="I23" s="267">
        <f t="shared" si="0"/>
        <v>1895.9900000000002</v>
      </c>
      <c r="J23" s="268">
        <f t="shared" si="1"/>
        <v>73</v>
      </c>
      <c r="L23" s="935"/>
      <c r="M23" s="83"/>
      <c r="N23" s="15"/>
      <c r="O23" s="1080"/>
      <c r="P23" s="1074"/>
      <c r="Q23" s="227">
        <f t="shared" si="5"/>
        <v>0</v>
      </c>
      <c r="R23" s="915"/>
      <c r="S23" s="916"/>
      <c r="T23" s="267">
        <f t="shared" si="2"/>
        <v>4568.93</v>
      </c>
      <c r="U23" s="268">
        <f t="shared" si="3"/>
        <v>159</v>
      </c>
    </row>
    <row r="24" spans="1:21" x14ac:dyDescent="0.25">
      <c r="A24" s="2"/>
      <c r="B24" s="83"/>
      <c r="C24" s="15"/>
      <c r="D24" s="1080"/>
      <c r="E24" s="1074"/>
      <c r="F24" s="227">
        <f t="shared" si="4"/>
        <v>0</v>
      </c>
      <c r="G24" s="915"/>
      <c r="H24" s="916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80"/>
      <c r="P24" s="1074"/>
      <c r="Q24" s="227">
        <f t="shared" si="5"/>
        <v>0</v>
      </c>
      <c r="R24" s="915"/>
      <c r="S24" s="916"/>
      <c r="T24" s="267">
        <f t="shared" si="2"/>
        <v>4568.93</v>
      </c>
      <c r="U24" s="127">
        <f t="shared" si="3"/>
        <v>159</v>
      </c>
    </row>
    <row r="25" spans="1:21" x14ac:dyDescent="0.25">
      <c r="A25" s="2"/>
      <c r="B25" s="83"/>
      <c r="C25" s="15"/>
      <c r="D25" s="1080"/>
      <c r="E25" s="1074"/>
      <c r="F25" s="227">
        <f t="shared" si="4"/>
        <v>0</v>
      </c>
      <c r="G25" s="915"/>
      <c r="H25" s="916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80"/>
      <c r="P25" s="1074"/>
      <c r="Q25" s="227">
        <f t="shared" si="5"/>
        <v>0</v>
      </c>
      <c r="R25" s="915"/>
      <c r="S25" s="916"/>
      <c r="T25" s="267">
        <f t="shared" si="2"/>
        <v>4568.93</v>
      </c>
      <c r="U25" s="127">
        <f t="shared" si="3"/>
        <v>159</v>
      </c>
    </row>
    <row r="26" spans="1:21" x14ac:dyDescent="0.25">
      <c r="A26" s="2"/>
      <c r="B26" s="83"/>
      <c r="C26" s="15"/>
      <c r="D26" s="1080"/>
      <c r="E26" s="1074"/>
      <c r="F26" s="227">
        <f t="shared" si="4"/>
        <v>0</v>
      </c>
      <c r="G26" s="915"/>
      <c r="H26" s="916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80"/>
      <c r="P26" s="1074"/>
      <c r="Q26" s="227">
        <f t="shared" si="5"/>
        <v>0</v>
      </c>
      <c r="R26" s="915"/>
      <c r="S26" s="916"/>
      <c r="T26" s="222">
        <f t="shared" si="2"/>
        <v>4568.93</v>
      </c>
      <c r="U26" s="127">
        <f t="shared" si="3"/>
        <v>159</v>
      </c>
    </row>
    <row r="27" spans="1:21" x14ac:dyDescent="0.25">
      <c r="A27" s="2"/>
      <c r="B27" s="83"/>
      <c r="C27" s="15"/>
      <c r="D27" s="1080"/>
      <c r="E27" s="1074"/>
      <c r="F27" s="227">
        <f t="shared" si="4"/>
        <v>0</v>
      </c>
      <c r="G27" s="915"/>
      <c r="H27" s="916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80"/>
      <c r="P27" s="1074"/>
      <c r="Q27" s="227">
        <f t="shared" si="5"/>
        <v>0</v>
      </c>
      <c r="R27" s="915"/>
      <c r="S27" s="916"/>
      <c r="T27" s="222">
        <f t="shared" si="2"/>
        <v>4568.93</v>
      </c>
      <c r="U27" s="127">
        <f t="shared" si="3"/>
        <v>159</v>
      </c>
    </row>
    <row r="28" spans="1:21" x14ac:dyDescent="0.25">
      <c r="A28" s="2"/>
      <c r="B28" s="83"/>
      <c r="C28" s="15"/>
      <c r="D28" s="1080"/>
      <c r="E28" s="1074"/>
      <c r="F28" s="227">
        <f t="shared" si="4"/>
        <v>0</v>
      </c>
      <c r="G28" s="915"/>
      <c r="H28" s="916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80"/>
      <c r="P28" s="1074"/>
      <c r="Q28" s="227">
        <f t="shared" si="5"/>
        <v>0</v>
      </c>
      <c r="R28" s="915"/>
      <c r="S28" s="916"/>
      <c r="T28" s="222">
        <f t="shared" si="2"/>
        <v>4568.93</v>
      </c>
      <c r="U28" s="127">
        <f t="shared" si="3"/>
        <v>159</v>
      </c>
    </row>
    <row r="29" spans="1:21" x14ac:dyDescent="0.25">
      <c r="A29" s="2"/>
      <c r="B29" s="83"/>
      <c r="C29" s="15"/>
      <c r="D29" s="1080"/>
      <c r="E29" s="1074"/>
      <c r="F29" s="227">
        <f t="shared" si="4"/>
        <v>0</v>
      </c>
      <c r="G29" s="915"/>
      <c r="H29" s="916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80"/>
      <c r="P29" s="1074"/>
      <c r="Q29" s="227">
        <f t="shared" si="5"/>
        <v>0</v>
      </c>
      <c r="R29" s="915"/>
      <c r="S29" s="916"/>
      <c r="T29" s="222">
        <f t="shared" si="2"/>
        <v>4568.93</v>
      </c>
      <c r="U29" s="127">
        <f t="shared" si="3"/>
        <v>159</v>
      </c>
    </row>
    <row r="30" spans="1:21" x14ac:dyDescent="0.25">
      <c r="A30" s="2"/>
      <c r="B30" s="83"/>
      <c r="C30" s="15"/>
      <c r="D30" s="1080"/>
      <c r="E30" s="1074"/>
      <c r="F30" s="227">
        <f t="shared" si="4"/>
        <v>0</v>
      </c>
      <c r="G30" s="915"/>
      <c r="H30" s="916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80"/>
      <c r="P30" s="1074"/>
      <c r="Q30" s="227">
        <f t="shared" si="5"/>
        <v>0</v>
      </c>
      <c r="R30" s="915"/>
      <c r="S30" s="916"/>
      <c r="T30" s="222">
        <f t="shared" si="2"/>
        <v>4568.93</v>
      </c>
      <c r="U30" s="127">
        <f t="shared" si="3"/>
        <v>159</v>
      </c>
    </row>
    <row r="31" spans="1:21" x14ac:dyDescent="0.25">
      <c r="A31" s="2"/>
      <c r="B31" s="83"/>
      <c r="C31" s="15"/>
      <c r="D31" s="1080"/>
      <c r="E31" s="1074"/>
      <c r="F31" s="227">
        <f t="shared" si="4"/>
        <v>0</v>
      </c>
      <c r="G31" s="915"/>
      <c r="H31" s="916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80"/>
      <c r="P31" s="1074"/>
      <c r="Q31" s="227">
        <f t="shared" si="5"/>
        <v>0</v>
      </c>
      <c r="R31" s="915"/>
      <c r="S31" s="916"/>
      <c r="T31" s="222">
        <f t="shared" si="2"/>
        <v>4568.93</v>
      </c>
      <c r="U31" s="127">
        <f t="shared" si="3"/>
        <v>159</v>
      </c>
    </row>
    <row r="32" spans="1:21" x14ac:dyDescent="0.25">
      <c r="A32" s="2"/>
      <c r="B32" s="83"/>
      <c r="C32" s="15"/>
      <c r="D32" s="1080"/>
      <c r="E32" s="1074"/>
      <c r="F32" s="227">
        <f t="shared" si="4"/>
        <v>0</v>
      </c>
      <c r="G32" s="915"/>
      <c r="H32" s="916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80"/>
      <c r="P32" s="1074"/>
      <c r="Q32" s="227">
        <f t="shared" si="5"/>
        <v>0</v>
      </c>
      <c r="R32" s="915"/>
      <c r="S32" s="916"/>
      <c r="T32" s="222">
        <f t="shared" si="2"/>
        <v>4568.93</v>
      </c>
      <c r="U32" s="127">
        <f t="shared" si="3"/>
        <v>159</v>
      </c>
    </row>
    <row r="33" spans="1:21" x14ac:dyDescent="0.25">
      <c r="A33" s="2"/>
      <c r="B33" s="83"/>
      <c r="C33" s="15"/>
      <c r="D33" s="1080"/>
      <c r="E33" s="1074"/>
      <c r="F33" s="227">
        <f t="shared" si="4"/>
        <v>0</v>
      </c>
      <c r="G33" s="915"/>
      <c r="H33" s="916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80"/>
      <c r="P33" s="1074"/>
      <c r="Q33" s="227">
        <f t="shared" si="5"/>
        <v>0</v>
      </c>
      <c r="R33" s="915"/>
      <c r="S33" s="916"/>
      <c r="T33" s="222">
        <f t="shared" si="2"/>
        <v>4568.93</v>
      </c>
      <c r="U33" s="127">
        <f t="shared" si="3"/>
        <v>159</v>
      </c>
    </row>
    <row r="34" spans="1:21" x14ac:dyDescent="0.25">
      <c r="A34" s="2"/>
      <c r="B34" s="83"/>
      <c r="C34" s="15"/>
      <c r="D34" s="1080"/>
      <c r="E34" s="1074"/>
      <c r="F34" s="227">
        <f t="shared" si="4"/>
        <v>0</v>
      </c>
      <c r="G34" s="915"/>
      <c r="H34" s="916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80"/>
      <c r="P34" s="1074"/>
      <c r="Q34" s="227">
        <f t="shared" si="5"/>
        <v>0</v>
      </c>
      <c r="R34" s="915"/>
      <c r="S34" s="916"/>
      <c r="T34" s="222">
        <f t="shared" si="2"/>
        <v>4568.93</v>
      </c>
      <c r="U34" s="127">
        <f t="shared" si="3"/>
        <v>159</v>
      </c>
    </row>
    <row r="35" spans="1:21" x14ac:dyDescent="0.25">
      <c r="A35" s="2"/>
      <c r="B35" s="83"/>
      <c r="C35" s="15"/>
      <c r="D35" s="1080"/>
      <c r="E35" s="1074"/>
      <c r="F35" s="227">
        <f t="shared" si="4"/>
        <v>0</v>
      </c>
      <c r="G35" s="915"/>
      <c r="H35" s="916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80"/>
      <c r="P35" s="1074"/>
      <c r="Q35" s="227">
        <f t="shared" si="5"/>
        <v>0</v>
      </c>
      <c r="R35" s="915"/>
      <c r="S35" s="916"/>
      <c r="T35" s="222">
        <f t="shared" si="2"/>
        <v>4568.93</v>
      </c>
      <c r="U35" s="127">
        <f t="shared" si="3"/>
        <v>159</v>
      </c>
    </row>
    <row r="36" spans="1:21" x14ac:dyDescent="0.25">
      <c r="A36" s="2"/>
      <c r="B36" s="83"/>
      <c r="C36" s="15"/>
      <c r="D36" s="1080"/>
      <c r="E36" s="1074"/>
      <c r="F36" s="227">
        <f t="shared" si="4"/>
        <v>0</v>
      </c>
      <c r="G36" s="915"/>
      <c r="H36" s="916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80"/>
      <c r="P36" s="1074"/>
      <c r="Q36" s="227">
        <f t="shared" si="5"/>
        <v>0</v>
      </c>
      <c r="R36" s="915"/>
      <c r="S36" s="916"/>
      <c r="T36" s="222">
        <f t="shared" si="2"/>
        <v>4568.93</v>
      </c>
      <c r="U36" s="127">
        <f t="shared" si="3"/>
        <v>159</v>
      </c>
    </row>
    <row r="37" spans="1:21" x14ac:dyDescent="0.25">
      <c r="A37" s="2"/>
      <c r="B37" s="83"/>
      <c r="C37" s="15"/>
      <c r="D37" s="1080"/>
      <c r="E37" s="1074"/>
      <c r="F37" s="227">
        <f t="shared" si="4"/>
        <v>0</v>
      </c>
      <c r="G37" s="915"/>
      <c r="H37" s="916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80"/>
      <c r="P37" s="1074"/>
      <c r="Q37" s="227">
        <f t="shared" si="5"/>
        <v>0</v>
      </c>
      <c r="R37" s="915"/>
      <c r="S37" s="916"/>
      <c r="T37" s="222">
        <f t="shared" si="2"/>
        <v>4568.93</v>
      </c>
      <c r="U37" s="127">
        <f t="shared" si="3"/>
        <v>159</v>
      </c>
    </row>
    <row r="38" spans="1:21" x14ac:dyDescent="0.25">
      <c r="A38" s="2"/>
      <c r="B38" s="83"/>
      <c r="C38" s="15"/>
      <c r="D38" s="1080"/>
      <c r="E38" s="1074"/>
      <c r="F38" s="227">
        <f t="shared" si="4"/>
        <v>0</v>
      </c>
      <c r="G38" s="915"/>
      <c r="H38" s="916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80"/>
      <c r="P38" s="1074"/>
      <c r="Q38" s="227">
        <f t="shared" si="5"/>
        <v>0</v>
      </c>
      <c r="R38" s="915"/>
      <c r="S38" s="916"/>
      <c r="T38" s="222">
        <f t="shared" si="2"/>
        <v>4568.93</v>
      </c>
      <c r="U38" s="127">
        <f t="shared" si="3"/>
        <v>159</v>
      </c>
    </row>
    <row r="39" spans="1:21" x14ac:dyDescent="0.25">
      <c r="A39" s="2"/>
      <c r="B39" s="83"/>
      <c r="C39" s="15"/>
      <c r="D39" s="1080"/>
      <c r="E39" s="1074"/>
      <c r="F39" s="227">
        <f t="shared" si="4"/>
        <v>0</v>
      </c>
      <c r="G39" s="915"/>
      <c r="H39" s="916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80"/>
      <c r="P39" s="1074"/>
      <c r="Q39" s="227">
        <f t="shared" si="5"/>
        <v>0</v>
      </c>
      <c r="R39" s="915"/>
      <c r="S39" s="916"/>
      <c r="T39" s="222">
        <f t="shared" si="2"/>
        <v>4568.93</v>
      </c>
      <c r="U39" s="127">
        <f t="shared" si="3"/>
        <v>159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4568.93</v>
      </c>
      <c r="U40" s="127">
        <f t="shared" si="3"/>
        <v>159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4568.93</v>
      </c>
      <c r="U41" s="127">
        <f t="shared" si="3"/>
        <v>159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4568.93</v>
      </c>
      <c r="U42" s="127">
        <f t="shared" si="3"/>
        <v>159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4568.93</v>
      </c>
      <c r="U43" s="127">
        <f t="shared" si="3"/>
        <v>159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4568.93</v>
      </c>
      <c r="U44" s="127">
        <f t="shared" si="3"/>
        <v>159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4568.93</v>
      </c>
      <c r="U45" s="127">
        <f t="shared" si="3"/>
        <v>159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4568.93</v>
      </c>
      <c r="U46" s="127">
        <f t="shared" si="3"/>
        <v>159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4568.93</v>
      </c>
      <c r="U47" s="127">
        <f t="shared" si="3"/>
        <v>159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93"/>
      <c r="H48" s="994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93"/>
      <c r="S48" s="994"/>
      <c r="T48" s="222">
        <f t="shared" si="2"/>
        <v>4568.93</v>
      </c>
      <c r="U48" s="127">
        <f t="shared" si="3"/>
        <v>159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93"/>
      <c r="H49" s="994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93"/>
      <c r="S49" s="994"/>
      <c r="T49" s="222">
        <f t="shared" si="2"/>
        <v>4568.93</v>
      </c>
      <c r="U49" s="127">
        <f t="shared" si="3"/>
        <v>159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93"/>
      <c r="H50" s="994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93"/>
      <c r="S50" s="994"/>
      <c r="T50" s="222">
        <f t="shared" si="2"/>
        <v>4568.93</v>
      </c>
      <c r="U50" s="127">
        <f t="shared" si="3"/>
        <v>159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93"/>
      <c r="H51" s="994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93"/>
      <c r="S51" s="994"/>
      <c r="T51" s="222">
        <f t="shared" si="2"/>
        <v>4568.93</v>
      </c>
      <c r="U51" s="127">
        <f t="shared" si="3"/>
        <v>159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159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07" t="s">
        <v>11</v>
      </c>
      <c r="D56" s="1208"/>
      <c r="E56" s="146">
        <f>E5+E4+E6+-F53+E7</f>
        <v>1895.9900000000002</v>
      </c>
      <c r="F56" s="5"/>
      <c r="L56" s="47"/>
      <c r="N56" s="1207" t="s">
        <v>11</v>
      </c>
      <c r="O56" s="1208"/>
      <c r="P56" s="146">
        <f>P5+P4+P6+-Q53+P7</f>
        <v>4568.93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10" sqref="M1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1" t="s">
        <v>273</v>
      </c>
      <c r="B1" s="1221"/>
      <c r="C1" s="1221"/>
      <c r="D1" s="1221"/>
      <c r="E1" s="1221"/>
      <c r="F1" s="1221"/>
      <c r="G1" s="1221"/>
      <c r="H1" s="99">
        <v>1</v>
      </c>
      <c r="L1" s="1227" t="s">
        <v>273</v>
      </c>
      <c r="M1" s="1227"/>
      <c r="N1" s="1227"/>
      <c r="O1" s="1227"/>
      <c r="P1" s="1227"/>
      <c r="Q1" s="1227"/>
      <c r="R1" s="1227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28" t="s">
        <v>223</v>
      </c>
      <c r="B5" s="1229" t="s">
        <v>267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228" t="s">
        <v>359</v>
      </c>
      <c r="M5" s="1229" t="s">
        <v>358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</row>
    <row r="6" spans="1:21" ht="16.5" customHeight="1" x14ac:dyDescent="0.25">
      <c r="A6" s="1228"/>
      <c r="B6" s="1230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228"/>
      <c r="M6" s="1230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28"/>
      <c r="B7" s="1230"/>
      <c r="C7" s="290"/>
      <c r="D7" s="430"/>
      <c r="E7" s="338"/>
      <c r="F7" s="315"/>
      <c r="G7" s="243"/>
      <c r="H7" s="240"/>
      <c r="I7" s="648"/>
      <c r="J7" s="511"/>
      <c r="L7" s="1228"/>
      <c r="M7" s="1230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25" t="s">
        <v>47</v>
      </c>
      <c r="J8" s="1219" t="s">
        <v>4</v>
      </c>
      <c r="L8" s="240"/>
      <c r="M8" s="599"/>
      <c r="N8" s="290"/>
      <c r="O8" s="311"/>
      <c r="P8" s="428"/>
      <c r="Q8" s="429"/>
      <c r="R8" s="243"/>
      <c r="S8" s="240"/>
      <c r="T8" s="1225" t="s">
        <v>47</v>
      </c>
      <c r="U8" s="121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26"/>
      <c r="J9" s="122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26"/>
      <c r="U9" s="1220"/>
    </row>
    <row r="10" spans="1:21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238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/>
      <c r="O10" s="156"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500</v>
      </c>
      <c r="U10" s="268">
        <f>Q4+Q5+Q6+Q7-N10+Q8</f>
        <v>50</v>
      </c>
    </row>
    <row r="11" spans="1:21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239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/>
      <c r="O11" s="156">
        <v>0</v>
      </c>
      <c r="P11" s="731"/>
      <c r="Q11" s="264">
        <f t="shared" si="1"/>
        <v>0</v>
      </c>
      <c r="R11" s="265"/>
      <c r="S11" s="266"/>
      <c r="T11" s="267">
        <f>T10-Q11</f>
        <v>500</v>
      </c>
      <c r="U11" s="268">
        <f>U10-N11</f>
        <v>50</v>
      </c>
    </row>
    <row r="12" spans="1:21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241</v>
      </c>
      <c r="H12" s="266">
        <v>110</v>
      </c>
      <c r="I12" s="267">
        <f t="shared" ref="I12:I37" si="2">I11-F12</f>
        <v>104.93999999999997</v>
      </c>
      <c r="J12" s="268">
        <f t="shared" ref="J12:J37" si="3">J11-C12</f>
        <v>10</v>
      </c>
      <c r="L12" s="80" t="s">
        <v>32</v>
      </c>
      <c r="M12" s="83"/>
      <c r="N12" s="15"/>
      <c r="O12" s="156">
        <v>0</v>
      </c>
      <c r="P12" s="328"/>
      <c r="Q12" s="264">
        <f t="shared" si="1"/>
        <v>0</v>
      </c>
      <c r="R12" s="265"/>
      <c r="S12" s="266"/>
      <c r="T12" s="267">
        <f t="shared" ref="T12:T37" si="4">T11-Q12</f>
        <v>500</v>
      </c>
      <c r="U12" s="268">
        <f t="shared" ref="U12:U37" si="5">U11-N12</f>
        <v>50</v>
      </c>
    </row>
    <row r="13" spans="1:21" x14ac:dyDescent="0.25">
      <c r="A13" s="81"/>
      <c r="B13" s="83"/>
      <c r="C13" s="15"/>
      <c r="D13" s="1080">
        <f t="shared" ref="D13:D36" si="6">C13*B13</f>
        <v>0</v>
      </c>
      <c r="E13" s="1082"/>
      <c r="F13" s="860">
        <f t="shared" si="0"/>
        <v>0</v>
      </c>
      <c r="G13" s="422"/>
      <c r="H13" s="423"/>
      <c r="I13" s="267">
        <f t="shared" si="2"/>
        <v>104.93999999999997</v>
      </c>
      <c r="J13" s="268">
        <f t="shared" si="3"/>
        <v>10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4"/>
        <v>500</v>
      </c>
      <c r="U13" s="268">
        <f t="shared" si="5"/>
        <v>50</v>
      </c>
    </row>
    <row r="14" spans="1:21" x14ac:dyDescent="0.25">
      <c r="A14" s="83"/>
      <c r="B14" s="83"/>
      <c r="C14" s="15"/>
      <c r="D14" s="1080">
        <f t="shared" si="6"/>
        <v>0</v>
      </c>
      <c r="E14" s="1082"/>
      <c r="F14" s="860">
        <f t="shared" si="0"/>
        <v>0</v>
      </c>
      <c r="G14" s="422"/>
      <c r="H14" s="423"/>
      <c r="I14" s="267">
        <f t="shared" si="2"/>
        <v>104.93999999999997</v>
      </c>
      <c r="J14" s="268">
        <f t="shared" si="3"/>
        <v>10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4"/>
        <v>500</v>
      </c>
      <c r="U14" s="268">
        <f t="shared" si="5"/>
        <v>50</v>
      </c>
    </row>
    <row r="15" spans="1:21" x14ac:dyDescent="0.25">
      <c r="A15" s="82" t="s">
        <v>33</v>
      </c>
      <c r="B15" s="83"/>
      <c r="C15" s="15"/>
      <c r="D15" s="1080">
        <f t="shared" si="6"/>
        <v>0</v>
      </c>
      <c r="E15" s="1082"/>
      <c r="F15" s="860">
        <f t="shared" si="0"/>
        <v>0</v>
      </c>
      <c r="G15" s="422"/>
      <c r="H15" s="423"/>
      <c r="I15" s="267">
        <f t="shared" si="2"/>
        <v>104.93999999999997</v>
      </c>
      <c r="J15" s="268">
        <f t="shared" si="3"/>
        <v>10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4"/>
        <v>500</v>
      </c>
      <c r="U15" s="268">
        <f t="shared" si="5"/>
        <v>50</v>
      </c>
    </row>
    <row r="16" spans="1:21" x14ac:dyDescent="0.25">
      <c r="A16" s="81"/>
      <c r="B16" s="83"/>
      <c r="C16" s="15"/>
      <c r="D16" s="1080">
        <f t="shared" si="6"/>
        <v>0</v>
      </c>
      <c r="E16" s="1071"/>
      <c r="F16" s="227">
        <f t="shared" si="0"/>
        <v>0</v>
      </c>
      <c r="G16" s="422"/>
      <c r="H16" s="423"/>
      <c r="I16" s="267">
        <f t="shared" si="2"/>
        <v>104.93999999999997</v>
      </c>
      <c r="J16" s="268">
        <f t="shared" si="3"/>
        <v>10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4"/>
        <v>500</v>
      </c>
      <c r="U16" s="268">
        <f t="shared" si="5"/>
        <v>50</v>
      </c>
    </row>
    <row r="17" spans="1:21" x14ac:dyDescent="0.25">
      <c r="A17" s="83"/>
      <c r="B17" s="83"/>
      <c r="C17" s="15"/>
      <c r="D17" s="1080">
        <f t="shared" si="6"/>
        <v>0</v>
      </c>
      <c r="E17" s="1084"/>
      <c r="F17" s="227">
        <f t="shared" si="0"/>
        <v>0</v>
      </c>
      <c r="G17" s="422"/>
      <c r="H17" s="423"/>
      <c r="I17" s="267">
        <f t="shared" si="2"/>
        <v>104.93999999999997</v>
      </c>
      <c r="J17" s="268">
        <f t="shared" si="3"/>
        <v>10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4"/>
        <v>500</v>
      </c>
      <c r="U17" s="268">
        <f t="shared" si="5"/>
        <v>50</v>
      </c>
    </row>
    <row r="18" spans="1:21" x14ac:dyDescent="0.25">
      <c r="A18" s="2"/>
      <c r="B18" s="83"/>
      <c r="C18" s="15"/>
      <c r="D18" s="1080">
        <f t="shared" si="6"/>
        <v>0</v>
      </c>
      <c r="E18" s="1084"/>
      <c r="F18" s="227">
        <f t="shared" si="0"/>
        <v>0</v>
      </c>
      <c r="G18" s="1083"/>
      <c r="H18" s="423"/>
      <c r="I18" s="267">
        <f t="shared" si="2"/>
        <v>104.93999999999997</v>
      </c>
      <c r="J18" s="268">
        <f t="shared" si="3"/>
        <v>10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4"/>
        <v>500</v>
      </c>
      <c r="U18" s="268">
        <f t="shared" si="5"/>
        <v>50</v>
      </c>
    </row>
    <row r="19" spans="1:21" x14ac:dyDescent="0.25">
      <c r="A19" s="2"/>
      <c r="B19" s="83"/>
      <c r="C19" s="53"/>
      <c r="D19" s="1080">
        <f t="shared" si="6"/>
        <v>0</v>
      </c>
      <c r="E19" s="1084"/>
      <c r="F19" s="227">
        <f t="shared" si="0"/>
        <v>0</v>
      </c>
      <c r="G19" s="422"/>
      <c r="H19" s="423"/>
      <c r="I19" s="267">
        <f t="shared" si="2"/>
        <v>104.93999999999997</v>
      </c>
      <c r="J19" s="268">
        <f t="shared" si="3"/>
        <v>10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4"/>
        <v>500</v>
      </c>
      <c r="U19" s="268">
        <f t="shared" si="5"/>
        <v>50</v>
      </c>
    </row>
    <row r="20" spans="1:21" x14ac:dyDescent="0.25">
      <c r="A20" s="2"/>
      <c r="B20" s="83"/>
      <c r="C20" s="15"/>
      <c r="D20" s="1080">
        <f t="shared" si="6"/>
        <v>0</v>
      </c>
      <c r="E20" s="1071"/>
      <c r="F20" s="227">
        <f t="shared" si="0"/>
        <v>0</v>
      </c>
      <c r="G20" s="422"/>
      <c r="H20" s="423"/>
      <c r="I20" s="267">
        <f t="shared" si="2"/>
        <v>104.93999999999997</v>
      </c>
      <c r="J20" s="268">
        <f t="shared" si="3"/>
        <v>10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4"/>
        <v>500</v>
      </c>
      <c r="U20" s="268">
        <f t="shared" si="5"/>
        <v>50</v>
      </c>
    </row>
    <row r="21" spans="1:21" x14ac:dyDescent="0.25">
      <c r="A21" s="2"/>
      <c r="B21" s="83"/>
      <c r="C21" s="15"/>
      <c r="D21" s="1080">
        <f t="shared" si="6"/>
        <v>0</v>
      </c>
      <c r="E21" s="1071"/>
      <c r="F21" s="227">
        <f t="shared" si="0"/>
        <v>0</v>
      </c>
      <c r="G21" s="422"/>
      <c r="H21" s="423"/>
      <c r="I21" s="267">
        <f t="shared" si="2"/>
        <v>104.93999999999997</v>
      </c>
      <c r="J21" s="268">
        <f t="shared" si="3"/>
        <v>10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4"/>
        <v>500</v>
      </c>
      <c r="U21" s="268">
        <f t="shared" si="5"/>
        <v>50</v>
      </c>
    </row>
    <row r="22" spans="1:21" x14ac:dyDescent="0.25">
      <c r="A22" s="2"/>
      <c r="B22" s="83"/>
      <c r="C22" s="15"/>
      <c r="D22" s="1080">
        <f t="shared" si="6"/>
        <v>0</v>
      </c>
      <c r="E22" s="1074"/>
      <c r="F22" s="227">
        <f t="shared" si="0"/>
        <v>0</v>
      </c>
      <c r="G22" s="915"/>
      <c r="H22" s="916"/>
      <c r="I22" s="267">
        <f t="shared" si="2"/>
        <v>104.93999999999997</v>
      </c>
      <c r="J22" s="268">
        <f t="shared" si="3"/>
        <v>10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4"/>
        <v>500</v>
      </c>
      <c r="U22" s="268">
        <f t="shared" si="5"/>
        <v>50</v>
      </c>
    </row>
    <row r="23" spans="1:21" x14ac:dyDescent="0.25">
      <c r="A23" s="2"/>
      <c r="B23" s="83"/>
      <c r="C23" s="15"/>
      <c r="D23" s="1080">
        <f t="shared" si="6"/>
        <v>0</v>
      </c>
      <c r="E23" s="1074"/>
      <c r="F23" s="227">
        <f t="shared" si="0"/>
        <v>0</v>
      </c>
      <c r="G23" s="915"/>
      <c r="H23" s="916"/>
      <c r="I23" s="267">
        <f t="shared" si="2"/>
        <v>104.93999999999997</v>
      </c>
      <c r="J23" s="268">
        <f t="shared" si="3"/>
        <v>10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4"/>
        <v>500</v>
      </c>
      <c r="U23" s="268">
        <f t="shared" si="5"/>
        <v>50</v>
      </c>
    </row>
    <row r="24" spans="1:21" x14ac:dyDescent="0.25">
      <c r="A24" s="2"/>
      <c r="B24" s="83"/>
      <c r="C24" s="15"/>
      <c r="D24" s="1080">
        <f t="shared" si="6"/>
        <v>0</v>
      </c>
      <c r="E24" s="1074"/>
      <c r="F24" s="227">
        <f t="shared" si="0"/>
        <v>0</v>
      </c>
      <c r="G24" s="915"/>
      <c r="H24" s="916"/>
      <c r="I24" s="267">
        <f t="shared" si="2"/>
        <v>104.93999999999997</v>
      </c>
      <c r="J24" s="127">
        <f t="shared" si="3"/>
        <v>10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080">
        <f t="shared" si="6"/>
        <v>0</v>
      </c>
      <c r="E25" s="1074"/>
      <c r="F25" s="227">
        <f t="shared" si="0"/>
        <v>0</v>
      </c>
      <c r="G25" s="915"/>
      <c r="H25" s="916"/>
      <c r="I25" s="267">
        <f t="shared" si="2"/>
        <v>104.93999999999997</v>
      </c>
      <c r="J25" s="127">
        <f t="shared" si="3"/>
        <v>10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080">
        <f t="shared" si="6"/>
        <v>0</v>
      </c>
      <c r="E26" s="1074"/>
      <c r="F26" s="227">
        <f t="shared" si="0"/>
        <v>0</v>
      </c>
      <c r="G26" s="915"/>
      <c r="H26" s="916"/>
      <c r="I26" s="222">
        <f t="shared" si="2"/>
        <v>104.93999999999997</v>
      </c>
      <c r="J26" s="127">
        <f t="shared" si="3"/>
        <v>10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080">
        <f t="shared" si="6"/>
        <v>0</v>
      </c>
      <c r="E27" s="1074"/>
      <c r="F27" s="227">
        <f t="shared" si="0"/>
        <v>0</v>
      </c>
      <c r="G27" s="915"/>
      <c r="H27" s="916"/>
      <c r="I27" s="222">
        <f t="shared" si="2"/>
        <v>104.93999999999997</v>
      </c>
      <c r="J27" s="127">
        <f t="shared" si="3"/>
        <v>10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080">
        <f t="shared" si="6"/>
        <v>0</v>
      </c>
      <c r="E28" s="1074"/>
      <c r="F28" s="227">
        <f t="shared" si="0"/>
        <v>0</v>
      </c>
      <c r="G28" s="915"/>
      <c r="H28" s="916"/>
      <c r="I28" s="222">
        <f t="shared" si="2"/>
        <v>104.93999999999997</v>
      </c>
      <c r="J28" s="127">
        <f t="shared" si="3"/>
        <v>10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6">
        <f t="shared" si="6"/>
        <v>0</v>
      </c>
      <c r="E29" s="998"/>
      <c r="F29" s="69">
        <f t="shared" si="0"/>
        <v>0</v>
      </c>
      <c r="G29" s="70"/>
      <c r="H29" s="71"/>
      <c r="I29" s="222">
        <f t="shared" si="2"/>
        <v>104.93999999999997</v>
      </c>
      <c r="J29" s="127">
        <f t="shared" si="3"/>
        <v>10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6">
        <f t="shared" si="6"/>
        <v>0</v>
      </c>
      <c r="E30" s="998"/>
      <c r="F30" s="69">
        <f t="shared" si="0"/>
        <v>0</v>
      </c>
      <c r="G30" s="70"/>
      <c r="H30" s="71"/>
      <c r="I30" s="222">
        <f t="shared" si="2"/>
        <v>104.93999999999997</v>
      </c>
      <c r="J30" s="127">
        <f t="shared" si="3"/>
        <v>10</v>
      </c>
      <c r="L30" s="2"/>
      <c r="M30" s="83"/>
      <c r="N30" s="15"/>
      <c r="O30" s="156">
        <v>0</v>
      </c>
      <c r="P30" s="998"/>
      <c r="Q30" s="69">
        <f t="shared" si="1"/>
        <v>0</v>
      </c>
      <c r="R30" s="70"/>
      <c r="S30" s="71"/>
      <c r="T30" s="222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6">
        <f t="shared" si="6"/>
        <v>0</v>
      </c>
      <c r="E31" s="998"/>
      <c r="F31" s="69">
        <f t="shared" si="0"/>
        <v>0</v>
      </c>
      <c r="G31" s="70"/>
      <c r="H31" s="71"/>
      <c r="I31" s="222">
        <f t="shared" si="2"/>
        <v>104.93999999999997</v>
      </c>
      <c r="J31" s="127">
        <f t="shared" si="3"/>
        <v>10</v>
      </c>
      <c r="L31" s="2"/>
      <c r="M31" s="83"/>
      <c r="N31" s="15"/>
      <c r="O31" s="156">
        <v>0</v>
      </c>
      <c r="P31" s="998"/>
      <c r="Q31" s="69">
        <f t="shared" si="1"/>
        <v>0</v>
      </c>
      <c r="R31" s="70"/>
      <c r="S31" s="71"/>
      <c r="T31" s="222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6">
        <f t="shared" si="6"/>
        <v>0</v>
      </c>
      <c r="E32" s="998"/>
      <c r="F32" s="69">
        <f t="shared" si="0"/>
        <v>0</v>
      </c>
      <c r="G32" s="265"/>
      <c r="H32" s="266"/>
      <c r="I32" s="267">
        <f t="shared" si="2"/>
        <v>104.93999999999997</v>
      </c>
      <c r="J32" s="268">
        <f t="shared" si="3"/>
        <v>10</v>
      </c>
      <c r="L32" s="2"/>
      <c r="M32" s="83"/>
      <c r="N32" s="15"/>
      <c r="O32" s="156">
        <v>0</v>
      </c>
      <c r="P32" s="998"/>
      <c r="Q32" s="69">
        <f t="shared" si="1"/>
        <v>0</v>
      </c>
      <c r="R32" s="265"/>
      <c r="S32" s="266"/>
      <c r="T32" s="267">
        <f t="shared" si="4"/>
        <v>500</v>
      </c>
      <c r="U32" s="268">
        <f t="shared" si="5"/>
        <v>50</v>
      </c>
    </row>
    <row r="33" spans="1:21" x14ac:dyDescent="0.25">
      <c r="A33" s="2"/>
      <c r="B33" s="83"/>
      <c r="C33" s="15"/>
      <c r="D33" s="156">
        <f t="shared" si="6"/>
        <v>0</v>
      </c>
      <c r="E33" s="998"/>
      <c r="F33" s="69">
        <f t="shared" si="0"/>
        <v>0</v>
      </c>
      <c r="G33" s="265"/>
      <c r="H33" s="266"/>
      <c r="I33" s="267">
        <f t="shared" si="2"/>
        <v>104.93999999999997</v>
      </c>
      <c r="J33" s="268">
        <f t="shared" si="3"/>
        <v>10</v>
      </c>
      <c r="L33" s="2"/>
      <c r="M33" s="83"/>
      <c r="N33" s="15"/>
      <c r="O33" s="156">
        <v>0</v>
      </c>
      <c r="P33" s="998"/>
      <c r="Q33" s="69">
        <f t="shared" si="1"/>
        <v>0</v>
      </c>
      <c r="R33" s="265"/>
      <c r="S33" s="266"/>
      <c r="T33" s="267">
        <f t="shared" si="4"/>
        <v>500</v>
      </c>
      <c r="U33" s="268">
        <f t="shared" si="5"/>
        <v>50</v>
      </c>
    </row>
    <row r="34" spans="1:21" x14ac:dyDescent="0.25">
      <c r="A34" s="2"/>
      <c r="B34" s="83"/>
      <c r="C34" s="15"/>
      <c r="D34" s="156">
        <f t="shared" si="6"/>
        <v>0</v>
      </c>
      <c r="E34" s="998"/>
      <c r="F34" s="69">
        <f t="shared" si="0"/>
        <v>0</v>
      </c>
      <c r="G34" s="265"/>
      <c r="H34" s="266"/>
      <c r="I34" s="267">
        <f t="shared" si="2"/>
        <v>104.93999999999997</v>
      </c>
      <c r="J34" s="268">
        <f t="shared" si="3"/>
        <v>10</v>
      </c>
      <c r="L34" s="2"/>
      <c r="M34" s="83"/>
      <c r="N34" s="15"/>
      <c r="O34" s="156">
        <v>0</v>
      </c>
      <c r="P34" s="998"/>
      <c r="Q34" s="69">
        <f t="shared" si="1"/>
        <v>0</v>
      </c>
      <c r="R34" s="265"/>
      <c r="S34" s="266"/>
      <c r="T34" s="267">
        <f t="shared" si="4"/>
        <v>500</v>
      </c>
      <c r="U34" s="268">
        <f t="shared" si="5"/>
        <v>50</v>
      </c>
    </row>
    <row r="35" spans="1:21" x14ac:dyDescent="0.25">
      <c r="A35" s="2"/>
      <c r="B35" s="83"/>
      <c r="C35" s="15"/>
      <c r="D35" s="156">
        <f t="shared" si="6"/>
        <v>0</v>
      </c>
      <c r="E35" s="998"/>
      <c r="F35" s="69">
        <f t="shared" si="0"/>
        <v>0</v>
      </c>
      <c r="G35" s="265"/>
      <c r="H35" s="266"/>
      <c r="I35" s="267">
        <f t="shared" si="2"/>
        <v>104.93999999999997</v>
      </c>
      <c r="J35" s="268">
        <f t="shared" si="3"/>
        <v>10</v>
      </c>
      <c r="L35" s="2"/>
      <c r="M35" s="83"/>
      <c r="N35" s="15"/>
      <c r="O35" s="156">
        <v>0</v>
      </c>
      <c r="P35" s="998"/>
      <c r="Q35" s="69">
        <f t="shared" si="1"/>
        <v>0</v>
      </c>
      <c r="R35" s="265"/>
      <c r="S35" s="266"/>
      <c r="T35" s="267">
        <f t="shared" si="4"/>
        <v>500</v>
      </c>
      <c r="U35" s="268">
        <f t="shared" si="5"/>
        <v>50</v>
      </c>
    </row>
    <row r="36" spans="1:21" x14ac:dyDescent="0.25">
      <c r="A36" s="2"/>
      <c r="B36" s="83"/>
      <c r="C36" s="15"/>
      <c r="D36" s="156">
        <f t="shared" si="6"/>
        <v>0</v>
      </c>
      <c r="E36" s="998"/>
      <c r="F36" s="69">
        <f t="shared" si="0"/>
        <v>0</v>
      </c>
      <c r="G36" s="265"/>
      <c r="H36" s="266"/>
      <c r="I36" s="267">
        <f t="shared" si="2"/>
        <v>104.93999999999997</v>
      </c>
      <c r="J36" s="268">
        <f t="shared" si="3"/>
        <v>10</v>
      </c>
      <c r="L36" s="2"/>
      <c r="M36" s="83"/>
      <c r="N36" s="15"/>
      <c r="O36" s="156">
        <v>0</v>
      </c>
      <c r="P36" s="998"/>
      <c r="Q36" s="69">
        <f t="shared" si="1"/>
        <v>0</v>
      </c>
      <c r="R36" s="265"/>
      <c r="S36" s="266"/>
      <c r="T36" s="267">
        <f t="shared" si="4"/>
        <v>500</v>
      </c>
      <c r="U36" s="268">
        <f t="shared" si="5"/>
        <v>50</v>
      </c>
    </row>
    <row r="37" spans="1:21" ht="14.25" customHeight="1" x14ac:dyDescent="0.25">
      <c r="A37" s="2"/>
      <c r="B37" s="83"/>
      <c r="C37" s="15"/>
      <c r="D37" s="1001"/>
      <c r="E37" s="998"/>
      <c r="F37" s="69">
        <f t="shared" si="0"/>
        <v>0</v>
      </c>
      <c r="G37" s="265"/>
      <c r="H37" s="266"/>
      <c r="I37" s="267">
        <f t="shared" si="2"/>
        <v>104.93999999999997</v>
      </c>
      <c r="J37" s="268">
        <f t="shared" si="3"/>
        <v>10</v>
      </c>
      <c r="L37" s="2"/>
      <c r="M37" s="83"/>
      <c r="N37" s="15"/>
      <c r="O37" s="1001"/>
      <c r="P37" s="998"/>
      <c r="Q37" s="69">
        <f t="shared" si="1"/>
        <v>0</v>
      </c>
      <c r="R37" s="265"/>
      <c r="S37" s="266"/>
      <c r="T37" s="267">
        <f t="shared" si="4"/>
        <v>500</v>
      </c>
      <c r="U37" s="268">
        <f t="shared" si="5"/>
        <v>50</v>
      </c>
    </row>
    <row r="38" spans="1:21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10</v>
      </c>
      <c r="F40" s="5"/>
      <c r="L40" s="51"/>
      <c r="O40" s="156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07" t="s">
        <v>11</v>
      </c>
      <c r="D42" s="1208"/>
      <c r="E42" s="146">
        <f>E5+E4+E6+-F39</f>
        <v>156.01999999999998</v>
      </c>
      <c r="F42" s="5"/>
      <c r="L42" s="47"/>
      <c r="N42" s="1207" t="s">
        <v>11</v>
      </c>
      <c r="O42" s="1208"/>
      <c r="P42" s="146">
        <f>P5+P4+P6+-Q39</f>
        <v>500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4"/>
      <c r="F4" s="313"/>
    </row>
    <row r="5" spans="1:10" ht="15" customHeight="1" x14ac:dyDescent="0.25">
      <c r="A5" s="1233"/>
      <c r="B5" s="1235" t="s">
        <v>81</v>
      </c>
      <c r="C5" s="247"/>
      <c r="D5" s="311"/>
      <c r="E5" s="76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33"/>
      <c r="B6" s="1236"/>
      <c r="C6" s="247"/>
      <c r="D6" s="311"/>
      <c r="E6" s="765"/>
      <c r="F6" s="315"/>
      <c r="G6" s="302"/>
      <c r="H6" s="58"/>
    </row>
    <row r="7" spans="1:10" ht="16.5" customHeight="1" thickTop="1" thickBot="1" x14ac:dyDescent="0.3">
      <c r="A7" s="1234"/>
      <c r="B7" s="1237"/>
      <c r="C7" s="247"/>
      <c r="D7" s="311"/>
      <c r="E7" s="764"/>
      <c r="F7" s="313"/>
      <c r="G7" s="240"/>
      <c r="I7" s="1238" t="s">
        <v>3</v>
      </c>
      <c r="J7" s="123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39"/>
      <c r="J8" s="1232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5"/>
      <c r="H15" s="80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5"/>
      <c r="H16" s="80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5"/>
      <c r="H17" s="80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6"/>
      <c r="H18" s="80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5"/>
      <c r="H19" s="80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07" t="s">
        <v>11</v>
      </c>
      <c r="D101" s="1208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4"/>
      <c r="F4" s="313"/>
    </row>
    <row r="5" spans="1:11" ht="16.5" thickBot="1" x14ac:dyDescent="0.3">
      <c r="A5" s="1233"/>
      <c r="B5" s="1235" t="s">
        <v>85</v>
      </c>
      <c r="C5" s="911"/>
      <c r="D5" s="939"/>
      <c r="E5" s="76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34"/>
      <c r="B6" s="1237"/>
      <c r="C6" s="247"/>
      <c r="D6" s="311"/>
      <c r="E6" s="764"/>
      <c r="F6" s="313"/>
      <c r="G6" s="240"/>
      <c r="I6" s="1238" t="s">
        <v>3</v>
      </c>
      <c r="J6" s="123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9"/>
      <c r="J7" s="1232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07" t="s">
        <v>11</v>
      </c>
      <c r="D100" s="1208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03"/>
      <c r="B5" s="1240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04"/>
      <c r="B6" s="1241"/>
      <c r="C6" s="247"/>
      <c r="D6" s="311"/>
      <c r="E6" s="314"/>
      <c r="F6" s="315"/>
      <c r="G6" s="240"/>
      <c r="I6" s="1238" t="s">
        <v>3</v>
      </c>
      <c r="J6" s="123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9"/>
      <c r="J7" s="1232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07" t="s">
        <v>11</v>
      </c>
      <c r="D33" s="1208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7" t="s">
        <v>269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282</v>
      </c>
      <c r="B5" s="1178" t="s">
        <v>226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178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179" t="s">
        <v>11</v>
      </c>
      <c r="D83" s="1180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242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243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244"/>
      <c r="C6" s="247"/>
      <c r="D6" s="245"/>
      <c r="E6" s="447"/>
      <c r="F6" s="268"/>
      <c r="G6" s="240"/>
      <c r="H6" s="240"/>
      <c r="I6" s="1238" t="s">
        <v>3</v>
      </c>
      <c r="J6" s="123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9"/>
      <c r="J7" s="1245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07" t="s">
        <v>11</v>
      </c>
      <c r="D36" s="1208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H1" workbookViewId="0">
      <selection activeCell="S12" sqref="S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46" t="s">
        <v>280</v>
      </c>
      <c r="B1" s="1246"/>
      <c r="C1" s="1246"/>
      <c r="D1" s="1246"/>
      <c r="E1" s="1246"/>
      <c r="F1" s="1246"/>
      <c r="G1" s="1246"/>
      <c r="H1" s="356">
        <v>1</v>
      </c>
      <c r="I1" s="568"/>
      <c r="L1" s="1170" t="s">
        <v>128</v>
      </c>
      <c r="M1" s="1170"/>
      <c r="N1" s="1170"/>
      <c r="O1" s="1170"/>
      <c r="P1" s="1170"/>
      <c r="Q1" s="1170"/>
      <c r="R1" s="1170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3"/>
      <c r="H4" s="153"/>
      <c r="I4" s="573"/>
      <c r="L4" s="75"/>
      <c r="M4" s="75"/>
      <c r="N4" s="563"/>
      <c r="O4" s="248"/>
      <c r="P4" s="246"/>
      <c r="Q4" s="243"/>
      <c r="R4" s="1019"/>
      <c r="S4" s="153"/>
      <c r="T4" s="573"/>
    </row>
    <row r="5" spans="1:21" ht="15" customHeight="1" x14ac:dyDescent="0.25">
      <c r="A5" s="918"/>
      <c r="B5" s="1247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6"/>
      <c r="M5" s="1247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248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48"/>
      <c r="N6" s="566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116</v>
      </c>
      <c r="H9" s="71">
        <v>70</v>
      </c>
      <c r="I9" s="566">
        <f>E4+E5+E6-F9+E7</f>
        <v>3854.52</v>
      </c>
      <c r="J9" s="60">
        <f>H9*F9</f>
        <v>4179.7</v>
      </c>
      <c r="L9" s="912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6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114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119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12"/>
      <c r="B12" s="195">
        <f t="shared" si="4"/>
        <v>123</v>
      </c>
      <c r="C12" s="15">
        <v>1</v>
      </c>
      <c r="D12" s="992">
        <v>29.64</v>
      </c>
      <c r="E12" s="1008">
        <v>44686</v>
      </c>
      <c r="F12" s="1009">
        <f t="shared" si="0"/>
        <v>29.64</v>
      </c>
      <c r="G12" s="996" t="s">
        <v>138</v>
      </c>
      <c r="H12" s="997">
        <v>70</v>
      </c>
      <c r="I12" s="322">
        <f t="shared" si="5"/>
        <v>3379.71</v>
      </c>
      <c r="J12" s="60">
        <f t="shared" si="1"/>
        <v>2074.8000000000002</v>
      </c>
      <c r="L12" s="912"/>
      <c r="M12" s="195">
        <f t="shared" si="6"/>
        <v>36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92">
        <v>113.83</v>
      </c>
      <c r="E13" s="1008">
        <v>44686</v>
      </c>
      <c r="F13" s="1009">
        <f t="shared" si="0"/>
        <v>113.83</v>
      </c>
      <c r="G13" s="996" t="s">
        <v>141</v>
      </c>
      <c r="H13" s="99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92">
        <v>204.56</v>
      </c>
      <c r="E14" s="1008">
        <v>44687</v>
      </c>
      <c r="F14" s="1009">
        <f t="shared" si="0"/>
        <v>204.56</v>
      </c>
      <c r="G14" s="996" t="s">
        <v>140</v>
      </c>
      <c r="H14" s="99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92">
        <v>220.31</v>
      </c>
      <c r="E15" s="1010">
        <v>44688</v>
      </c>
      <c r="F15" s="1033">
        <f t="shared" si="0"/>
        <v>220.31</v>
      </c>
      <c r="G15" s="1034" t="s">
        <v>148</v>
      </c>
      <c r="H15" s="99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92">
        <v>113.24</v>
      </c>
      <c r="E16" s="1010">
        <v>44690</v>
      </c>
      <c r="F16" s="1009">
        <f t="shared" si="0"/>
        <v>113.24</v>
      </c>
      <c r="G16" s="996" t="s">
        <v>157</v>
      </c>
      <c r="H16" s="99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92">
        <v>30.96</v>
      </c>
      <c r="E17" s="1010">
        <v>44692</v>
      </c>
      <c r="F17" s="1009">
        <f t="shared" si="0"/>
        <v>30.96</v>
      </c>
      <c r="G17" s="996" t="s">
        <v>162</v>
      </c>
      <c r="H17" s="99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92">
        <v>208.82</v>
      </c>
      <c r="E18" s="1010">
        <v>44692</v>
      </c>
      <c r="F18" s="1009">
        <f t="shared" si="0"/>
        <v>208.82</v>
      </c>
      <c r="G18" s="996" t="s">
        <v>166</v>
      </c>
      <c r="H18" s="99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92">
        <v>107.91</v>
      </c>
      <c r="E19" s="1010">
        <v>44694</v>
      </c>
      <c r="F19" s="1033">
        <f t="shared" si="0"/>
        <v>107.91</v>
      </c>
      <c r="G19" s="1034" t="s">
        <v>187</v>
      </c>
      <c r="H19" s="99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92">
        <v>57.07</v>
      </c>
      <c r="E20" s="1010">
        <v>44695</v>
      </c>
      <c r="F20" s="1009">
        <f t="shared" si="0"/>
        <v>57.07</v>
      </c>
      <c r="G20" s="996" t="s">
        <v>182</v>
      </c>
      <c r="H20" s="99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92">
        <v>268.63</v>
      </c>
      <c r="E21" s="1010">
        <v>44695</v>
      </c>
      <c r="F21" s="1009">
        <f t="shared" si="0"/>
        <v>268.63</v>
      </c>
      <c r="G21" s="993" t="s">
        <v>191</v>
      </c>
      <c r="H21" s="994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92">
        <v>56.54</v>
      </c>
      <c r="E22" s="1010">
        <v>44697</v>
      </c>
      <c r="F22" s="1009">
        <f t="shared" si="0"/>
        <v>56.54</v>
      </c>
      <c r="G22" s="993" t="s">
        <v>197</v>
      </c>
      <c r="H22" s="994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92">
        <v>170.62</v>
      </c>
      <c r="E23" s="999">
        <v>44697</v>
      </c>
      <c r="F23" s="1009">
        <f t="shared" si="0"/>
        <v>170.62</v>
      </c>
      <c r="G23" s="993" t="s">
        <v>198</v>
      </c>
      <c r="H23" s="994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92">
        <v>150.04</v>
      </c>
      <c r="E24" s="999">
        <v>44697</v>
      </c>
      <c r="F24" s="1009">
        <f t="shared" si="0"/>
        <v>150.04</v>
      </c>
      <c r="G24" s="993" t="s">
        <v>202</v>
      </c>
      <c r="H24" s="994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92">
        <v>49.88</v>
      </c>
      <c r="E25" s="999">
        <v>44699</v>
      </c>
      <c r="F25" s="1009">
        <f t="shared" si="0"/>
        <v>49.88</v>
      </c>
      <c r="G25" s="993" t="s">
        <v>208</v>
      </c>
      <c r="H25" s="994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92">
        <v>107.74</v>
      </c>
      <c r="E26" s="999">
        <v>44699</v>
      </c>
      <c r="F26" s="1009">
        <f t="shared" si="0"/>
        <v>107.74</v>
      </c>
      <c r="G26" s="993" t="s">
        <v>209</v>
      </c>
      <c r="H26" s="994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92">
        <v>103.23</v>
      </c>
      <c r="E27" s="999">
        <v>44702</v>
      </c>
      <c r="F27" s="1009">
        <f t="shared" si="0"/>
        <v>103.23</v>
      </c>
      <c r="G27" s="993" t="s">
        <v>218</v>
      </c>
      <c r="H27" s="994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77"/>
      <c r="F28" s="1085">
        <f t="shared" si="0"/>
        <v>0</v>
      </c>
      <c r="G28" s="915"/>
      <c r="H28" s="916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77"/>
      <c r="F29" s="1085">
        <f t="shared" si="0"/>
        <v>0</v>
      </c>
      <c r="G29" s="915"/>
      <c r="H29" s="916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77"/>
      <c r="F30" s="1085">
        <f t="shared" si="0"/>
        <v>0</v>
      </c>
      <c r="G30" s="915"/>
      <c r="H30" s="916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77"/>
      <c r="F31" s="1085">
        <f t="shared" si="0"/>
        <v>0</v>
      </c>
      <c r="G31" s="915"/>
      <c r="H31" s="916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77"/>
      <c r="F32" s="1085">
        <f t="shared" si="0"/>
        <v>0</v>
      </c>
      <c r="G32" s="915"/>
      <c r="H32" s="916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77"/>
      <c r="F33" s="1085">
        <f t="shared" si="0"/>
        <v>0</v>
      </c>
      <c r="G33" s="915"/>
      <c r="H33" s="916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77"/>
      <c r="F34" s="1085">
        <f t="shared" si="0"/>
        <v>0</v>
      </c>
      <c r="G34" s="915"/>
      <c r="H34" s="916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77"/>
      <c r="F35" s="1085">
        <f t="shared" si="0"/>
        <v>0</v>
      </c>
      <c r="G35" s="915"/>
      <c r="H35" s="916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77"/>
      <c r="F36" s="1085">
        <f t="shared" si="0"/>
        <v>0</v>
      </c>
      <c r="G36" s="915"/>
      <c r="H36" s="916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77"/>
      <c r="F37" s="1085">
        <f t="shared" si="0"/>
        <v>0</v>
      </c>
      <c r="G37" s="915"/>
      <c r="H37" s="916"/>
      <c r="I37" s="566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66" t="s">
        <v>21</v>
      </c>
      <c r="E41" s="1167"/>
      <c r="F41" s="141">
        <f>G5-F39</f>
        <v>0</v>
      </c>
      <c r="M41" s="197"/>
      <c r="O41" s="1166" t="s">
        <v>21</v>
      </c>
      <c r="P41" s="1167"/>
      <c r="Q41" s="141">
        <f>R5-Q39</f>
        <v>0</v>
      </c>
    </row>
    <row r="42" spans="1:21" ht="15.75" thickBot="1" x14ac:dyDescent="0.3">
      <c r="A42" s="125"/>
      <c r="D42" s="791" t="s">
        <v>4</v>
      </c>
      <c r="E42" s="792"/>
      <c r="F42" s="49">
        <v>0</v>
      </c>
      <c r="L42" s="125"/>
      <c r="O42" s="1017" t="s">
        <v>4</v>
      </c>
      <c r="P42" s="101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75"/>
      <c r="B5" s="1172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75"/>
      <c r="B6" s="1172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31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30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30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9" t="s">
        <v>11</v>
      </c>
      <c r="D60" s="118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F1" workbookViewId="0">
      <pane ySplit="9" topLeftCell="A10" activePane="bottomLeft" state="frozen"/>
      <selection pane="bottomLeft" activeCell="K11" sqref="K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81" t="s">
        <v>271</v>
      </c>
      <c r="B1" s="1181"/>
      <c r="C1" s="1181"/>
      <c r="D1" s="1181"/>
      <c r="E1" s="1181"/>
      <c r="F1" s="1181"/>
      <c r="G1" s="1181"/>
      <c r="H1" s="11">
        <v>1</v>
      </c>
      <c r="K1" s="1177" t="s">
        <v>281</v>
      </c>
      <c r="L1" s="1177"/>
      <c r="M1" s="1177"/>
      <c r="N1" s="1177"/>
      <c r="O1" s="1177"/>
      <c r="P1" s="1177"/>
      <c r="Q1" s="1177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35" t="s">
        <v>52</v>
      </c>
      <c r="B4" s="736"/>
      <c r="C4" s="128"/>
      <c r="D4" s="135"/>
      <c r="E4" s="86">
        <v>18.02</v>
      </c>
      <c r="F4" s="73">
        <v>0</v>
      </c>
      <c r="G4" s="977"/>
      <c r="K4" s="1135" t="s">
        <v>52</v>
      </c>
      <c r="L4" s="736"/>
      <c r="M4" s="128"/>
      <c r="N4" s="135"/>
      <c r="O4" s="86"/>
      <c r="P4" s="73"/>
      <c r="Q4" s="1122"/>
    </row>
    <row r="5" spans="1:19" ht="15" customHeight="1" x14ac:dyDescent="0.25">
      <c r="A5" s="1249"/>
      <c r="B5" s="1250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  <c r="K5" s="1249"/>
      <c r="L5" s="1250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1006.3</v>
      </c>
    </row>
    <row r="6" spans="1:19" ht="16.5" thickBot="1" x14ac:dyDescent="0.3">
      <c r="A6" s="1136"/>
      <c r="B6" s="1251"/>
      <c r="C6" s="911">
        <v>32</v>
      </c>
      <c r="D6" s="245">
        <v>44707</v>
      </c>
      <c r="E6" s="246">
        <v>3030.44</v>
      </c>
      <c r="F6" s="243">
        <v>102</v>
      </c>
      <c r="G6" s="73"/>
      <c r="K6" s="1136"/>
      <c r="L6" s="1251"/>
      <c r="M6" s="911"/>
      <c r="N6" s="245"/>
      <c r="O6" s="246"/>
      <c r="P6" s="243"/>
      <c r="Q6" s="73"/>
    </row>
    <row r="7" spans="1:19" ht="21.75" customHeight="1" x14ac:dyDescent="0.25">
      <c r="A7" s="839" t="s">
        <v>67</v>
      </c>
      <c r="C7" s="1020">
        <v>27.5</v>
      </c>
      <c r="D7" s="135">
        <v>44709</v>
      </c>
      <c r="E7" s="105">
        <v>519.1</v>
      </c>
      <c r="F7" s="73">
        <v>21</v>
      </c>
      <c r="G7" s="73"/>
      <c r="K7" s="839" t="s">
        <v>67</v>
      </c>
      <c r="M7" s="1020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5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5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30"/>
      <c r="B10" s="284">
        <f>F4+F5+F6+F7+F8-C10</f>
        <v>161</v>
      </c>
      <c r="C10" s="15">
        <f>6+1</f>
        <v>7</v>
      </c>
      <c r="D10" s="92">
        <f>173.53+31.51</f>
        <v>205.04</v>
      </c>
      <c r="E10" s="877">
        <v>44695</v>
      </c>
      <c r="F10" s="832">
        <f>D10</f>
        <v>205.04</v>
      </c>
      <c r="G10" s="833" t="s">
        <v>192</v>
      </c>
      <c r="H10" s="238">
        <v>34</v>
      </c>
      <c r="I10" s="270">
        <f>E6+E5+E4-F10+E7+E8</f>
        <v>4648.8400000000011</v>
      </c>
      <c r="K10" s="930"/>
      <c r="L10" s="284">
        <f>P4+P5+P6+P7+P8-M10</f>
        <v>35</v>
      </c>
      <c r="M10" s="15"/>
      <c r="N10" s="92"/>
      <c r="O10" s="877"/>
      <c r="P10" s="832">
        <f>N10</f>
        <v>0</v>
      </c>
      <c r="Q10" s="833"/>
      <c r="R10" s="238"/>
      <c r="S10" s="270">
        <f>O6+O5+O4-P10+O7+O8</f>
        <v>1006.3</v>
      </c>
    </row>
    <row r="11" spans="1:19" x14ac:dyDescent="0.25">
      <c r="A11" s="242"/>
      <c r="B11" s="458">
        <f>B10-C11</f>
        <v>160</v>
      </c>
      <c r="C11" s="770">
        <v>1</v>
      </c>
      <c r="D11" s="432">
        <v>30.58</v>
      </c>
      <c r="E11" s="879">
        <v>44698</v>
      </c>
      <c r="F11" s="878">
        <f t="shared" ref="F11:F41" si="0">D11</f>
        <v>30.58</v>
      </c>
      <c r="G11" s="880" t="s">
        <v>189</v>
      </c>
      <c r="H11" s="881">
        <v>34</v>
      </c>
      <c r="I11" s="270">
        <f>I10-F11</f>
        <v>4618.2600000000011</v>
      </c>
      <c r="K11" s="242"/>
      <c r="L11" s="458">
        <f>L10-M11</f>
        <v>35</v>
      </c>
      <c r="M11" s="770"/>
      <c r="N11" s="432"/>
      <c r="O11" s="879"/>
      <c r="P11" s="878">
        <f t="shared" ref="P11:P41" si="1">N11</f>
        <v>0</v>
      </c>
      <c r="Q11" s="880"/>
      <c r="R11" s="881"/>
      <c r="S11" s="270">
        <f>S10-P11</f>
        <v>1006.3</v>
      </c>
    </row>
    <row r="12" spans="1:19" x14ac:dyDescent="0.25">
      <c r="A12" s="242"/>
      <c r="B12" s="458">
        <f t="shared" ref="B12:B41" si="2">B11-C12</f>
        <v>153</v>
      </c>
      <c r="C12" s="770">
        <v>7</v>
      </c>
      <c r="D12" s="432">
        <v>203.1</v>
      </c>
      <c r="E12" s="879">
        <v>44698</v>
      </c>
      <c r="F12" s="878">
        <f t="shared" si="0"/>
        <v>203.1</v>
      </c>
      <c r="G12" s="880" t="s">
        <v>201</v>
      </c>
      <c r="H12" s="881">
        <v>34</v>
      </c>
      <c r="I12" s="270">
        <f t="shared" ref="I12:I13" si="3">I11-F12</f>
        <v>4415.1600000000008</v>
      </c>
      <c r="K12" s="242"/>
      <c r="L12" s="458">
        <f t="shared" ref="L12:L41" si="4">L11-M12</f>
        <v>35</v>
      </c>
      <c r="M12" s="770"/>
      <c r="N12" s="432"/>
      <c r="O12" s="879"/>
      <c r="P12" s="878">
        <f t="shared" si="1"/>
        <v>0</v>
      </c>
      <c r="Q12" s="880"/>
      <c r="R12" s="881"/>
      <c r="S12" s="270">
        <f t="shared" ref="S12:S13" si="5">S11-P12</f>
        <v>1006.3</v>
      </c>
    </row>
    <row r="13" spans="1:19" x14ac:dyDescent="0.25">
      <c r="A13" s="930"/>
      <c r="B13" s="458">
        <f t="shared" si="2"/>
        <v>150</v>
      </c>
      <c r="C13" s="431">
        <v>3</v>
      </c>
      <c r="D13" s="567">
        <v>86.09</v>
      </c>
      <c r="E13" s="879">
        <v>44699</v>
      </c>
      <c r="F13" s="878">
        <f t="shared" si="0"/>
        <v>86.09</v>
      </c>
      <c r="G13" s="880" t="s">
        <v>184</v>
      </c>
      <c r="H13" s="881">
        <v>34</v>
      </c>
      <c r="I13" s="270">
        <f t="shared" si="3"/>
        <v>4329.0700000000006</v>
      </c>
      <c r="K13" s="930"/>
      <c r="L13" s="458">
        <f t="shared" si="4"/>
        <v>35</v>
      </c>
      <c r="M13" s="431"/>
      <c r="N13" s="567"/>
      <c r="O13" s="879"/>
      <c r="P13" s="878">
        <f t="shared" si="1"/>
        <v>0</v>
      </c>
      <c r="Q13" s="880"/>
      <c r="R13" s="881"/>
      <c r="S13" s="270">
        <f t="shared" si="5"/>
        <v>1006.3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9">
        <v>44701</v>
      </c>
      <c r="F14" s="878">
        <f t="shared" si="0"/>
        <v>119.65</v>
      </c>
      <c r="G14" s="880" t="s">
        <v>213</v>
      </c>
      <c r="H14" s="881">
        <v>34</v>
      </c>
      <c r="I14" s="270">
        <f>I13-F14</f>
        <v>4209.420000000001</v>
      </c>
      <c r="K14" s="242"/>
      <c r="L14" s="458">
        <f t="shared" si="4"/>
        <v>35</v>
      </c>
      <c r="M14" s="431"/>
      <c r="N14" s="567"/>
      <c r="O14" s="879"/>
      <c r="P14" s="878">
        <f t="shared" si="1"/>
        <v>0</v>
      </c>
      <c r="Q14" s="880"/>
      <c r="R14" s="881"/>
      <c r="S14" s="270">
        <f>S13-P14</f>
        <v>1006.3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9">
        <v>44702</v>
      </c>
      <c r="F15" s="878">
        <f t="shared" si="0"/>
        <v>23.43</v>
      </c>
      <c r="G15" s="880" t="s">
        <v>215</v>
      </c>
      <c r="H15" s="881">
        <v>34</v>
      </c>
      <c r="I15" s="270">
        <f t="shared" ref="I15:I41" si="6">I14-F15</f>
        <v>4185.9900000000007</v>
      </c>
      <c r="K15" s="242"/>
      <c r="L15" s="458">
        <f t="shared" si="4"/>
        <v>35</v>
      </c>
      <c r="M15" s="431"/>
      <c r="N15" s="567"/>
      <c r="O15" s="879"/>
      <c r="P15" s="878">
        <f t="shared" si="1"/>
        <v>0</v>
      </c>
      <c r="Q15" s="880"/>
      <c r="R15" s="881"/>
      <c r="S15" s="270">
        <f t="shared" ref="S15:S41" si="7">S14-P15</f>
        <v>1006.3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9">
        <v>44702</v>
      </c>
      <c r="F16" s="878">
        <f t="shared" si="0"/>
        <v>142.37</v>
      </c>
      <c r="G16" s="880" t="s">
        <v>218</v>
      </c>
      <c r="H16" s="881">
        <v>34</v>
      </c>
      <c r="I16" s="270">
        <f t="shared" si="6"/>
        <v>4043.6200000000008</v>
      </c>
      <c r="K16" s="240"/>
      <c r="L16" s="458">
        <f t="shared" si="4"/>
        <v>35</v>
      </c>
      <c r="M16" s="431"/>
      <c r="N16" s="567"/>
      <c r="O16" s="879"/>
      <c r="P16" s="878">
        <f t="shared" si="1"/>
        <v>0</v>
      </c>
      <c r="Q16" s="880"/>
      <c r="R16" s="881"/>
      <c r="S16" s="270">
        <f t="shared" si="7"/>
        <v>1006.3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9">
        <v>44704</v>
      </c>
      <c r="F17" s="878">
        <f t="shared" si="0"/>
        <v>206.24</v>
      </c>
      <c r="G17" s="880" t="s">
        <v>236</v>
      </c>
      <c r="H17" s="881">
        <v>34</v>
      </c>
      <c r="I17" s="270">
        <f t="shared" si="6"/>
        <v>3837.380000000001</v>
      </c>
      <c r="K17" s="240"/>
      <c r="L17" s="458">
        <f t="shared" si="4"/>
        <v>35</v>
      </c>
      <c r="M17" s="431"/>
      <c r="N17" s="567"/>
      <c r="O17" s="879"/>
      <c r="P17" s="878">
        <f t="shared" si="1"/>
        <v>0</v>
      </c>
      <c r="Q17" s="880"/>
      <c r="R17" s="881"/>
      <c r="S17" s="270">
        <f t="shared" si="7"/>
        <v>1006.3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9">
        <v>44707</v>
      </c>
      <c r="F18" s="878">
        <f t="shared" si="0"/>
        <v>200.93</v>
      </c>
      <c r="G18" s="880" t="s">
        <v>248</v>
      </c>
      <c r="H18" s="881">
        <v>34</v>
      </c>
      <c r="I18" s="270">
        <f t="shared" si="6"/>
        <v>3636.4500000000012</v>
      </c>
      <c r="K18" s="240"/>
      <c r="L18" s="458">
        <f t="shared" si="4"/>
        <v>35</v>
      </c>
      <c r="M18" s="431"/>
      <c r="N18" s="567"/>
      <c r="O18" s="879"/>
      <c r="P18" s="878">
        <f t="shared" si="1"/>
        <v>0</v>
      </c>
      <c r="Q18" s="880"/>
      <c r="R18" s="881"/>
      <c r="S18" s="270">
        <f t="shared" si="7"/>
        <v>1006.3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9">
        <v>44708</v>
      </c>
      <c r="F19" s="878">
        <f t="shared" si="0"/>
        <v>59.51</v>
      </c>
      <c r="G19" s="880" t="s">
        <v>257</v>
      </c>
      <c r="H19" s="881">
        <v>34</v>
      </c>
      <c r="I19" s="270">
        <f t="shared" si="6"/>
        <v>3576.940000000001</v>
      </c>
      <c r="K19" s="240"/>
      <c r="L19" s="458">
        <f t="shared" si="4"/>
        <v>35</v>
      </c>
      <c r="M19" s="431"/>
      <c r="N19" s="567"/>
      <c r="O19" s="879"/>
      <c r="P19" s="878">
        <f t="shared" si="1"/>
        <v>0</v>
      </c>
      <c r="Q19" s="880"/>
      <c r="R19" s="881"/>
      <c r="S19" s="270">
        <f t="shared" si="7"/>
        <v>1006.3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9">
        <v>44709</v>
      </c>
      <c r="F20" s="878">
        <f t="shared" si="0"/>
        <v>30.19</v>
      </c>
      <c r="G20" s="880" t="s">
        <v>260</v>
      </c>
      <c r="H20" s="881">
        <v>34</v>
      </c>
      <c r="I20" s="270">
        <f t="shared" si="6"/>
        <v>3546.7500000000009</v>
      </c>
      <c r="K20" s="240"/>
      <c r="L20" s="458">
        <f t="shared" si="4"/>
        <v>35</v>
      </c>
      <c r="M20" s="431"/>
      <c r="N20" s="567"/>
      <c r="O20" s="879"/>
      <c r="P20" s="878">
        <f t="shared" si="1"/>
        <v>0</v>
      </c>
      <c r="Q20" s="880"/>
      <c r="R20" s="881"/>
      <c r="S20" s="270">
        <f t="shared" si="7"/>
        <v>1006.3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9">
        <v>44709</v>
      </c>
      <c r="F21" s="878">
        <f t="shared" si="0"/>
        <v>28.88</v>
      </c>
      <c r="G21" s="882" t="s">
        <v>261</v>
      </c>
      <c r="H21" s="883">
        <v>34</v>
      </c>
      <c r="I21" s="132">
        <f t="shared" si="6"/>
        <v>3517.8700000000008</v>
      </c>
      <c r="K21" s="240"/>
      <c r="L21" s="458">
        <f t="shared" si="4"/>
        <v>35</v>
      </c>
      <c r="M21" s="431"/>
      <c r="N21" s="567"/>
      <c r="O21" s="879"/>
      <c r="P21" s="878">
        <f t="shared" si="1"/>
        <v>0</v>
      </c>
      <c r="Q21" s="882"/>
      <c r="R21" s="883"/>
      <c r="S21" s="132">
        <f t="shared" si="7"/>
        <v>1006.3</v>
      </c>
    </row>
    <row r="22" spans="1:19" x14ac:dyDescent="0.25">
      <c r="A22" s="240"/>
      <c r="B22" s="458">
        <f t="shared" si="2"/>
        <v>122</v>
      </c>
      <c r="C22" s="431"/>
      <c r="D22" s="1086"/>
      <c r="E22" s="1087"/>
      <c r="F22" s="1088">
        <f t="shared" si="0"/>
        <v>0</v>
      </c>
      <c r="G22" s="1089"/>
      <c r="H22" s="1090"/>
      <c r="I22" s="132">
        <f t="shared" si="6"/>
        <v>3517.8700000000008</v>
      </c>
      <c r="K22" s="240"/>
      <c r="L22" s="458">
        <f t="shared" si="4"/>
        <v>35</v>
      </c>
      <c r="M22" s="431"/>
      <c r="N22" s="567"/>
      <c r="O22" s="460"/>
      <c r="P22" s="432">
        <f t="shared" si="1"/>
        <v>0</v>
      </c>
      <c r="Q22" s="1125"/>
      <c r="R22" s="1126"/>
      <c r="S22" s="132">
        <f t="shared" si="7"/>
        <v>1006.3</v>
      </c>
    </row>
    <row r="23" spans="1:19" x14ac:dyDescent="0.25">
      <c r="A23" s="240"/>
      <c r="B23" s="458">
        <f t="shared" si="2"/>
        <v>122</v>
      </c>
      <c r="C23" s="431"/>
      <c r="D23" s="1086"/>
      <c r="E23" s="1087"/>
      <c r="F23" s="1088">
        <f t="shared" si="0"/>
        <v>0</v>
      </c>
      <c r="G23" s="1089"/>
      <c r="H23" s="1090"/>
      <c r="I23" s="132">
        <f t="shared" si="6"/>
        <v>3517.8700000000008</v>
      </c>
      <c r="K23" s="240"/>
      <c r="L23" s="458">
        <f t="shared" si="4"/>
        <v>35</v>
      </c>
      <c r="M23" s="431"/>
      <c r="N23" s="567"/>
      <c r="O23" s="460"/>
      <c r="P23" s="432">
        <f t="shared" si="1"/>
        <v>0</v>
      </c>
      <c r="Q23" s="1125"/>
      <c r="R23" s="1126"/>
      <c r="S23" s="132">
        <f t="shared" si="7"/>
        <v>1006.3</v>
      </c>
    </row>
    <row r="24" spans="1:19" x14ac:dyDescent="0.25">
      <c r="A24" s="240"/>
      <c r="B24" s="458">
        <f t="shared" si="2"/>
        <v>122</v>
      </c>
      <c r="C24" s="431"/>
      <c r="D24" s="1086"/>
      <c r="E24" s="1087"/>
      <c r="F24" s="1088">
        <f t="shared" si="0"/>
        <v>0</v>
      </c>
      <c r="G24" s="1089"/>
      <c r="H24" s="1090"/>
      <c r="I24" s="132">
        <f t="shared" si="6"/>
        <v>3517.8700000000008</v>
      </c>
      <c r="K24" s="240"/>
      <c r="L24" s="458">
        <f t="shared" si="4"/>
        <v>35</v>
      </c>
      <c r="M24" s="431"/>
      <c r="N24" s="567"/>
      <c r="O24" s="460"/>
      <c r="P24" s="432">
        <f t="shared" si="1"/>
        <v>0</v>
      </c>
      <c r="Q24" s="1125"/>
      <c r="R24" s="1126"/>
      <c r="S24" s="132">
        <f t="shared" si="7"/>
        <v>1006.3</v>
      </c>
    </row>
    <row r="25" spans="1:19" x14ac:dyDescent="0.25">
      <c r="A25" s="240"/>
      <c r="B25" s="458">
        <f t="shared" si="2"/>
        <v>122</v>
      </c>
      <c r="C25" s="431"/>
      <c r="D25" s="1086"/>
      <c r="E25" s="1087"/>
      <c r="F25" s="1088">
        <f t="shared" si="0"/>
        <v>0</v>
      </c>
      <c r="G25" s="1089"/>
      <c r="H25" s="1090"/>
      <c r="I25" s="132">
        <f t="shared" si="6"/>
        <v>3517.8700000000008</v>
      </c>
      <c r="K25" s="240"/>
      <c r="L25" s="458">
        <f t="shared" si="4"/>
        <v>35</v>
      </c>
      <c r="M25" s="431"/>
      <c r="N25" s="567"/>
      <c r="O25" s="460"/>
      <c r="P25" s="432">
        <f t="shared" si="1"/>
        <v>0</v>
      </c>
      <c r="Q25" s="1125"/>
      <c r="R25" s="1126"/>
      <c r="S25" s="132">
        <f t="shared" si="7"/>
        <v>1006.3</v>
      </c>
    </row>
    <row r="26" spans="1:19" x14ac:dyDescent="0.25">
      <c r="B26" s="458">
        <f t="shared" si="2"/>
        <v>122</v>
      </c>
      <c r="C26" s="431"/>
      <c r="D26" s="1086"/>
      <c r="E26" s="1087"/>
      <c r="F26" s="1088">
        <f t="shared" si="0"/>
        <v>0</v>
      </c>
      <c r="G26" s="1089"/>
      <c r="H26" s="1090"/>
      <c r="I26" s="132">
        <f t="shared" si="6"/>
        <v>3517.8700000000008</v>
      </c>
      <c r="L26" s="458">
        <f t="shared" si="4"/>
        <v>35</v>
      </c>
      <c r="M26" s="431"/>
      <c r="N26" s="567"/>
      <c r="O26" s="460"/>
      <c r="P26" s="432">
        <f t="shared" si="1"/>
        <v>0</v>
      </c>
      <c r="Q26" s="1125"/>
      <c r="R26" s="1126"/>
      <c r="S26" s="132">
        <f t="shared" si="7"/>
        <v>1006.3</v>
      </c>
    </row>
    <row r="27" spans="1:19" x14ac:dyDescent="0.25">
      <c r="B27" s="458">
        <f t="shared" si="2"/>
        <v>122</v>
      </c>
      <c r="C27" s="431"/>
      <c r="D27" s="1086"/>
      <c r="E27" s="1087"/>
      <c r="F27" s="1088">
        <f t="shared" si="0"/>
        <v>0</v>
      </c>
      <c r="G27" s="1089"/>
      <c r="H27" s="1091"/>
      <c r="I27" s="132">
        <f t="shared" si="6"/>
        <v>3517.8700000000008</v>
      </c>
      <c r="L27" s="458">
        <f t="shared" si="4"/>
        <v>35</v>
      </c>
      <c r="M27" s="431"/>
      <c r="N27" s="567"/>
      <c r="O27" s="460"/>
      <c r="P27" s="432">
        <f t="shared" si="1"/>
        <v>0</v>
      </c>
      <c r="Q27" s="1125"/>
      <c r="R27" s="1127"/>
      <c r="S27" s="132">
        <f t="shared" si="7"/>
        <v>1006.3</v>
      </c>
    </row>
    <row r="28" spans="1:19" x14ac:dyDescent="0.25">
      <c r="B28" s="458">
        <f t="shared" si="2"/>
        <v>122</v>
      </c>
      <c r="C28" s="431"/>
      <c r="D28" s="1086"/>
      <c r="E28" s="1087"/>
      <c r="F28" s="1088">
        <f t="shared" si="0"/>
        <v>0</v>
      </c>
      <c r="G28" s="1089"/>
      <c r="H28" s="1091"/>
      <c r="I28" s="132">
        <f t="shared" si="6"/>
        <v>3517.8700000000008</v>
      </c>
      <c r="L28" s="458">
        <f t="shared" si="4"/>
        <v>35</v>
      </c>
      <c r="M28" s="431"/>
      <c r="N28" s="567"/>
      <c r="O28" s="460"/>
      <c r="P28" s="432">
        <f t="shared" si="1"/>
        <v>0</v>
      </c>
      <c r="Q28" s="1125"/>
      <c r="R28" s="1127"/>
      <c r="S28" s="132">
        <f t="shared" si="7"/>
        <v>1006.3</v>
      </c>
    </row>
    <row r="29" spans="1:19" x14ac:dyDescent="0.25">
      <c r="B29" s="458">
        <f t="shared" si="2"/>
        <v>122</v>
      </c>
      <c r="C29" s="431"/>
      <c r="D29" s="1086"/>
      <c r="E29" s="1087"/>
      <c r="F29" s="1088">
        <f t="shared" si="0"/>
        <v>0</v>
      </c>
      <c r="G29" s="1089"/>
      <c r="H29" s="1091"/>
      <c r="I29" s="132">
        <f t="shared" si="6"/>
        <v>3517.8700000000008</v>
      </c>
      <c r="L29" s="458">
        <f t="shared" si="4"/>
        <v>35</v>
      </c>
      <c r="M29" s="431"/>
      <c r="N29" s="567"/>
      <c r="O29" s="460"/>
      <c r="P29" s="432">
        <f t="shared" si="1"/>
        <v>0</v>
      </c>
      <c r="Q29" s="1125"/>
      <c r="R29" s="1127"/>
      <c r="S29" s="132">
        <f t="shared" si="7"/>
        <v>1006.3</v>
      </c>
    </row>
    <row r="30" spans="1:19" x14ac:dyDescent="0.25">
      <c r="B30" s="458">
        <f t="shared" si="2"/>
        <v>122</v>
      </c>
      <c r="C30" s="431"/>
      <c r="D30" s="1086"/>
      <c r="E30" s="1087"/>
      <c r="F30" s="1088">
        <f t="shared" si="0"/>
        <v>0</v>
      </c>
      <c r="G30" s="1089"/>
      <c r="H30" s="1091"/>
      <c r="I30" s="132">
        <f t="shared" si="6"/>
        <v>3517.8700000000008</v>
      </c>
      <c r="L30" s="458">
        <f t="shared" si="4"/>
        <v>35</v>
      </c>
      <c r="M30" s="431"/>
      <c r="N30" s="567"/>
      <c r="O30" s="460"/>
      <c r="P30" s="432">
        <f t="shared" si="1"/>
        <v>0</v>
      </c>
      <c r="Q30" s="1125"/>
      <c r="R30" s="1127"/>
      <c r="S30" s="132">
        <f t="shared" si="7"/>
        <v>1006.3</v>
      </c>
    </row>
    <row r="31" spans="1:19" x14ac:dyDescent="0.25">
      <c r="B31" s="458">
        <f t="shared" si="2"/>
        <v>122</v>
      </c>
      <c r="C31" s="431"/>
      <c r="D31" s="1086"/>
      <c r="E31" s="1092"/>
      <c r="F31" s="1088">
        <f t="shared" si="0"/>
        <v>0</v>
      </c>
      <c r="G31" s="1093"/>
      <c r="H31" s="1091"/>
      <c r="I31" s="132">
        <f t="shared" si="6"/>
        <v>3517.8700000000008</v>
      </c>
      <c r="L31" s="458">
        <f t="shared" si="4"/>
        <v>35</v>
      </c>
      <c r="M31" s="431"/>
      <c r="N31" s="567"/>
      <c r="O31" s="1128"/>
      <c r="P31" s="432">
        <f t="shared" si="1"/>
        <v>0</v>
      </c>
      <c r="Q31" s="1129"/>
      <c r="R31" s="1127"/>
      <c r="S31" s="132">
        <f t="shared" si="7"/>
        <v>1006.3</v>
      </c>
    </row>
    <row r="32" spans="1:19" x14ac:dyDescent="0.25">
      <c r="B32" s="458">
        <f t="shared" si="2"/>
        <v>122</v>
      </c>
      <c r="C32" s="431"/>
      <c r="D32" s="1086"/>
      <c r="E32" s="1092"/>
      <c r="F32" s="1088">
        <f t="shared" si="0"/>
        <v>0</v>
      </c>
      <c r="G32" s="1093"/>
      <c r="H32" s="1091"/>
      <c r="I32" s="132">
        <f t="shared" si="6"/>
        <v>3517.8700000000008</v>
      </c>
      <c r="L32" s="458">
        <f t="shared" si="4"/>
        <v>35</v>
      </c>
      <c r="M32" s="431"/>
      <c r="N32" s="567"/>
      <c r="O32" s="1128"/>
      <c r="P32" s="432">
        <f t="shared" si="1"/>
        <v>0</v>
      </c>
      <c r="Q32" s="1129"/>
      <c r="R32" s="1127"/>
      <c r="S32" s="132">
        <f t="shared" si="7"/>
        <v>1006.3</v>
      </c>
    </row>
    <row r="33" spans="2:19" x14ac:dyDescent="0.25">
      <c r="B33" s="458">
        <f t="shared" si="2"/>
        <v>122</v>
      </c>
      <c r="C33" s="431"/>
      <c r="D33" s="1086"/>
      <c r="E33" s="1092"/>
      <c r="F33" s="1088">
        <f t="shared" si="0"/>
        <v>0</v>
      </c>
      <c r="G33" s="1093"/>
      <c r="H33" s="1091"/>
      <c r="I33" s="132">
        <f t="shared" si="6"/>
        <v>3517.8700000000008</v>
      </c>
      <c r="L33" s="458">
        <f t="shared" si="4"/>
        <v>35</v>
      </c>
      <c r="M33" s="431"/>
      <c r="N33" s="567"/>
      <c r="O33" s="1128"/>
      <c r="P33" s="432">
        <f t="shared" si="1"/>
        <v>0</v>
      </c>
      <c r="Q33" s="1129"/>
      <c r="R33" s="1127"/>
      <c r="S33" s="132">
        <f t="shared" si="7"/>
        <v>1006.3</v>
      </c>
    </row>
    <row r="34" spans="2:19" x14ac:dyDescent="0.25">
      <c r="B34" s="458">
        <f t="shared" si="2"/>
        <v>122</v>
      </c>
      <c r="C34" s="431"/>
      <c r="D34" s="1086"/>
      <c r="E34" s="1092"/>
      <c r="F34" s="1088">
        <f t="shared" si="0"/>
        <v>0</v>
      </c>
      <c r="G34" s="1093"/>
      <c r="H34" s="1091"/>
      <c r="I34" s="132">
        <f t="shared" si="6"/>
        <v>3517.8700000000008</v>
      </c>
      <c r="L34" s="458">
        <f t="shared" si="4"/>
        <v>35</v>
      </c>
      <c r="M34" s="431"/>
      <c r="N34" s="567"/>
      <c r="O34" s="1128"/>
      <c r="P34" s="432">
        <f t="shared" si="1"/>
        <v>0</v>
      </c>
      <c r="Q34" s="1129"/>
      <c r="R34" s="1127"/>
      <c r="S34" s="132">
        <f t="shared" si="7"/>
        <v>1006.3</v>
      </c>
    </row>
    <row r="35" spans="2:19" x14ac:dyDescent="0.25">
      <c r="B35" s="458">
        <f t="shared" si="2"/>
        <v>122</v>
      </c>
      <c r="C35" s="431"/>
      <c r="D35" s="1086"/>
      <c r="E35" s="1092"/>
      <c r="F35" s="1088">
        <f t="shared" si="0"/>
        <v>0</v>
      </c>
      <c r="G35" s="1093"/>
      <c r="H35" s="1091"/>
      <c r="I35" s="132">
        <f t="shared" si="6"/>
        <v>3517.8700000000008</v>
      </c>
      <c r="L35" s="458">
        <f t="shared" si="4"/>
        <v>35</v>
      </c>
      <c r="M35" s="431"/>
      <c r="N35" s="567"/>
      <c r="O35" s="1128"/>
      <c r="P35" s="432">
        <f t="shared" si="1"/>
        <v>0</v>
      </c>
      <c r="Q35" s="1129"/>
      <c r="R35" s="1127"/>
      <c r="S35" s="132">
        <f t="shared" si="7"/>
        <v>1006.3</v>
      </c>
    </row>
    <row r="36" spans="2:19" x14ac:dyDescent="0.25">
      <c r="B36" s="458">
        <f t="shared" si="2"/>
        <v>122</v>
      </c>
      <c r="C36" s="431"/>
      <c r="D36" s="1086"/>
      <c r="E36" s="1092"/>
      <c r="F36" s="1088">
        <f t="shared" si="0"/>
        <v>0</v>
      </c>
      <c r="G36" s="1093"/>
      <c r="H36" s="1091"/>
      <c r="I36" s="132">
        <f t="shared" si="6"/>
        <v>3517.8700000000008</v>
      </c>
      <c r="L36" s="458">
        <f t="shared" si="4"/>
        <v>35</v>
      </c>
      <c r="M36" s="431"/>
      <c r="N36" s="567"/>
      <c r="O36" s="1128"/>
      <c r="P36" s="432">
        <f t="shared" si="1"/>
        <v>0</v>
      </c>
      <c r="Q36" s="1129"/>
      <c r="R36" s="1127"/>
      <c r="S36" s="132">
        <f t="shared" si="7"/>
        <v>1006.3</v>
      </c>
    </row>
    <row r="37" spans="2:19" x14ac:dyDescent="0.25">
      <c r="B37" s="458">
        <f t="shared" si="2"/>
        <v>122</v>
      </c>
      <c r="C37" s="431"/>
      <c r="D37" s="1086"/>
      <c r="E37" s="1092"/>
      <c r="F37" s="1088">
        <f t="shared" si="0"/>
        <v>0</v>
      </c>
      <c r="G37" s="1093"/>
      <c r="H37" s="1091"/>
      <c r="I37" s="132">
        <f t="shared" si="6"/>
        <v>3517.8700000000008</v>
      </c>
      <c r="L37" s="458">
        <f t="shared" si="4"/>
        <v>35</v>
      </c>
      <c r="M37" s="431"/>
      <c r="N37" s="567"/>
      <c r="O37" s="1128"/>
      <c r="P37" s="432">
        <f t="shared" si="1"/>
        <v>0</v>
      </c>
      <c r="Q37" s="1129"/>
      <c r="R37" s="1127"/>
      <c r="S37" s="132">
        <f t="shared" si="7"/>
        <v>1006.3</v>
      </c>
    </row>
    <row r="38" spans="2:19" x14ac:dyDescent="0.25">
      <c r="B38" s="458">
        <f t="shared" si="2"/>
        <v>122</v>
      </c>
      <c r="C38" s="431"/>
      <c r="D38" s="1086"/>
      <c r="E38" s="1092"/>
      <c r="F38" s="1088">
        <f t="shared" si="0"/>
        <v>0</v>
      </c>
      <c r="G38" s="1093"/>
      <c r="H38" s="1091"/>
      <c r="I38" s="132">
        <f t="shared" si="6"/>
        <v>3517.8700000000008</v>
      </c>
      <c r="L38" s="458">
        <f t="shared" si="4"/>
        <v>35</v>
      </c>
      <c r="M38" s="431"/>
      <c r="N38" s="567"/>
      <c r="O38" s="1128"/>
      <c r="P38" s="432">
        <f t="shared" si="1"/>
        <v>0</v>
      </c>
      <c r="Q38" s="1129"/>
      <c r="R38" s="1127"/>
      <c r="S38" s="132">
        <f t="shared" si="7"/>
        <v>1006.3</v>
      </c>
    </row>
    <row r="39" spans="2:19" x14ac:dyDescent="0.25">
      <c r="B39" s="458">
        <f t="shared" si="2"/>
        <v>122</v>
      </c>
      <c r="C39" s="431"/>
      <c r="D39" s="1086"/>
      <c r="E39" s="1092"/>
      <c r="F39" s="1088">
        <f t="shared" si="0"/>
        <v>0</v>
      </c>
      <c r="G39" s="1093"/>
      <c r="H39" s="1091"/>
      <c r="I39" s="132">
        <f t="shared" si="6"/>
        <v>3517.8700000000008</v>
      </c>
      <c r="L39" s="458">
        <f t="shared" si="4"/>
        <v>35</v>
      </c>
      <c r="M39" s="431"/>
      <c r="N39" s="567"/>
      <c r="O39" s="1128"/>
      <c r="P39" s="432">
        <f t="shared" si="1"/>
        <v>0</v>
      </c>
      <c r="Q39" s="1129"/>
      <c r="R39" s="1127"/>
      <c r="S39" s="132">
        <f t="shared" si="7"/>
        <v>1006.3</v>
      </c>
    </row>
    <row r="40" spans="2:19" x14ac:dyDescent="0.25">
      <c r="B40" s="458">
        <f t="shared" si="2"/>
        <v>122</v>
      </c>
      <c r="C40" s="431"/>
      <c r="D40" s="567"/>
      <c r="E40" s="885"/>
      <c r="F40" s="878">
        <f t="shared" si="0"/>
        <v>0</v>
      </c>
      <c r="G40" s="886"/>
      <c r="H40" s="884"/>
      <c r="I40" s="132">
        <f t="shared" si="6"/>
        <v>3517.8700000000008</v>
      </c>
      <c r="L40" s="458">
        <f t="shared" si="4"/>
        <v>35</v>
      </c>
      <c r="M40" s="431"/>
      <c r="N40" s="567"/>
      <c r="O40" s="1128"/>
      <c r="P40" s="432">
        <f t="shared" si="1"/>
        <v>0</v>
      </c>
      <c r="Q40" s="1129"/>
      <c r="R40" s="1127"/>
      <c r="S40" s="132">
        <f t="shared" si="7"/>
        <v>1006.3</v>
      </c>
    </row>
    <row r="41" spans="2:19" x14ac:dyDescent="0.25">
      <c r="B41" s="458">
        <f t="shared" si="2"/>
        <v>122</v>
      </c>
      <c r="C41" s="431"/>
      <c r="D41" s="567"/>
      <c r="E41" s="887"/>
      <c r="F41" s="878">
        <f t="shared" si="0"/>
        <v>0</v>
      </c>
      <c r="G41" s="888"/>
      <c r="H41" s="888"/>
      <c r="I41" s="132">
        <f t="shared" si="6"/>
        <v>3517.8700000000008</v>
      </c>
      <c r="L41" s="458">
        <f t="shared" si="4"/>
        <v>35</v>
      </c>
      <c r="M41" s="431"/>
      <c r="N41" s="567"/>
      <c r="O41" s="887"/>
      <c r="P41" s="878">
        <f t="shared" si="1"/>
        <v>0</v>
      </c>
      <c r="Q41" s="888"/>
      <c r="R41" s="888"/>
      <c r="S41" s="132">
        <f t="shared" si="7"/>
        <v>1006.3</v>
      </c>
    </row>
    <row r="42" spans="2:19" x14ac:dyDescent="0.25">
      <c r="B42" s="458"/>
      <c r="C42" s="431"/>
      <c r="D42" s="567"/>
      <c r="E42" s="887"/>
      <c r="F42" s="878"/>
      <c r="G42" s="888"/>
      <c r="H42" s="888"/>
      <c r="I42" s="132"/>
      <c r="L42" s="458"/>
      <c r="M42" s="431"/>
      <c r="N42" s="567"/>
      <c r="O42" s="887"/>
      <c r="P42" s="878"/>
      <c r="Q42" s="888"/>
      <c r="R42" s="888"/>
      <c r="S42" s="132"/>
    </row>
    <row r="43" spans="2:19" x14ac:dyDescent="0.25">
      <c r="B43" s="458"/>
      <c r="C43" s="431"/>
      <c r="D43" s="567"/>
      <c r="E43" s="887"/>
      <c r="F43" s="878"/>
      <c r="G43" s="888"/>
      <c r="H43" s="888"/>
      <c r="I43" s="132"/>
      <c r="L43" s="458"/>
      <c r="M43" s="431"/>
      <c r="N43" s="567"/>
      <c r="O43" s="887"/>
      <c r="P43" s="878"/>
      <c r="Q43" s="888"/>
      <c r="R43" s="888"/>
      <c r="S43" s="132"/>
    </row>
    <row r="44" spans="2:19" x14ac:dyDescent="0.25">
      <c r="B44" s="458"/>
      <c r="C44" s="431"/>
      <c r="D44" s="567"/>
      <c r="E44" s="887"/>
      <c r="F44" s="878"/>
      <c r="G44" s="888"/>
      <c r="H44" s="888"/>
      <c r="I44" s="132"/>
      <c r="L44" s="458"/>
      <c r="M44" s="431"/>
      <c r="N44" s="567"/>
      <c r="O44" s="887"/>
      <c r="P44" s="878"/>
      <c r="Q44" s="888"/>
      <c r="R44" s="888"/>
      <c r="S44" s="132"/>
    </row>
    <row r="45" spans="2:19" x14ac:dyDescent="0.25">
      <c r="B45" s="458"/>
      <c r="C45" s="431"/>
      <c r="D45" s="567"/>
      <c r="E45" s="887"/>
      <c r="F45" s="878"/>
      <c r="G45" s="888"/>
      <c r="H45" s="888"/>
      <c r="I45" s="132"/>
      <c r="L45" s="458"/>
      <c r="M45" s="431"/>
      <c r="N45" s="567"/>
      <c r="O45" s="887"/>
      <c r="P45" s="878"/>
      <c r="Q45" s="888"/>
      <c r="R45" s="888"/>
      <c r="S45" s="132"/>
    </row>
    <row r="46" spans="2:19" x14ac:dyDescent="0.25">
      <c r="B46" s="458"/>
      <c r="C46" s="431"/>
      <c r="D46" s="567"/>
      <c r="E46" s="887"/>
      <c r="F46" s="878"/>
      <c r="G46" s="888"/>
      <c r="H46" s="888"/>
      <c r="I46" s="132"/>
      <c r="L46" s="458"/>
      <c r="M46" s="431"/>
      <c r="N46" s="567"/>
      <c r="O46" s="887"/>
      <c r="P46" s="878"/>
      <c r="Q46" s="888"/>
      <c r="R46" s="888"/>
      <c r="S46" s="132"/>
    </row>
    <row r="47" spans="2:19" x14ac:dyDescent="0.25">
      <c r="B47" s="458"/>
      <c r="C47" s="431"/>
      <c r="D47" s="567"/>
      <c r="E47" s="887"/>
      <c r="F47" s="878"/>
      <c r="G47" s="888"/>
      <c r="H47" s="888"/>
      <c r="I47" s="132"/>
      <c r="L47" s="458"/>
      <c r="M47" s="431"/>
      <c r="N47" s="567"/>
      <c r="O47" s="887"/>
      <c r="P47" s="878"/>
      <c r="Q47" s="888"/>
      <c r="R47" s="888"/>
      <c r="S47" s="132"/>
    </row>
    <row r="48" spans="2:19" x14ac:dyDescent="0.25">
      <c r="B48" s="458"/>
      <c r="C48" s="431"/>
      <c r="D48" s="567"/>
      <c r="E48" s="887"/>
      <c r="F48" s="878"/>
      <c r="G48" s="888"/>
      <c r="H48" s="888"/>
      <c r="I48" s="132"/>
      <c r="L48" s="458"/>
      <c r="M48" s="431"/>
      <c r="N48" s="567"/>
      <c r="O48" s="887"/>
      <c r="P48" s="878"/>
      <c r="Q48" s="888"/>
      <c r="R48" s="888"/>
      <c r="S48" s="132"/>
    </row>
    <row r="49" spans="1:19" x14ac:dyDescent="0.25">
      <c r="B49" s="458"/>
      <c r="C49" s="431"/>
      <c r="D49" s="567"/>
      <c r="E49" s="887"/>
      <c r="F49" s="878"/>
      <c r="G49" s="888"/>
      <c r="H49" s="888"/>
      <c r="I49" s="132"/>
      <c r="L49" s="458"/>
      <c r="M49" s="431"/>
      <c r="N49" s="567"/>
      <c r="O49" s="887"/>
      <c r="P49" s="878"/>
      <c r="Q49" s="888"/>
      <c r="R49" s="888"/>
      <c r="S49" s="132"/>
    </row>
    <row r="50" spans="1:19" x14ac:dyDescent="0.25">
      <c r="B50" s="458"/>
      <c r="C50" s="431"/>
      <c r="D50" s="567"/>
      <c r="E50" s="887"/>
      <c r="F50" s="878"/>
      <c r="G50" s="888"/>
      <c r="H50" s="888"/>
      <c r="I50" s="132"/>
      <c r="L50" s="458"/>
      <c r="M50" s="431"/>
      <c r="N50" s="567"/>
      <c r="O50" s="887"/>
      <c r="P50" s="878"/>
      <c r="Q50" s="888"/>
      <c r="R50" s="888"/>
      <c r="S50" s="132"/>
    </row>
    <row r="51" spans="1:19" ht="15.75" thickBot="1" x14ac:dyDescent="0.3">
      <c r="B51" s="74"/>
      <c r="C51" s="433"/>
      <c r="D51" s="896"/>
      <c r="E51" s="455"/>
      <c r="F51" s="454"/>
      <c r="G51" s="456"/>
      <c r="H51" s="456"/>
      <c r="I51" s="373"/>
      <c r="L51" s="74"/>
      <c r="M51" s="433"/>
      <c r="N51" s="896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73" t="s">
        <v>21</v>
      </c>
      <c r="E53" s="974"/>
      <c r="F53" s="141">
        <f>E6+E5+E4-F52</f>
        <v>2998.7700000000004</v>
      </c>
      <c r="G53" s="75"/>
      <c r="H53" s="75"/>
      <c r="K53" s="75"/>
      <c r="L53" s="75"/>
      <c r="M53" s="75"/>
      <c r="N53" s="1118" t="s">
        <v>21</v>
      </c>
      <c r="O53" s="1119"/>
      <c r="P53" s="141">
        <f>O6+O5+O4-P52</f>
        <v>1006.3</v>
      </c>
      <c r="Q53" s="75"/>
      <c r="R53" s="75"/>
    </row>
    <row r="54" spans="1:19" ht="15.75" thickBot="1" x14ac:dyDescent="0.3">
      <c r="A54" s="75"/>
      <c r="B54" s="75"/>
      <c r="C54" s="75"/>
      <c r="D54" s="975" t="s">
        <v>4</v>
      </c>
      <c r="E54" s="976"/>
      <c r="F54" s="49">
        <f>F5+F4-C10+F6+F7</f>
        <v>161</v>
      </c>
      <c r="G54" s="75"/>
      <c r="H54" s="75"/>
      <c r="K54" s="75"/>
      <c r="L54" s="75"/>
      <c r="M54" s="75"/>
      <c r="N54" s="1120" t="s">
        <v>4</v>
      </c>
      <c r="O54" s="1121"/>
      <c r="P54" s="49">
        <f>P5+P4-M10+P6+P7</f>
        <v>35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 t="s">
        <v>281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2" t="s">
        <v>361</v>
      </c>
      <c r="C4" s="102"/>
      <c r="D4" s="135"/>
      <c r="E4" s="86"/>
      <c r="F4" s="73"/>
      <c r="G4" s="691"/>
    </row>
    <row r="5" spans="1:9" x14ac:dyDescent="0.25">
      <c r="A5" s="1194" t="s">
        <v>360</v>
      </c>
      <c r="B5" s="1253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0</v>
      </c>
      <c r="H5" s="138">
        <f>E5-G5</f>
        <v>4523.7</v>
      </c>
    </row>
    <row r="6" spans="1:9" ht="15.75" thickBot="1" x14ac:dyDescent="0.3">
      <c r="A6" s="1194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4523.7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4523.7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4523.7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4523.7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4523.7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4523.7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4523.7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4523.7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4523.7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4523.7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4523.7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4523.7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4523.7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4523.7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4523.7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4523.7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4523.7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4523.7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4523.7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4523.7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4523.7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2" t="s">
        <v>56</v>
      </c>
      <c r="C4" s="102"/>
      <c r="D4" s="135"/>
      <c r="E4" s="86"/>
      <c r="F4" s="73"/>
      <c r="G4" s="533"/>
    </row>
    <row r="5" spans="1:9" x14ac:dyDescent="0.25">
      <c r="A5" s="242"/>
      <c r="B5" s="1253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30"/>
      <c r="B8" s="94"/>
      <c r="C8" s="15"/>
      <c r="D8" s="14"/>
      <c r="E8" s="952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90"/>
      <c r="D9" s="962"/>
      <c r="E9" s="952"/>
      <c r="F9" s="279">
        <f t="shared" si="0"/>
        <v>0</v>
      </c>
      <c r="G9" s="892"/>
      <c r="H9" s="566"/>
      <c r="I9" s="262">
        <f>I8-D9</f>
        <v>0</v>
      </c>
    </row>
    <row r="10" spans="1:9" x14ac:dyDescent="0.25">
      <c r="A10" s="242"/>
      <c r="B10" s="2"/>
      <c r="C10" s="890"/>
      <c r="D10" s="963"/>
      <c r="E10" s="952"/>
      <c r="F10" s="279">
        <f t="shared" si="0"/>
        <v>0</v>
      </c>
      <c r="G10" s="892"/>
      <c r="H10" s="322"/>
      <c r="I10" s="262">
        <f t="shared" ref="I10:I28" si="1">I9-D10</f>
        <v>0</v>
      </c>
    </row>
    <row r="11" spans="1:9" x14ac:dyDescent="0.25">
      <c r="A11" s="930"/>
      <c r="B11" s="2"/>
      <c r="C11" s="890"/>
      <c r="D11" s="963"/>
      <c r="E11" s="952"/>
      <c r="F11" s="279">
        <f t="shared" si="0"/>
        <v>0</v>
      </c>
      <c r="G11" s="892"/>
      <c r="H11" s="322"/>
      <c r="I11" s="262">
        <f t="shared" si="1"/>
        <v>0</v>
      </c>
    </row>
    <row r="12" spans="1:9" x14ac:dyDescent="0.25">
      <c r="A12" s="242"/>
      <c r="B12" s="2"/>
      <c r="C12" s="890"/>
      <c r="D12" s="963"/>
      <c r="E12" s="952"/>
      <c r="F12" s="279">
        <f t="shared" si="0"/>
        <v>0</v>
      </c>
      <c r="G12" s="892"/>
      <c r="H12" s="322"/>
      <c r="I12" s="262">
        <f t="shared" si="1"/>
        <v>0</v>
      </c>
    </row>
    <row r="13" spans="1:9" x14ac:dyDescent="0.25">
      <c r="A13" s="242"/>
      <c r="B13" s="2"/>
      <c r="C13" s="890"/>
      <c r="D13" s="963"/>
      <c r="E13" s="952"/>
      <c r="F13" s="279">
        <f t="shared" si="0"/>
        <v>0</v>
      </c>
      <c r="G13" s="892"/>
      <c r="H13" s="322"/>
      <c r="I13" s="262">
        <f t="shared" si="1"/>
        <v>0</v>
      </c>
    </row>
    <row r="14" spans="1:9" x14ac:dyDescent="0.25">
      <c r="A14" s="240"/>
      <c r="B14" s="2"/>
      <c r="C14" s="890"/>
      <c r="D14" s="963"/>
      <c r="E14" s="952"/>
      <c r="F14" s="279">
        <f t="shared" si="0"/>
        <v>0</v>
      </c>
      <c r="G14" s="892"/>
      <c r="H14" s="322"/>
      <c r="I14" s="262">
        <f t="shared" si="1"/>
        <v>0</v>
      </c>
    </row>
    <row r="15" spans="1:9" x14ac:dyDescent="0.25">
      <c r="A15" s="240"/>
      <c r="B15" s="2"/>
      <c r="C15" s="890"/>
      <c r="D15" s="963"/>
      <c r="E15" s="952"/>
      <c r="F15" s="279">
        <f t="shared" si="0"/>
        <v>0</v>
      </c>
      <c r="G15" s="892"/>
      <c r="H15" s="322"/>
      <c r="I15" s="262">
        <f t="shared" si="1"/>
        <v>0</v>
      </c>
    </row>
    <row r="16" spans="1:9" x14ac:dyDescent="0.25">
      <c r="A16" s="240"/>
      <c r="B16" s="2"/>
      <c r="C16" s="890"/>
      <c r="D16" s="964"/>
      <c r="E16" s="952"/>
      <c r="F16" s="279">
        <f t="shared" si="0"/>
        <v>0</v>
      </c>
      <c r="G16" s="893"/>
      <c r="H16" s="566"/>
      <c r="I16" s="262">
        <f t="shared" si="1"/>
        <v>0</v>
      </c>
    </row>
    <row r="17" spans="1:9" x14ac:dyDescent="0.25">
      <c r="A17" s="240"/>
      <c r="B17" s="2"/>
      <c r="C17" s="53"/>
      <c r="D17" s="964"/>
      <c r="E17" s="952"/>
      <c r="F17" s="279">
        <f t="shared" si="0"/>
        <v>0</v>
      </c>
      <c r="G17" s="893"/>
      <c r="H17" s="566"/>
      <c r="I17" s="262">
        <f t="shared" si="1"/>
        <v>0</v>
      </c>
    </row>
    <row r="18" spans="1:9" x14ac:dyDescent="0.25">
      <c r="A18" s="240"/>
      <c r="B18" s="2"/>
      <c r="C18" s="890"/>
      <c r="D18" s="964"/>
      <c r="E18" s="952"/>
      <c r="F18" s="279">
        <f t="shared" si="0"/>
        <v>0</v>
      </c>
      <c r="G18" s="893"/>
      <c r="H18" s="566"/>
      <c r="I18" s="262">
        <f t="shared" si="1"/>
        <v>0</v>
      </c>
    </row>
    <row r="19" spans="1:9" x14ac:dyDescent="0.25">
      <c r="B19" s="2"/>
      <c r="C19" s="890"/>
      <c r="D19" s="964"/>
      <c r="E19" s="952"/>
      <c r="F19" s="279">
        <f t="shared" si="0"/>
        <v>0</v>
      </c>
      <c r="G19" s="893"/>
      <c r="H19" s="566"/>
      <c r="I19" s="262">
        <f t="shared" si="1"/>
        <v>0</v>
      </c>
    </row>
    <row r="20" spans="1:9" x14ac:dyDescent="0.25">
      <c r="B20" s="2"/>
      <c r="C20" s="890"/>
      <c r="D20" s="964"/>
      <c r="E20" s="952"/>
      <c r="F20" s="279">
        <f t="shared" si="0"/>
        <v>0</v>
      </c>
      <c r="G20" s="893"/>
      <c r="H20" s="566"/>
      <c r="I20" s="262">
        <f t="shared" si="1"/>
        <v>0</v>
      </c>
    </row>
    <row r="21" spans="1:9" x14ac:dyDescent="0.25">
      <c r="B21" s="2"/>
      <c r="C21" s="890"/>
      <c r="D21" s="964"/>
      <c r="E21" s="952"/>
      <c r="F21" s="279">
        <f t="shared" si="0"/>
        <v>0</v>
      </c>
      <c r="G21" s="893"/>
      <c r="I21" s="262">
        <f t="shared" si="1"/>
        <v>0</v>
      </c>
    </row>
    <row r="22" spans="1:9" x14ac:dyDescent="0.25">
      <c r="B22" s="2"/>
      <c r="C22" s="890"/>
      <c r="D22" s="964"/>
      <c r="E22" s="952"/>
      <c r="F22" s="279">
        <f t="shared" si="0"/>
        <v>0</v>
      </c>
      <c r="G22" s="893"/>
      <c r="I22" s="262">
        <f t="shared" si="1"/>
        <v>0</v>
      </c>
    </row>
    <row r="23" spans="1:9" x14ac:dyDescent="0.25">
      <c r="B23" s="2"/>
      <c r="C23" s="890"/>
      <c r="D23" s="964"/>
      <c r="E23" s="952"/>
      <c r="F23" s="279">
        <f t="shared" si="0"/>
        <v>0</v>
      </c>
      <c r="G23" s="893"/>
      <c r="I23" s="262">
        <f t="shared" si="1"/>
        <v>0</v>
      </c>
    </row>
    <row r="24" spans="1:9" x14ac:dyDescent="0.25">
      <c r="B24" s="2"/>
      <c r="C24" s="890"/>
      <c r="D24" s="964"/>
      <c r="E24" s="952"/>
      <c r="F24" s="279">
        <f t="shared" si="0"/>
        <v>0</v>
      </c>
      <c r="G24" s="893"/>
      <c r="I24" s="262">
        <f t="shared" si="1"/>
        <v>0</v>
      </c>
    </row>
    <row r="25" spans="1:9" x14ac:dyDescent="0.25">
      <c r="B25" s="2"/>
      <c r="C25" s="890"/>
      <c r="D25" s="964"/>
      <c r="E25" s="952"/>
      <c r="F25" s="279">
        <f t="shared" si="0"/>
        <v>0</v>
      </c>
      <c r="G25" s="893"/>
      <c r="I25" s="262">
        <f t="shared" si="1"/>
        <v>0</v>
      </c>
    </row>
    <row r="26" spans="1:9" x14ac:dyDescent="0.25">
      <c r="B26" s="109"/>
      <c r="C26" s="890"/>
      <c r="D26" s="964"/>
      <c r="E26" s="952"/>
      <c r="F26" s="279">
        <f t="shared" si="0"/>
        <v>0</v>
      </c>
      <c r="G26" s="894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2" t="s">
        <v>89</v>
      </c>
      <c r="C4" s="102"/>
      <c r="D4" s="135"/>
      <c r="E4" s="86"/>
      <c r="F4" s="73"/>
      <c r="G4" s="815"/>
    </row>
    <row r="5" spans="1:9" x14ac:dyDescent="0.25">
      <c r="A5" s="75"/>
      <c r="B5" s="1253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2">
        <f t="shared" si="0"/>
        <v>0</v>
      </c>
      <c r="G27" s="834"/>
      <c r="H27" s="83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1" t="s">
        <v>21</v>
      </c>
      <c r="E33" s="81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3" t="s">
        <v>4</v>
      </c>
      <c r="E34" s="81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54" t="s">
        <v>92</v>
      </c>
      <c r="C4" s="102"/>
      <c r="D4" s="135"/>
      <c r="E4" s="86"/>
      <c r="F4" s="73"/>
      <c r="G4" s="875"/>
    </row>
    <row r="5" spans="1:10" x14ac:dyDescent="0.25">
      <c r="A5" s="75"/>
      <c r="B5" s="1255"/>
      <c r="C5" s="102"/>
      <c r="D5" s="135"/>
      <c r="E5" s="86"/>
      <c r="F5" s="73"/>
      <c r="G5" s="889">
        <f>F32</f>
        <v>0</v>
      </c>
      <c r="H5" s="138">
        <f>E5-G5</f>
        <v>0</v>
      </c>
    </row>
    <row r="6" spans="1:10" ht="15.75" thickBot="1" x14ac:dyDescent="0.3">
      <c r="B6" s="876" t="s">
        <v>93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90"/>
      <c r="D9" s="105"/>
      <c r="E9" s="891"/>
      <c r="F9" s="279">
        <f t="shared" si="0"/>
        <v>0</v>
      </c>
      <c r="G9" s="892"/>
      <c r="H9" s="71"/>
      <c r="I9" s="262">
        <f>I8-D9</f>
        <v>0</v>
      </c>
    </row>
    <row r="10" spans="1:10" x14ac:dyDescent="0.25">
      <c r="A10" s="75"/>
      <c r="B10" s="2"/>
      <c r="C10" s="890"/>
      <c r="D10" s="275"/>
      <c r="E10" s="891"/>
      <c r="F10" s="279">
        <f t="shared" si="0"/>
        <v>0</v>
      </c>
      <c r="G10" s="892"/>
      <c r="H10" s="71"/>
      <c r="I10" s="262">
        <f t="shared" ref="I10:I28" si="1">I9-D10</f>
        <v>0</v>
      </c>
    </row>
    <row r="11" spans="1:10" x14ac:dyDescent="0.25">
      <c r="A11" s="55"/>
      <c r="B11" s="2"/>
      <c r="C11" s="890"/>
      <c r="D11" s="275"/>
      <c r="E11" s="891"/>
      <c r="F11" s="279">
        <f t="shared" si="0"/>
        <v>0</v>
      </c>
      <c r="G11" s="892"/>
      <c r="H11" s="71"/>
      <c r="I11" s="262">
        <f t="shared" si="1"/>
        <v>0</v>
      </c>
    </row>
    <row r="12" spans="1:10" x14ac:dyDescent="0.25">
      <c r="A12" s="75"/>
      <c r="B12" s="2"/>
      <c r="C12" s="890"/>
      <c r="D12" s="275"/>
      <c r="E12" s="891"/>
      <c r="F12" s="279">
        <f t="shared" si="0"/>
        <v>0</v>
      </c>
      <c r="G12" s="892"/>
      <c r="H12" s="266"/>
      <c r="I12" s="262">
        <f t="shared" si="1"/>
        <v>0</v>
      </c>
      <c r="J12" s="240"/>
    </row>
    <row r="13" spans="1:10" x14ac:dyDescent="0.25">
      <c r="A13" s="75"/>
      <c r="B13" s="2"/>
      <c r="C13" s="890"/>
      <c r="D13" s="275"/>
      <c r="E13" s="891"/>
      <c r="F13" s="279">
        <f t="shared" si="0"/>
        <v>0</v>
      </c>
      <c r="G13" s="892"/>
      <c r="H13" s="266"/>
      <c r="I13" s="262">
        <f t="shared" si="1"/>
        <v>0</v>
      </c>
      <c r="J13" s="240"/>
    </row>
    <row r="14" spans="1:10" x14ac:dyDescent="0.25">
      <c r="B14" s="2"/>
      <c r="C14" s="890"/>
      <c r="D14" s="275"/>
      <c r="E14" s="891"/>
      <c r="F14" s="279">
        <f t="shared" si="0"/>
        <v>0</v>
      </c>
      <c r="G14" s="892"/>
      <c r="H14" s="266"/>
      <c r="I14" s="262">
        <f t="shared" si="1"/>
        <v>0</v>
      </c>
      <c r="J14" s="240"/>
    </row>
    <row r="15" spans="1:10" x14ac:dyDescent="0.25">
      <c r="B15" s="2"/>
      <c r="C15" s="890"/>
      <c r="D15" s="275"/>
      <c r="E15" s="891"/>
      <c r="F15" s="279">
        <f t="shared" si="0"/>
        <v>0</v>
      </c>
      <c r="G15" s="892"/>
      <c r="H15" s="266"/>
      <c r="I15" s="262">
        <f t="shared" si="1"/>
        <v>0</v>
      </c>
      <c r="J15" s="240"/>
    </row>
    <row r="16" spans="1:10" x14ac:dyDescent="0.25">
      <c r="B16" s="2"/>
      <c r="C16" s="890"/>
      <c r="D16" s="105"/>
      <c r="E16" s="891"/>
      <c r="F16" s="279">
        <f t="shared" si="0"/>
        <v>0</v>
      </c>
      <c r="G16" s="892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91"/>
      <c r="F17" s="279">
        <f t="shared" si="0"/>
        <v>0</v>
      </c>
      <c r="G17" s="892"/>
      <c r="H17" s="266"/>
      <c r="I17" s="262">
        <f t="shared" si="1"/>
        <v>0</v>
      </c>
      <c r="J17" s="240"/>
    </row>
    <row r="18" spans="1:10" x14ac:dyDescent="0.25">
      <c r="B18" s="2"/>
      <c r="C18" s="890"/>
      <c r="D18" s="105"/>
      <c r="E18" s="891"/>
      <c r="F18" s="279">
        <f t="shared" si="0"/>
        <v>0</v>
      </c>
      <c r="G18" s="892"/>
      <c r="H18" s="266"/>
      <c r="I18" s="262">
        <f t="shared" si="1"/>
        <v>0</v>
      </c>
      <c r="J18" s="240"/>
    </row>
    <row r="19" spans="1:10" x14ac:dyDescent="0.25">
      <c r="B19" s="2"/>
      <c r="C19" s="890"/>
      <c r="D19" s="105"/>
      <c r="E19" s="891"/>
      <c r="F19" s="279">
        <f t="shared" si="0"/>
        <v>0</v>
      </c>
      <c r="G19" s="892"/>
      <c r="H19" s="266"/>
      <c r="I19" s="262">
        <f t="shared" si="1"/>
        <v>0</v>
      </c>
      <c r="J19" s="240"/>
    </row>
    <row r="20" spans="1:10" x14ac:dyDescent="0.25">
      <c r="B20" s="2"/>
      <c r="C20" s="890"/>
      <c r="D20" s="105"/>
      <c r="E20" s="891"/>
      <c r="F20" s="279">
        <f t="shared" si="0"/>
        <v>0</v>
      </c>
      <c r="G20" s="893"/>
      <c r="H20" s="71"/>
      <c r="I20" s="262">
        <f t="shared" si="1"/>
        <v>0</v>
      </c>
    </row>
    <row r="21" spans="1:10" x14ac:dyDescent="0.25">
      <c r="B21" s="2"/>
      <c r="C21" s="890"/>
      <c r="D21" s="105"/>
      <c r="E21" s="891"/>
      <c r="F21" s="279">
        <f t="shared" si="0"/>
        <v>0</v>
      </c>
      <c r="G21" s="893"/>
      <c r="H21" s="71"/>
      <c r="I21" s="262">
        <f t="shared" si="1"/>
        <v>0</v>
      </c>
    </row>
    <row r="22" spans="1:10" x14ac:dyDescent="0.25">
      <c r="B22" s="2"/>
      <c r="C22" s="890"/>
      <c r="D22" s="105"/>
      <c r="E22" s="891"/>
      <c r="F22" s="279">
        <f t="shared" si="0"/>
        <v>0</v>
      </c>
      <c r="G22" s="893"/>
      <c r="H22" s="71"/>
      <c r="I22" s="262">
        <f t="shared" si="1"/>
        <v>0</v>
      </c>
    </row>
    <row r="23" spans="1:10" x14ac:dyDescent="0.25">
      <c r="B23" s="2"/>
      <c r="C23" s="890"/>
      <c r="D23" s="105"/>
      <c r="E23" s="891"/>
      <c r="F23" s="279">
        <f t="shared" si="0"/>
        <v>0</v>
      </c>
      <c r="G23" s="893"/>
      <c r="H23" s="71"/>
      <c r="I23" s="262">
        <f t="shared" si="1"/>
        <v>0</v>
      </c>
    </row>
    <row r="24" spans="1:10" x14ac:dyDescent="0.25">
      <c r="B24" s="2"/>
      <c r="C24" s="890"/>
      <c r="D24" s="105"/>
      <c r="E24" s="891"/>
      <c r="F24" s="279">
        <f t="shared" si="0"/>
        <v>0</v>
      </c>
      <c r="G24" s="893"/>
      <c r="H24" s="71"/>
      <c r="I24" s="262">
        <f t="shared" si="1"/>
        <v>0</v>
      </c>
    </row>
    <row r="25" spans="1:10" x14ac:dyDescent="0.25">
      <c r="B25" s="2"/>
      <c r="C25" s="890"/>
      <c r="D25" s="105"/>
      <c r="E25" s="891"/>
      <c r="F25" s="279">
        <f t="shared" si="0"/>
        <v>0</v>
      </c>
      <c r="G25" s="893"/>
      <c r="H25" s="71"/>
      <c r="I25" s="262">
        <f t="shared" si="1"/>
        <v>0</v>
      </c>
    </row>
    <row r="26" spans="1:10" x14ac:dyDescent="0.25">
      <c r="B26" s="109"/>
      <c r="C26" s="890"/>
      <c r="D26" s="105"/>
      <c r="E26" s="891"/>
      <c r="F26" s="279">
        <f t="shared" si="0"/>
        <v>0</v>
      </c>
      <c r="G26" s="894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1" t="s">
        <v>21</v>
      </c>
      <c r="E33" s="87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3" t="s">
        <v>4</v>
      </c>
      <c r="E34" s="87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1" t="s">
        <v>270</v>
      </c>
      <c r="B1" s="1181"/>
      <c r="C1" s="1181"/>
      <c r="D1" s="1181"/>
      <c r="E1" s="1181"/>
      <c r="F1" s="1181"/>
      <c r="G1" s="1181"/>
      <c r="H1" s="11">
        <v>1</v>
      </c>
      <c r="K1" s="1177" t="s">
        <v>270</v>
      </c>
      <c r="L1" s="1177"/>
      <c r="M1" s="1177"/>
      <c r="N1" s="1177"/>
      <c r="O1" s="1177"/>
      <c r="P1" s="1177"/>
      <c r="Q1" s="11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82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182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182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  <c r="K6" s="580"/>
      <c r="L6" s="1182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151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180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58">
        <v>44694</v>
      </c>
      <c r="F11" s="334">
        <f>D11</f>
        <v>37.5</v>
      </c>
      <c r="G11" s="1059" t="s">
        <v>181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20</v>
      </c>
      <c r="C12" s="15"/>
      <c r="D12" s="334"/>
      <c r="E12" s="1058"/>
      <c r="F12" s="334">
        <f>D12</f>
        <v>0</v>
      </c>
      <c r="G12" s="1059"/>
      <c r="H12" s="301"/>
      <c r="I12" s="275">
        <f t="shared" si="3"/>
        <v>229.5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20</v>
      </c>
      <c r="C13" s="15"/>
      <c r="D13" s="334"/>
      <c r="E13" s="1058"/>
      <c r="F13" s="334">
        <f t="shared" ref="F13:F45" si="6">D13</f>
        <v>0</v>
      </c>
      <c r="G13" s="1059"/>
      <c r="H13" s="301"/>
      <c r="I13" s="275">
        <f t="shared" si="3"/>
        <v>229.5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20</v>
      </c>
      <c r="C14" s="15"/>
      <c r="D14" s="334"/>
      <c r="E14" s="1058"/>
      <c r="F14" s="334">
        <f t="shared" si="6"/>
        <v>0</v>
      </c>
      <c r="G14" s="1059"/>
      <c r="H14" s="301"/>
      <c r="I14" s="275">
        <f t="shared" si="3"/>
        <v>229.5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20</v>
      </c>
      <c r="C15" s="15"/>
      <c r="D15" s="334"/>
      <c r="E15" s="1058"/>
      <c r="F15" s="334">
        <f t="shared" si="6"/>
        <v>0</v>
      </c>
      <c r="G15" s="1059"/>
      <c r="H15" s="301"/>
      <c r="I15" s="275">
        <f t="shared" si="3"/>
        <v>229.5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20</v>
      </c>
      <c r="C16" s="15"/>
      <c r="D16" s="334"/>
      <c r="E16" s="1058"/>
      <c r="F16" s="334">
        <f t="shared" si="6"/>
        <v>0</v>
      </c>
      <c r="G16" s="1059"/>
      <c r="H16" s="301"/>
      <c r="I16" s="275">
        <f t="shared" si="3"/>
        <v>229.5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20</v>
      </c>
      <c r="C17" s="15"/>
      <c r="D17" s="334"/>
      <c r="E17" s="1058"/>
      <c r="F17" s="334">
        <f t="shared" si="6"/>
        <v>0</v>
      </c>
      <c r="G17" s="1059"/>
      <c r="H17" s="301"/>
      <c r="I17" s="275">
        <f t="shared" si="3"/>
        <v>229.5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20</v>
      </c>
      <c r="C18" s="15"/>
      <c r="D18" s="334"/>
      <c r="E18" s="1058"/>
      <c r="F18" s="334">
        <f t="shared" si="6"/>
        <v>0</v>
      </c>
      <c r="G18" s="1059"/>
      <c r="H18" s="301"/>
      <c r="I18" s="275">
        <f t="shared" si="3"/>
        <v>229.5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20</v>
      </c>
      <c r="C19" s="15"/>
      <c r="D19" s="334"/>
      <c r="E19" s="1058"/>
      <c r="F19" s="334">
        <f t="shared" si="6"/>
        <v>0</v>
      </c>
      <c r="G19" s="1059"/>
      <c r="H19" s="301"/>
      <c r="I19" s="275">
        <f t="shared" si="3"/>
        <v>229.5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20</v>
      </c>
      <c r="C20" s="15"/>
      <c r="D20" s="334"/>
      <c r="E20" s="1058"/>
      <c r="F20" s="334">
        <f t="shared" si="6"/>
        <v>0</v>
      </c>
      <c r="G20" s="1059"/>
      <c r="H20" s="301"/>
      <c r="I20" s="275">
        <f t="shared" si="3"/>
        <v>229.5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20</v>
      </c>
      <c r="C21" s="15"/>
      <c r="D21" s="334"/>
      <c r="E21" s="1058"/>
      <c r="F21" s="334">
        <f t="shared" si="6"/>
        <v>0</v>
      </c>
      <c r="G21" s="1059"/>
      <c r="H21" s="301"/>
      <c r="I21" s="275">
        <f t="shared" si="3"/>
        <v>229.5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20</v>
      </c>
      <c r="C22" s="15"/>
      <c r="D22" s="334"/>
      <c r="E22" s="1058"/>
      <c r="F22" s="334">
        <f t="shared" si="6"/>
        <v>0</v>
      </c>
      <c r="G22" s="1059"/>
      <c r="H22" s="301"/>
      <c r="I22" s="275">
        <f t="shared" si="3"/>
        <v>229.5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20</v>
      </c>
      <c r="C23" s="15"/>
      <c r="D23" s="334"/>
      <c r="E23" s="1058"/>
      <c r="F23" s="334">
        <f t="shared" si="6"/>
        <v>0</v>
      </c>
      <c r="G23" s="1059"/>
      <c r="H23" s="301"/>
      <c r="I23" s="275">
        <f t="shared" si="3"/>
        <v>229.5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20</v>
      </c>
      <c r="C24" s="15"/>
      <c r="D24" s="334"/>
      <c r="E24" s="1058"/>
      <c r="F24" s="334">
        <f t="shared" si="6"/>
        <v>0</v>
      </c>
      <c r="G24" s="1059"/>
      <c r="H24" s="301"/>
      <c r="I24" s="275">
        <f t="shared" si="3"/>
        <v>229.5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20</v>
      </c>
      <c r="C25" s="15"/>
      <c r="D25" s="334"/>
      <c r="E25" s="1058"/>
      <c r="F25" s="334">
        <f t="shared" si="6"/>
        <v>0</v>
      </c>
      <c r="G25" s="1059"/>
      <c r="H25" s="301"/>
      <c r="I25" s="275">
        <f t="shared" si="3"/>
        <v>229.5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20</v>
      </c>
      <c r="C26" s="15"/>
      <c r="D26" s="334"/>
      <c r="E26" s="1058"/>
      <c r="F26" s="334">
        <f t="shared" si="6"/>
        <v>0</v>
      </c>
      <c r="G26" s="1059"/>
      <c r="H26" s="301"/>
      <c r="I26" s="275">
        <f t="shared" si="3"/>
        <v>229.5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20</v>
      </c>
      <c r="C27" s="15"/>
      <c r="D27" s="334"/>
      <c r="E27" s="1058"/>
      <c r="F27" s="334">
        <f t="shared" si="6"/>
        <v>0</v>
      </c>
      <c r="G27" s="1059"/>
      <c r="H27" s="301"/>
      <c r="I27" s="275">
        <f t="shared" si="3"/>
        <v>229.5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20</v>
      </c>
      <c r="C28" s="15"/>
      <c r="D28" s="334"/>
      <c r="E28" s="1058"/>
      <c r="F28" s="334">
        <f t="shared" si="6"/>
        <v>0</v>
      </c>
      <c r="G28" s="1059"/>
      <c r="H28" s="301"/>
      <c r="I28" s="275">
        <f t="shared" si="3"/>
        <v>229.5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20</v>
      </c>
      <c r="C29" s="15"/>
      <c r="D29" s="334"/>
      <c r="E29" s="1058"/>
      <c r="F29" s="334">
        <f t="shared" si="6"/>
        <v>0</v>
      </c>
      <c r="G29" s="1059"/>
      <c r="H29" s="301"/>
      <c r="I29" s="275">
        <f t="shared" si="3"/>
        <v>229.5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20</v>
      </c>
      <c r="C30" s="15"/>
      <c r="D30" s="334"/>
      <c r="E30" s="1058"/>
      <c r="F30" s="334">
        <f t="shared" si="6"/>
        <v>0</v>
      </c>
      <c r="G30" s="1059"/>
      <c r="H30" s="301"/>
      <c r="I30" s="275">
        <f t="shared" si="3"/>
        <v>229.5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20</v>
      </c>
      <c r="C31" s="15"/>
      <c r="D31" s="334"/>
      <c r="E31" s="1058"/>
      <c r="F31" s="334">
        <f t="shared" si="6"/>
        <v>0</v>
      </c>
      <c r="G31" s="1059"/>
      <c r="H31" s="301"/>
      <c r="I31" s="275">
        <f t="shared" si="3"/>
        <v>229.5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20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229.5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20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229.5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20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229.5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20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229.5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20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229.5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20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229.5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20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229.5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20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229.5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20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229.5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20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229.5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20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229.5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20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229.5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20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229.5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20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229.5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179" t="s">
        <v>11</v>
      </c>
      <c r="D53" s="1180"/>
      <c r="E53" s="57">
        <f>E5+E6-F48+E7</f>
        <v>229.5</v>
      </c>
      <c r="F53" s="73"/>
      <c r="M53" s="1179" t="s">
        <v>11</v>
      </c>
      <c r="N53" s="1180"/>
      <c r="O53" s="57">
        <f>O5+O6-P48+O7</f>
        <v>739.91000000000008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1" t="s">
        <v>272</v>
      </c>
      <c r="B1" s="1181"/>
      <c r="C1" s="1181"/>
      <c r="D1" s="1181"/>
      <c r="E1" s="1181"/>
      <c r="F1" s="1181"/>
      <c r="G1" s="1181"/>
      <c r="H1" s="11">
        <v>1</v>
      </c>
      <c r="K1" s="1181" t="str">
        <f>A1</f>
        <v>INVENTARIO DEL MES DE    M AYO      2022</v>
      </c>
      <c r="L1" s="1181"/>
      <c r="M1" s="1181"/>
      <c r="N1" s="1181"/>
      <c r="O1" s="1181"/>
      <c r="P1" s="1181"/>
      <c r="Q1" s="1181"/>
      <c r="R1" s="11">
        <v>2</v>
      </c>
      <c r="U1" s="1177" t="s">
        <v>271</v>
      </c>
      <c r="V1" s="1177"/>
      <c r="W1" s="1177"/>
      <c r="X1" s="1177"/>
      <c r="Y1" s="1177"/>
      <c r="Z1" s="1177"/>
      <c r="AA1" s="117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2"/>
      <c r="D4" s="248"/>
      <c r="E4" s="259"/>
      <c r="F4" s="253"/>
      <c r="G4" s="160"/>
      <c r="H4" s="160"/>
      <c r="K4" s="12"/>
      <c r="L4" s="12"/>
      <c r="M4" s="752"/>
      <c r="N4" s="248"/>
      <c r="O4" s="259"/>
      <c r="P4" s="253"/>
      <c r="Q4" s="160"/>
      <c r="R4" s="160"/>
      <c r="U4" s="12"/>
      <c r="V4" s="12"/>
      <c r="W4" s="752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83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83" t="s">
        <v>74</v>
      </c>
      <c r="M5" s="970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83" t="s">
        <v>74</v>
      </c>
      <c r="W5" s="970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83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183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183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9">
        <v>304.91000000000003</v>
      </c>
      <c r="F7" s="253">
        <v>25</v>
      </c>
      <c r="G7" s="240"/>
      <c r="K7" s="240"/>
      <c r="L7" s="272"/>
      <c r="M7" s="563"/>
      <c r="N7" s="248"/>
      <c r="O7" s="749"/>
      <c r="P7" s="253"/>
      <c r="Q7" s="240"/>
      <c r="U7" s="240"/>
      <c r="V7" s="272"/>
      <c r="W7" s="563"/>
      <c r="X7" s="248"/>
      <c r="Y7" s="749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94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115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213</v>
      </c>
      <c r="AB9" s="266">
        <v>105</v>
      </c>
      <c r="AC9" s="275">
        <f>Y6-Z9+Y5+Y7+Y4</f>
        <v>236.89999999999998</v>
      </c>
    </row>
    <row r="10" spans="1:29" x14ac:dyDescent="0.25">
      <c r="A10" s="865"/>
      <c r="B10" s="83">
        <f>B9-C10</f>
        <v>40</v>
      </c>
      <c r="C10" s="243">
        <v>15</v>
      </c>
      <c r="D10" s="860">
        <v>186.49</v>
      </c>
      <c r="E10" s="861">
        <v>44624</v>
      </c>
      <c r="F10" s="860">
        <f t="shared" si="0"/>
        <v>186.49</v>
      </c>
      <c r="G10" s="422" t="s">
        <v>97</v>
      </c>
      <c r="H10" s="423">
        <v>125</v>
      </c>
      <c r="I10" s="275">
        <f>I9-F10</f>
        <v>490.3599999999999</v>
      </c>
      <c r="K10" s="865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5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60">
        <v>122.76</v>
      </c>
      <c r="E11" s="861">
        <v>44638</v>
      </c>
      <c r="F11" s="860">
        <f t="shared" si="0"/>
        <v>122.76</v>
      </c>
      <c r="G11" s="422" t="s">
        <v>99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53">
        <v>184.1</v>
      </c>
      <c r="E12" s="954">
        <v>44664</v>
      </c>
      <c r="F12" s="953">
        <f t="shared" si="0"/>
        <v>184.1</v>
      </c>
      <c r="G12" s="955" t="s">
        <v>110</v>
      </c>
      <c r="H12" s="956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53">
        <v>122.14</v>
      </c>
      <c r="E13" s="954">
        <v>44667</v>
      </c>
      <c r="F13" s="953">
        <f t="shared" si="0"/>
        <v>122.14</v>
      </c>
      <c r="G13" s="955" t="s">
        <v>112</v>
      </c>
      <c r="H13" s="956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53"/>
      <c r="E14" s="954"/>
      <c r="F14" s="953">
        <f t="shared" si="0"/>
        <v>0</v>
      </c>
      <c r="G14" s="955"/>
      <c r="H14" s="956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53"/>
      <c r="E15" s="954"/>
      <c r="F15" s="953">
        <f t="shared" si="0"/>
        <v>0</v>
      </c>
      <c r="G15" s="955"/>
      <c r="H15" s="956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53"/>
      <c r="E16" s="954"/>
      <c r="F16" s="953">
        <f t="shared" si="0"/>
        <v>0</v>
      </c>
      <c r="G16" s="955"/>
      <c r="H16" s="956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53"/>
      <c r="E17" s="954"/>
      <c r="F17" s="953">
        <f t="shared" si="0"/>
        <v>0</v>
      </c>
      <c r="G17" s="955"/>
      <c r="H17" s="956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53"/>
      <c r="E18" s="954"/>
      <c r="F18" s="953">
        <f t="shared" si="0"/>
        <v>0</v>
      </c>
      <c r="G18" s="955"/>
      <c r="H18" s="956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53"/>
      <c r="E19" s="954"/>
      <c r="F19" s="953">
        <f t="shared" si="0"/>
        <v>0</v>
      </c>
      <c r="G19" s="955"/>
      <c r="H19" s="956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53"/>
      <c r="E20" s="954"/>
      <c r="F20" s="953">
        <f t="shared" si="0"/>
        <v>0</v>
      </c>
      <c r="G20" s="955"/>
      <c r="H20" s="956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53"/>
      <c r="E21" s="954"/>
      <c r="F21" s="953">
        <f t="shared" si="0"/>
        <v>0</v>
      </c>
      <c r="G21" s="955"/>
      <c r="H21" s="956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53"/>
      <c r="E22" s="954"/>
      <c r="F22" s="953">
        <f t="shared" si="0"/>
        <v>0</v>
      </c>
      <c r="G22" s="955"/>
      <c r="H22" s="956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179" t="s">
        <v>11</v>
      </c>
      <c r="D47" s="1180"/>
      <c r="E47" s="57">
        <f>E5+E6-F42+E7</f>
        <v>61.359999999999957</v>
      </c>
      <c r="F47" s="73"/>
      <c r="M47" s="1179" t="s">
        <v>11</v>
      </c>
      <c r="N47" s="1180"/>
      <c r="O47" s="57">
        <f>O5+O6-P42+O7</f>
        <v>23.180000000000007</v>
      </c>
      <c r="P47" s="73"/>
      <c r="W47" s="1179" t="s">
        <v>11</v>
      </c>
      <c r="X47" s="1180"/>
      <c r="Y47" s="57">
        <f>Y5+Y6-Z42+Y7</f>
        <v>236.89999999999998</v>
      </c>
      <c r="Z47" s="73"/>
    </row>
    <row r="50" spans="1:28" x14ac:dyDescent="0.25">
      <c r="A50" s="250"/>
      <c r="B50" s="1175"/>
      <c r="C50" s="734"/>
      <c r="D50" s="274"/>
      <c r="E50" s="259"/>
      <c r="F50" s="253"/>
      <c r="G50" s="260"/>
      <c r="H50" s="240"/>
      <c r="K50" s="250"/>
      <c r="L50" s="1175"/>
      <c r="M50" s="734"/>
      <c r="N50" s="274"/>
      <c r="O50" s="259"/>
      <c r="P50" s="253"/>
      <c r="Q50" s="260"/>
      <c r="R50" s="240"/>
      <c r="U50" s="250"/>
      <c r="V50" s="1175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175"/>
      <c r="C51" s="563"/>
      <c r="D51" s="248"/>
      <c r="E51" s="267"/>
      <c r="F51" s="253"/>
      <c r="G51" s="262"/>
      <c r="H51" s="240"/>
      <c r="K51" s="250"/>
      <c r="L51" s="1175"/>
      <c r="M51" s="563"/>
      <c r="N51" s="248"/>
      <c r="O51" s="267"/>
      <c r="P51" s="253"/>
      <c r="Q51" s="262"/>
      <c r="R51" s="240"/>
      <c r="U51" s="250"/>
      <c r="V51" s="1175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9"/>
      <c r="F52" s="294"/>
      <c r="G52" s="240"/>
      <c r="H52" s="240"/>
      <c r="K52" s="240"/>
      <c r="L52" s="272"/>
      <c r="M52" s="734"/>
      <c r="N52" s="248"/>
      <c r="O52" s="749"/>
      <c r="P52" s="294"/>
      <c r="Q52" s="240"/>
      <c r="R52" s="240"/>
      <c r="U52" s="240"/>
      <c r="V52" s="272"/>
      <c r="W52" s="734"/>
      <c r="X52" s="248"/>
      <c r="Y52" s="749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selection activeCell="N5" sqref="N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1" t="s">
        <v>273</v>
      </c>
      <c r="B1" s="1181"/>
      <c r="C1" s="1181"/>
      <c r="D1" s="1181"/>
      <c r="E1" s="1181"/>
      <c r="F1" s="1181"/>
      <c r="G1" s="1181"/>
      <c r="H1" s="11">
        <v>1</v>
      </c>
      <c r="K1" s="1177" t="s">
        <v>297</v>
      </c>
      <c r="L1" s="1177"/>
      <c r="M1" s="1177"/>
      <c r="N1" s="1177"/>
      <c r="O1" s="1177"/>
      <c r="P1" s="1177"/>
      <c r="Q1" s="11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2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2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184" t="s">
        <v>109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184" t="s">
        <v>109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184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  <c r="K6" s="250"/>
      <c r="L6" s="1184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9">
        <v>604.61</v>
      </c>
      <c r="F7" s="243">
        <v>53</v>
      </c>
      <c r="G7" s="240"/>
      <c r="K7" s="240"/>
      <c r="L7" s="272"/>
      <c r="M7" s="734"/>
      <c r="N7" s="248"/>
      <c r="O7" s="749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151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5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152</v>
      </c>
      <c r="H10" s="266">
        <v>95</v>
      </c>
      <c r="I10" s="275">
        <f>I9-F10</f>
        <v>1880.5300000000002</v>
      </c>
      <c r="K10" s="865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14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174</v>
      </c>
      <c r="H11" s="266">
        <v>95</v>
      </c>
      <c r="I11" s="275">
        <f t="shared" ref="I11:I74" si="3">I10-F11</f>
        <v>1761.1000000000001</v>
      </c>
      <c r="K11" s="195"/>
      <c r="L11" s="1014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14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188</v>
      </c>
      <c r="H12" s="266">
        <v>95</v>
      </c>
      <c r="I12" s="275">
        <f t="shared" si="3"/>
        <v>1649.16</v>
      </c>
      <c r="K12" s="195"/>
      <c r="L12" s="1014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14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198</v>
      </c>
      <c r="H13" s="266">
        <v>95</v>
      </c>
      <c r="I13" s="275">
        <f t="shared" si="3"/>
        <v>1423.8400000000001</v>
      </c>
      <c r="K13" s="82" t="s">
        <v>33</v>
      </c>
      <c r="L13" s="1014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14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199</v>
      </c>
      <c r="H14" s="266">
        <v>95</v>
      </c>
      <c r="I14" s="275">
        <f t="shared" si="3"/>
        <v>1401.38</v>
      </c>
      <c r="K14" s="73"/>
      <c r="L14" s="1014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14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216</v>
      </c>
      <c r="H15" s="266">
        <v>95</v>
      </c>
      <c r="I15" s="275">
        <f t="shared" si="3"/>
        <v>1283.3300000000002</v>
      </c>
      <c r="K15" s="73"/>
      <c r="L15" s="1014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14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240</v>
      </c>
      <c r="H16" s="266">
        <v>95</v>
      </c>
      <c r="I16" s="275">
        <f t="shared" si="3"/>
        <v>1165.4500000000003</v>
      </c>
      <c r="L16" s="1014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14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248</v>
      </c>
      <c r="H17" s="266">
        <v>95</v>
      </c>
      <c r="I17" s="275">
        <f t="shared" si="3"/>
        <v>985.94000000000028</v>
      </c>
      <c r="L17" s="1014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14">
        <f t="shared" si="2"/>
        <v>85</v>
      </c>
      <c r="C18" s="73"/>
      <c r="D18" s="334"/>
      <c r="E18" s="1058"/>
      <c r="F18" s="334">
        <f t="shared" si="0"/>
        <v>0</v>
      </c>
      <c r="G18" s="1059"/>
      <c r="H18" s="301"/>
      <c r="I18" s="275">
        <f t="shared" si="3"/>
        <v>985.94000000000028</v>
      </c>
      <c r="K18" s="122"/>
      <c r="L18" s="1014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14">
        <f t="shared" si="2"/>
        <v>85</v>
      </c>
      <c r="C19" s="15"/>
      <c r="D19" s="334"/>
      <c r="E19" s="1058"/>
      <c r="F19" s="334">
        <f t="shared" si="0"/>
        <v>0</v>
      </c>
      <c r="G19" s="1059"/>
      <c r="H19" s="301"/>
      <c r="I19" s="275">
        <f t="shared" si="3"/>
        <v>985.94000000000028</v>
      </c>
      <c r="K19" s="122"/>
      <c r="L19" s="1014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85</v>
      </c>
      <c r="C20" s="15"/>
      <c r="D20" s="334"/>
      <c r="E20" s="1058"/>
      <c r="F20" s="334">
        <f t="shared" si="0"/>
        <v>0</v>
      </c>
      <c r="G20" s="1059"/>
      <c r="H20" s="301"/>
      <c r="I20" s="275">
        <f t="shared" si="3"/>
        <v>985.94000000000028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85</v>
      </c>
      <c r="C21" s="15"/>
      <c r="D21" s="334"/>
      <c r="E21" s="1058"/>
      <c r="F21" s="334">
        <f t="shared" si="0"/>
        <v>0</v>
      </c>
      <c r="G21" s="1059"/>
      <c r="H21" s="301"/>
      <c r="I21" s="275">
        <f t="shared" si="3"/>
        <v>985.94000000000028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85</v>
      </c>
      <c r="C22" s="15"/>
      <c r="D22" s="334"/>
      <c r="E22" s="1058"/>
      <c r="F22" s="334">
        <f t="shared" si="0"/>
        <v>0</v>
      </c>
      <c r="G22" s="1059"/>
      <c r="H22" s="301"/>
      <c r="I22" s="275">
        <f t="shared" si="3"/>
        <v>985.94000000000028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85</v>
      </c>
      <c r="C23" s="15"/>
      <c r="D23" s="334"/>
      <c r="E23" s="1058"/>
      <c r="F23" s="334">
        <f t="shared" si="0"/>
        <v>0</v>
      </c>
      <c r="G23" s="1059"/>
      <c r="H23" s="301"/>
      <c r="I23" s="275">
        <f t="shared" si="3"/>
        <v>985.94000000000028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85</v>
      </c>
      <c r="C24" s="15"/>
      <c r="D24" s="334"/>
      <c r="E24" s="1058"/>
      <c r="F24" s="334">
        <f t="shared" si="0"/>
        <v>0</v>
      </c>
      <c r="G24" s="1059"/>
      <c r="H24" s="301"/>
      <c r="I24" s="275">
        <f t="shared" si="3"/>
        <v>985.94000000000028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85</v>
      </c>
      <c r="C25" s="15"/>
      <c r="D25" s="334"/>
      <c r="E25" s="1058"/>
      <c r="F25" s="334">
        <f t="shared" si="0"/>
        <v>0</v>
      </c>
      <c r="G25" s="1059"/>
      <c r="H25" s="301"/>
      <c r="I25" s="275">
        <f t="shared" si="3"/>
        <v>985.94000000000028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85</v>
      </c>
      <c r="C26" s="15"/>
      <c r="D26" s="334"/>
      <c r="E26" s="1058"/>
      <c r="F26" s="334">
        <f t="shared" si="0"/>
        <v>0</v>
      </c>
      <c r="G26" s="1059"/>
      <c r="H26" s="301"/>
      <c r="I26" s="275">
        <f t="shared" si="3"/>
        <v>985.94000000000028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85</v>
      </c>
      <c r="C27" s="15"/>
      <c r="D27" s="334"/>
      <c r="E27" s="1058"/>
      <c r="F27" s="334">
        <f t="shared" si="0"/>
        <v>0</v>
      </c>
      <c r="G27" s="1059"/>
      <c r="H27" s="301"/>
      <c r="I27" s="275">
        <f t="shared" si="3"/>
        <v>985.94000000000028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85</v>
      </c>
      <c r="C28" s="15"/>
      <c r="D28" s="334"/>
      <c r="E28" s="1058"/>
      <c r="F28" s="334">
        <f t="shared" si="0"/>
        <v>0</v>
      </c>
      <c r="G28" s="1059"/>
      <c r="H28" s="301"/>
      <c r="I28" s="275">
        <f t="shared" si="3"/>
        <v>985.94000000000028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85</v>
      </c>
      <c r="C29" s="15"/>
      <c r="D29" s="334"/>
      <c r="E29" s="1058"/>
      <c r="F29" s="334">
        <f t="shared" si="0"/>
        <v>0</v>
      </c>
      <c r="G29" s="1059"/>
      <c r="H29" s="301"/>
      <c r="I29" s="275">
        <f t="shared" si="3"/>
        <v>985.94000000000028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85</v>
      </c>
      <c r="C30" s="15"/>
      <c r="D30" s="334"/>
      <c r="E30" s="1058"/>
      <c r="F30" s="334">
        <f t="shared" si="0"/>
        <v>0</v>
      </c>
      <c r="G30" s="1059"/>
      <c r="H30" s="301"/>
      <c r="I30" s="275">
        <f t="shared" si="3"/>
        <v>985.94000000000028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85</v>
      </c>
      <c r="C31" s="15"/>
      <c r="D31" s="334"/>
      <c r="E31" s="1058"/>
      <c r="F31" s="334">
        <f t="shared" si="0"/>
        <v>0</v>
      </c>
      <c r="G31" s="1059"/>
      <c r="H31" s="301"/>
      <c r="I31" s="275">
        <f t="shared" si="3"/>
        <v>985.94000000000028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85</v>
      </c>
      <c r="C32" s="15"/>
      <c r="D32" s="334"/>
      <c r="E32" s="1058"/>
      <c r="F32" s="334">
        <f t="shared" si="0"/>
        <v>0</v>
      </c>
      <c r="G32" s="1059"/>
      <c r="H32" s="301"/>
      <c r="I32" s="275">
        <f t="shared" si="3"/>
        <v>985.94000000000028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985.94000000000028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985.94000000000028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985.94000000000028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985.94000000000028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985.94000000000028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985.94000000000028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985.94000000000028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985.94000000000028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985.94000000000028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985.94000000000028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985.94000000000028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985.94000000000028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985.94000000000028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985.94000000000028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985.94000000000028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985.94000000000028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985.94000000000028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985.94000000000028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985.94000000000028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985.94000000000028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985.94000000000028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985.94000000000028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985.94000000000028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985.94000000000028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985.94000000000028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985.94000000000028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985.94000000000028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985.94000000000028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985.94000000000028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985.94000000000028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985.94000000000028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985.94000000000028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985.94000000000028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985.94000000000028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985.94000000000028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985.94000000000028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985.94000000000028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985.94000000000028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985.94000000000028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985.94000000000028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85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985.94000000000028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985.94000000000028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985.94000000000028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985.94000000000028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51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179" t="s">
        <v>11</v>
      </c>
      <c r="D83" s="1180"/>
      <c r="E83" s="57">
        <f>E5+E6-F78+E7</f>
        <v>582.19000000000017</v>
      </c>
      <c r="F83" s="73"/>
      <c r="M83" s="1179" t="s">
        <v>11</v>
      </c>
      <c r="N83" s="1180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1" t="s">
        <v>274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55"/>
      <c r="B4" s="1185" t="s">
        <v>75</v>
      </c>
      <c r="C4" s="322"/>
      <c r="D4" s="248"/>
      <c r="E4" s="720"/>
      <c r="F4" s="243"/>
      <c r="G4" s="160"/>
      <c r="H4" s="160"/>
    </row>
    <row r="5" spans="1:9" ht="18.75" x14ac:dyDescent="0.25">
      <c r="A5" s="870" t="s">
        <v>103</v>
      </c>
      <c r="B5" s="1184"/>
      <c r="C5" s="322"/>
      <c r="D5" s="248">
        <v>44692</v>
      </c>
      <c r="E5" s="720">
        <v>17106.91</v>
      </c>
      <c r="F5" s="243">
        <v>601</v>
      </c>
      <c r="G5" s="260"/>
    </row>
    <row r="6" spans="1:9" x14ac:dyDescent="0.25">
      <c r="A6" s="867"/>
      <c r="B6" s="1184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</row>
    <row r="7" spans="1:9" x14ac:dyDescent="0.25">
      <c r="A7" s="866"/>
      <c r="B7" s="272"/>
      <c r="C7" s="283"/>
      <c r="D7" s="274"/>
      <c r="E7" s="720"/>
      <c r="F7" s="243"/>
      <c r="G7" s="240"/>
    </row>
    <row r="8" spans="1:9" ht="15.75" thickBot="1" x14ac:dyDescent="0.3">
      <c r="A8" s="655"/>
      <c r="B8" s="272"/>
      <c r="C8" s="283"/>
      <c r="D8" s="274"/>
      <c r="E8" s="720"/>
      <c r="F8" s="243"/>
      <c r="G8" s="240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191</v>
      </c>
      <c r="H10" s="266">
        <v>134</v>
      </c>
      <c r="I10" s="275">
        <f>E6-F10+E5+E4+E7+E8</f>
        <v>16651.86</v>
      </c>
    </row>
    <row r="11" spans="1:9" x14ac:dyDescent="0.25">
      <c r="A11" s="865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189</v>
      </c>
      <c r="H11" s="266">
        <v>134</v>
      </c>
      <c r="I11" s="275">
        <f>I10-F11</f>
        <v>16626.55</v>
      </c>
    </row>
    <row r="12" spans="1:9" x14ac:dyDescent="0.25">
      <c r="A12" s="195"/>
      <c r="B12" s="83">
        <f t="shared" ref="B12:B75" si="1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201</v>
      </c>
      <c r="H12" s="266">
        <v>134</v>
      </c>
      <c r="I12" s="275">
        <f t="shared" ref="I12:I75" si="2">I11-F12</f>
        <v>15791.929999999998</v>
      </c>
    </row>
    <row r="13" spans="1:9" x14ac:dyDescent="0.25">
      <c r="A13" s="195"/>
      <c r="B13" s="83">
        <f t="shared" si="1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210</v>
      </c>
      <c r="H13" s="266">
        <v>134</v>
      </c>
      <c r="I13" s="275">
        <f t="shared" si="2"/>
        <v>15763.489999999998</v>
      </c>
    </row>
    <row r="14" spans="1:9" x14ac:dyDescent="0.25">
      <c r="A14" s="82" t="s">
        <v>33</v>
      </c>
      <c r="B14" s="83">
        <f t="shared" si="1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211</v>
      </c>
      <c r="H14" s="266">
        <v>134</v>
      </c>
      <c r="I14" s="275">
        <f t="shared" si="2"/>
        <v>15450.309999999998</v>
      </c>
    </row>
    <row r="15" spans="1:9" x14ac:dyDescent="0.25">
      <c r="A15" s="73"/>
      <c r="B15" s="83">
        <f t="shared" si="1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199</v>
      </c>
      <c r="H15" s="266">
        <v>134</v>
      </c>
      <c r="I15" s="275">
        <f t="shared" si="2"/>
        <v>15304.709999999997</v>
      </c>
    </row>
    <row r="16" spans="1:9" x14ac:dyDescent="0.25">
      <c r="A16" s="73"/>
      <c r="B16" s="83">
        <f t="shared" si="1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214</v>
      </c>
      <c r="H16" s="266">
        <v>134</v>
      </c>
      <c r="I16" s="275">
        <f t="shared" si="2"/>
        <v>14473.319999999998</v>
      </c>
    </row>
    <row r="17" spans="1:9" x14ac:dyDescent="0.25">
      <c r="B17" s="83">
        <f t="shared" si="1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217</v>
      </c>
      <c r="H17" s="266">
        <v>134</v>
      </c>
      <c r="I17" s="275">
        <f t="shared" si="2"/>
        <v>14340.329999999998</v>
      </c>
    </row>
    <row r="18" spans="1:9" x14ac:dyDescent="0.25">
      <c r="B18" s="83">
        <f t="shared" si="1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219</v>
      </c>
      <c r="H18" s="266">
        <v>134</v>
      </c>
      <c r="I18" s="275">
        <f t="shared" si="2"/>
        <v>13494.989999999998</v>
      </c>
    </row>
    <row r="19" spans="1:9" x14ac:dyDescent="0.25">
      <c r="A19" s="122"/>
      <c r="B19" s="83">
        <f t="shared" si="1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220</v>
      </c>
      <c r="H19" s="266">
        <v>134</v>
      </c>
      <c r="I19" s="275">
        <f t="shared" si="2"/>
        <v>13360.279999999999</v>
      </c>
    </row>
    <row r="20" spans="1:9" x14ac:dyDescent="0.25">
      <c r="A20" s="122"/>
      <c r="B20" s="83">
        <f t="shared" si="1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237</v>
      </c>
      <c r="H20" s="266">
        <v>134</v>
      </c>
      <c r="I20" s="275">
        <f t="shared" si="2"/>
        <v>13284.529999999999</v>
      </c>
    </row>
    <row r="21" spans="1:9" x14ac:dyDescent="0.25">
      <c r="A21" s="122"/>
      <c r="B21" s="83">
        <f t="shared" si="1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2"/>
        <v>13284.529999999999</v>
      </c>
    </row>
    <row r="22" spans="1:9" x14ac:dyDescent="0.25">
      <c r="A22" s="122"/>
      <c r="B22" s="83">
        <f t="shared" si="1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243</v>
      </c>
      <c r="H22" s="266">
        <v>134</v>
      </c>
      <c r="I22" s="275">
        <f t="shared" si="2"/>
        <v>13013.97</v>
      </c>
    </row>
    <row r="23" spans="1:9" x14ac:dyDescent="0.25">
      <c r="A23" s="122"/>
      <c r="B23" s="83">
        <f t="shared" si="1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246</v>
      </c>
      <c r="H23" s="266">
        <v>134</v>
      </c>
      <c r="I23" s="275">
        <f t="shared" si="2"/>
        <v>12988.519999999999</v>
      </c>
    </row>
    <row r="24" spans="1:9" x14ac:dyDescent="0.25">
      <c r="A24" s="123"/>
      <c r="B24" s="83">
        <f t="shared" si="1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247</v>
      </c>
      <c r="H24" s="1013">
        <v>139</v>
      </c>
      <c r="I24" s="275">
        <f t="shared" si="2"/>
        <v>12109.169999999998</v>
      </c>
    </row>
    <row r="25" spans="1:9" x14ac:dyDescent="0.25">
      <c r="A25" s="122"/>
      <c r="B25" s="83">
        <f t="shared" si="1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260</v>
      </c>
      <c r="H25" s="266">
        <v>134</v>
      </c>
      <c r="I25" s="275">
        <f t="shared" si="2"/>
        <v>12084.679999999998</v>
      </c>
    </row>
    <row r="26" spans="1:9" x14ac:dyDescent="0.25">
      <c r="A26" s="122"/>
      <c r="B26" s="83">
        <f t="shared" si="1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261</v>
      </c>
      <c r="H26" s="266">
        <v>134</v>
      </c>
      <c r="I26" s="275">
        <f t="shared" si="2"/>
        <v>11938.859999999999</v>
      </c>
    </row>
    <row r="27" spans="1:9" x14ac:dyDescent="0.25">
      <c r="A27" s="122"/>
      <c r="B27" s="83">
        <f t="shared" si="1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262</v>
      </c>
      <c r="H27" s="266">
        <v>134</v>
      </c>
      <c r="I27" s="275">
        <f t="shared" si="2"/>
        <v>11087.55</v>
      </c>
    </row>
    <row r="28" spans="1:9" x14ac:dyDescent="0.25">
      <c r="A28" s="122"/>
      <c r="B28" s="83">
        <f t="shared" si="1"/>
        <v>389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2"/>
        <v>11087.55</v>
      </c>
    </row>
    <row r="29" spans="1:9" x14ac:dyDescent="0.25">
      <c r="A29" s="122"/>
      <c r="B29" s="83">
        <f t="shared" si="1"/>
        <v>389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2"/>
        <v>11087.55</v>
      </c>
    </row>
    <row r="30" spans="1:9" x14ac:dyDescent="0.25">
      <c r="A30" s="122"/>
      <c r="B30" s="83">
        <f t="shared" si="1"/>
        <v>389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2"/>
        <v>11087.55</v>
      </c>
    </row>
    <row r="31" spans="1:9" x14ac:dyDescent="0.25">
      <c r="A31" s="122"/>
      <c r="B31" s="83">
        <f t="shared" si="1"/>
        <v>389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2"/>
        <v>11087.55</v>
      </c>
    </row>
    <row r="32" spans="1:9" x14ac:dyDescent="0.25">
      <c r="A32" s="122"/>
      <c r="B32" s="83">
        <f t="shared" si="1"/>
        <v>389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2"/>
        <v>11087.55</v>
      </c>
    </row>
    <row r="33" spans="1:9" x14ac:dyDescent="0.25">
      <c r="A33" s="122"/>
      <c r="B33" s="83">
        <f t="shared" si="1"/>
        <v>389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11087.55</v>
      </c>
    </row>
    <row r="34" spans="1:9" x14ac:dyDescent="0.25">
      <c r="A34" s="122"/>
      <c r="B34" s="83">
        <f t="shared" si="1"/>
        <v>389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11087.55</v>
      </c>
    </row>
    <row r="35" spans="1:9" x14ac:dyDescent="0.25">
      <c r="A35" s="122"/>
      <c r="B35" s="83">
        <f t="shared" si="1"/>
        <v>389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11087.55</v>
      </c>
    </row>
    <row r="36" spans="1:9" x14ac:dyDescent="0.25">
      <c r="A36" s="122"/>
      <c r="B36" s="83">
        <f t="shared" si="1"/>
        <v>389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11087.55</v>
      </c>
    </row>
    <row r="37" spans="1:9" x14ac:dyDescent="0.25">
      <c r="A37" s="122" t="s">
        <v>22</v>
      </c>
      <c r="B37" s="83">
        <f t="shared" si="1"/>
        <v>389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11087.55</v>
      </c>
    </row>
    <row r="38" spans="1:9" x14ac:dyDescent="0.25">
      <c r="A38" s="123"/>
      <c r="B38" s="83">
        <f t="shared" si="1"/>
        <v>389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11087.55</v>
      </c>
    </row>
    <row r="39" spans="1:9" x14ac:dyDescent="0.25">
      <c r="A39" s="122"/>
      <c r="B39" s="83">
        <f t="shared" si="1"/>
        <v>389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11087.55</v>
      </c>
    </row>
    <row r="40" spans="1:9" x14ac:dyDescent="0.25">
      <c r="A40" s="122"/>
      <c r="B40" s="83">
        <f t="shared" si="1"/>
        <v>389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11087.55</v>
      </c>
    </row>
    <row r="41" spans="1:9" x14ac:dyDescent="0.25">
      <c r="A41" s="122"/>
      <c r="B41" s="83">
        <f t="shared" si="1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11087.55</v>
      </c>
    </row>
    <row r="42" spans="1:9" x14ac:dyDescent="0.25">
      <c r="A42" s="122"/>
      <c r="B42" s="83">
        <f t="shared" si="1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11087.55</v>
      </c>
    </row>
    <row r="43" spans="1:9" x14ac:dyDescent="0.25">
      <c r="A43" s="122"/>
      <c r="B43" s="83">
        <f t="shared" si="1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11087.55</v>
      </c>
    </row>
    <row r="44" spans="1:9" x14ac:dyDescent="0.25">
      <c r="A44" s="122"/>
      <c r="B44" s="83">
        <f t="shared" si="1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11087.55</v>
      </c>
    </row>
    <row r="45" spans="1:9" x14ac:dyDescent="0.25">
      <c r="A45" s="122"/>
      <c r="B45" s="83">
        <f t="shared" si="1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11087.55</v>
      </c>
    </row>
    <row r="46" spans="1:9" x14ac:dyDescent="0.25">
      <c r="A46" s="122"/>
      <c r="B46" s="83">
        <f t="shared" si="1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11087.55</v>
      </c>
    </row>
    <row r="47" spans="1:9" x14ac:dyDescent="0.25">
      <c r="A47" s="122"/>
      <c r="B47" s="83">
        <f t="shared" si="1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11087.55</v>
      </c>
    </row>
    <row r="48" spans="1:9" x14ac:dyDescent="0.25">
      <c r="A48" s="122"/>
      <c r="B48" s="83">
        <f t="shared" si="1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11087.55</v>
      </c>
    </row>
    <row r="49" spans="1:10" x14ac:dyDescent="0.25">
      <c r="A49" s="122"/>
      <c r="B49" s="83">
        <f t="shared" si="1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11087.55</v>
      </c>
    </row>
    <row r="50" spans="1:10" x14ac:dyDescent="0.25">
      <c r="A50" s="122"/>
      <c r="B50" s="83">
        <f t="shared" si="1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11087.55</v>
      </c>
    </row>
    <row r="51" spans="1:10" x14ac:dyDescent="0.25">
      <c r="A51" s="122"/>
      <c r="B51" s="83">
        <f t="shared" si="1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11087.55</v>
      </c>
    </row>
    <row r="52" spans="1:10" x14ac:dyDescent="0.25">
      <c r="A52" s="122"/>
      <c r="B52" s="83">
        <f t="shared" si="1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11087.55</v>
      </c>
    </row>
    <row r="53" spans="1:10" x14ac:dyDescent="0.25">
      <c r="A53" s="122"/>
      <c r="B53" s="83">
        <f t="shared" si="1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11087.55</v>
      </c>
    </row>
    <row r="54" spans="1:10" x14ac:dyDescent="0.25">
      <c r="A54" s="122"/>
      <c r="B54" s="83">
        <f t="shared" si="1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11087.55</v>
      </c>
    </row>
    <row r="55" spans="1:10" x14ac:dyDescent="0.25">
      <c r="A55" s="122"/>
      <c r="B55" s="83">
        <f t="shared" si="1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11087.55</v>
      </c>
      <c r="J55" s="240"/>
    </row>
    <row r="56" spans="1:10" x14ac:dyDescent="0.25">
      <c r="A56" s="122"/>
      <c r="B56" s="83">
        <f t="shared" si="1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11087.55</v>
      </c>
      <c r="J56" s="240"/>
    </row>
    <row r="57" spans="1:10" x14ac:dyDescent="0.25">
      <c r="A57" s="122"/>
      <c r="B57" s="83">
        <f t="shared" si="1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11087.55</v>
      </c>
      <c r="J57" s="240"/>
    </row>
    <row r="58" spans="1:10" x14ac:dyDescent="0.25">
      <c r="A58" s="122"/>
      <c r="B58" s="296">
        <f t="shared" si="1"/>
        <v>389</v>
      </c>
      <c r="C58" s="15"/>
      <c r="D58" s="264"/>
      <c r="E58" s="293"/>
      <c r="F58" s="264">
        <v>0</v>
      </c>
      <c r="G58" s="265"/>
      <c r="H58" s="266"/>
      <c r="I58" s="275">
        <f t="shared" si="2"/>
        <v>11087.55</v>
      </c>
      <c r="J58" s="240"/>
    </row>
    <row r="59" spans="1:10" x14ac:dyDescent="0.25">
      <c r="A59" s="122"/>
      <c r="B59" s="296">
        <f t="shared" si="1"/>
        <v>389</v>
      </c>
      <c r="C59" s="15"/>
      <c r="D59" s="264"/>
      <c r="E59" s="293"/>
      <c r="F59" s="264">
        <f t="shared" ref="F59:F74" si="3">D59</f>
        <v>0</v>
      </c>
      <c r="G59" s="265"/>
      <c r="H59" s="266"/>
      <c r="I59" s="275">
        <f t="shared" si="2"/>
        <v>11087.55</v>
      </c>
      <c r="J59" s="240"/>
    </row>
    <row r="60" spans="1:10" x14ac:dyDescent="0.25">
      <c r="A60" s="122"/>
      <c r="B60" s="296">
        <f t="shared" si="1"/>
        <v>389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11087.55</v>
      </c>
      <c r="J60" s="240"/>
    </row>
    <row r="61" spans="1:10" x14ac:dyDescent="0.25">
      <c r="A61" s="122"/>
      <c r="B61" s="296">
        <f t="shared" si="1"/>
        <v>389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11087.55</v>
      </c>
      <c r="J61" s="240"/>
    </row>
    <row r="62" spans="1:10" x14ac:dyDescent="0.25">
      <c r="A62" s="122"/>
      <c r="B62" s="296">
        <f t="shared" si="1"/>
        <v>389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11087.55</v>
      </c>
    </row>
    <row r="63" spans="1:10" x14ac:dyDescent="0.25">
      <c r="A63" s="122"/>
      <c r="B63" s="296">
        <f t="shared" si="1"/>
        <v>389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11087.55</v>
      </c>
    </row>
    <row r="64" spans="1:10" x14ac:dyDescent="0.25">
      <c r="A64" s="122"/>
      <c r="B64" s="296">
        <f t="shared" si="1"/>
        <v>389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11087.55</v>
      </c>
    </row>
    <row r="65" spans="1:9" x14ac:dyDescent="0.25">
      <c r="A65" s="122"/>
      <c r="B65" s="296">
        <f t="shared" si="1"/>
        <v>389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11087.55</v>
      </c>
    </row>
    <row r="66" spans="1:9" x14ac:dyDescent="0.25">
      <c r="A66" s="122"/>
      <c r="B66" s="296">
        <f t="shared" si="1"/>
        <v>389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11087.55</v>
      </c>
    </row>
    <row r="67" spans="1:9" x14ac:dyDescent="0.25">
      <c r="A67" s="122"/>
      <c r="B67" s="296">
        <f t="shared" si="1"/>
        <v>389</v>
      </c>
      <c r="C67" s="15"/>
      <c r="D67" s="264"/>
      <c r="E67" s="293"/>
      <c r="F67" s="264">
        <f t="shared" si="3"/>
        <v>0</v>
      </c>
      <c r="G67" s="265"/>
      <c r="H67" s="266"/>
      <c r="I67" s="275">
        <f t="shared" si="2"/>
        <v>11087.55</v>
      </c>
    </row>
    <row r="68" spans="1:9" x14ac:dyDescent="0.25">
      <c r="A68" s="122"/>
      <c r="B68" s="296">
        <f t="shared" si="1"/>
        <v>389</v>
      </c>
      <c r="C68" s="15"/>
      <c r="D68" s="69"/>
      <c r="E68" s="216"/>
      <c r="F68" s="69">
        <f t="shared" si="3"/>
        <v>0</v>
      </c>
      <c r="G68" s="70"/>
      <c r="H68" s="71"/>
      <c r="I68" s="275">
        <f t="shared" si="2"/>
        <v>11087.55</v>
      </c>
    </row>
    <row r="69" spans="1:9" x14ac:dyDescent="0.25">
      <c r="A69" s="122"/>
      <c r="B69" s="296">
        <f t="shared" si="1"/>
        <v>389</v>
      </c>
      <c r="C69" s="15"/>
      <c r="D69" s="69"/>
      <c r="E69" s="216"/>
      <c r="F69" s="69">
        <f t="shared" si="3"/>
        <v>0</v>
      </c>
      <c r="G69" s="70"/>
      <c r="H69" s="71"/>
      <c r="I69" s="275">
        <f t="shared" si="2"/>
        <v>11087.55</v>
      </c>
    </row>
    <row r="70" spans="1:9" x14ac:dyDescent="0.25">
      <c r="A70" s="122"/>
      <c r="B70" s="296">
        <f t="shared" si="1"/>
        <v>389</v>
      </c>
      <c r="C70" s="15"/>
      <c r="D70" s="69"/>
      <c r="E70" s="216"/>
      <c r="F70" s="69">
        <f t="shared" si="3"/>
        <v>0</v>
      </c>
      <c r="G70" s="70"/>
      <c r="H70" s="71"/>
      <c r="I70" s="275">
        <f t="shared" si="2"/>
        <v>11087.55</v>
      </c>
    </row>
    <row r="71" spans="1:9" x14ac:dyDescent="0.25">
      <c r="A71" s="122"/>
      <c r="B71" s="296">
        <f t="shared" si="1"/>
        <v>389</v>
      </c>
      <c r="C71" s="15"/>
      <c r="D71" s="69"/>
      <c r="E71" s="216"/>
      <c r="F71" s="69">
        <f t="shared" si="3"/>
        <v>0</v>
      </c>
      <c r="G71" s="70"/>
      <c r="H71" s="71"/>
      <c r="I71" s="275">
        <f t="shared" si="2"/>
        <v>11087.55</v>
      </c>
    </row>
    <row r="72" spans="1:9" x14ac:dyDescent="0.25">
      <c r="A72" s="122"/>
      <c r="B72" s="296">
        <f t="shared" si="1"/>
        <v>389</v>
      </c>
      <c r="C72" s="15"/>
      <c r="D72" s="69"/>
      <c r="E72" s="216"/>
      <c r="F72" s="69">
        <f t="shared" si="3"/>
        <v>0</v>
      </c>
      <c r="G72" s="70"/>
      <c r="H72" s="71"/>
      <c r="I72" s="275">
        <f t="shared" si="2"/>
        <v>11087.55</v>
      </c>
    </row>
    <row r="73" spans="1:9" x14ac:dyDescent="0.25">
      <c r="A73" s="122"/>
      <c r="B73" s="296">
        <f t="shared" si="1"/>
        <v>389</v>
      </c>
      <c r="C73" s="15"/>
      <c r="D73" s="69"/>
      <c r="E73" s="216"/>
      <c r="F73" s="69">
        <f t="shared" si="3"/>
        <v>0</v>
      </c>
      <c r="G73" s="70"/>
      <c r="H73" s="71"/>
      <c r="I73" s="275">
        <f t="shared" si="2"/>
        <v>11087.55</v>
      </c>
    </row>
    <row r="74" spans="1:9" x14ac:dyDescent="0.25">
      <c r="A74" s="122"/>
      <c r="B74" s="296">
        <f t="shared" si="1"/>
        <v>389</v>
      </c>
      <c r="C74" s="15"/>
      <c r="D74" s="69"/>
      <c r="E74" s="216"/>
      <c r="F74" s="69">
        <f t="shared" si="3"/>
        <v>0</v>
      </c>
      <c r="G74" s="70"/>
      <c r="H74" s="71"/>
      <c r="I74" s="275">
        <f t="shared" si="2"/>
        <v>11087.55</v>
      </c>
    </row>
    <row r="75" spans="1:9" x14ac:dyDescent="0.25">
      <c r="A75" s="122"/>
      <c r="B75" s="83">
        <f t="shared" si="1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2"/>
        <v>11087.55</v>
      </c>
    </row>
    <row r="76" spans="1:9" x14ac:dyDescent="0.25">
      <c r="A76" s="122"/>
      <c r="B76" s="83">
        <f t="shared" ref="B76" si="4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5">I75-F76</f>
        <v>11087.55</v>
      </c>
    </row>
    <row r="77" spans="1: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5"/>
        <v>11087.55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389</v>
      </c>
    </row>
    <row r="83" spans="3:6" ht="15.75" thickBot="1" x14ac:dyDescent="0.3"/>
    <row r="84" spans="3:6" ht="15.75" thickBot="1" x14ac:dyDescent="0.3">
      <c r="C84" s="1179" t="s">
        <v>11</v>
      </c>
      <c r="D84" s="1180"/>
      <c r="E84" s="57">
        <f>E5+E6-F79+E7</f>
        <v>11087.55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71"/>
      <c r="B5" s="1186" t="s">
        <v>82</v>
      </c>
      <c r="C5" s="271"/>
      <c r="D5" s="248"/>
      <c r="E5" s="259"/>
      <c r="F5" s="253"/>
      <c r="G5" s="260"/>
    </row>
    <row r="6" spans="1:9" x14ac:dyDescent="0.25">
      <c r="A6" s="1171"/>
      <c r="B6" s="1186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71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5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6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6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6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6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6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6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6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6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6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6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6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Hoja2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2022-06-27T21:03:44Z</dcterms:modified>
</cp:coreProperties>
</file>