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9" activeTab="9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Hoja2" sheetId="12" r:id="rId12"/>
    <sheet name="Hoja3" sheetId="13" r:id="rId13"/>
    <sheet name="Hoja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M79" i="10" l="1"/>
  <c r="I79" i="10"/>
  <c r="F79" i="10"/>
  <c r="M75" i="10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T5" i="11"/>
  <c r="S5" i="11"/>
  <c r="S4" i="11"/>
  <c r="T4" i="11" s="1"/>
  <c r="S3" i="11"/>
  <c r="T3" i="11" s="1"/>
  <c r="N80" i="10" l="1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4" i="10" l="1"/>
  <c r="S294" i="10"/>
  <c r="Q294" i="10"/>
  <c r="L294" i="10"/>
  <c r="N293" i="10"/>
  <c r="E293" i="10"/>
  <c r="N292" i="10"/>
  <c r="E292" i="10"/>
  <c r="N291" i="10"/>
  <c r="E291" i="10"/>
  <c r="I290" i="10"/>
  <c r="N290" i="10" s="1"/>
  <c r="E290" i="10"/>
  <c r="N289" i="10"/>
  <c r="J289" i="10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N79" i="10"/>
  <c r="J79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4" i="10" l="1"/>
  <c r="N297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<sst xmlns="http://schemas.openxmlformats.org/spreadsheetml/2006/main" count="1861" uniqueCount="793">
  <si>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</si>
  <si>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</si>
  <si>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</si>
  <si>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</si>
  <si>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</si>
  <si>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</si>
  <si>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</si>
  <si>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</si>
  <si>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</si>
  <si>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</si>
  <si>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</si>
  <si>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</si>
  <si>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</si>
  <si>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</si>
  <si>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</si>
  <si>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</si>
  <si>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</si>
  <si>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</si>
  <si>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</si>
  <si>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</si>
  <si>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</si>
  <si>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</si>
  <si>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</si>
  <si>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</si>
  <si>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</si>
  <si>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</si>
  <si>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</si>
  <si>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</si>
  <si>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</si>
  <si>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</si>
  <si>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</si>
  <si>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</si>
  <si>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</si>
  <si>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</si>
  <si>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</si>
  <si>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</si>
  <si>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</si>
  <si>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</si>
  <si>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</si>
  <si>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</si>
  <si>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</si>
  <si>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</si>
  <si>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</si>
  <si>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</si>
  <si>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</si>
  <si>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</si>
  <si>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</si>
  <si>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</si>
  <si>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</si>
  <si>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</si>
  <si>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</si>
  <si>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</si>
  <si>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</si>
  <si>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</si>
  <si>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</si>
  <si>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</si>
  <si>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</si>
  <si>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</si>
  <si>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</si>
  <si>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</si>
  <si>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</si>
  <si>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</si>
  <si>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</si>
  <si>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</si>
  <si>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</si>
  <si>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</si>
  <si>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</si>
  <si>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</si>
  <si>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</si>
  <si>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</si>
  <si>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</si>
  <si>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</si>
  <si>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</si>
  <si>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</si>
  <si>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</si>
  <si>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</si>
  <si>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</si>
  <si>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</si>
  <si>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</si>
  <si>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</si>
  <si>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</si>
  <si>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</si>
  <si>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</si>
  <si>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</si>
  <si>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</si>
  <si>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</si>
  <si>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</si>
  <si>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</si>
  <si>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</si>
  <si>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</si>
  <si>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</si>
  <si>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</si>
  <si>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</si>
  <si>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</si>
  <si>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</si>
  <si>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</si>
  <si>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</si>
  <si>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</si>
  <si>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</si>
  <si>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</si>
  <si>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</si>
  <si>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</si>
  <si>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</si>
  <si>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</si>
  <si>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</si>
  <si>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</si>
  <si>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</si>
  <si>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</si>
  <si>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</si>
  <si>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</si>
  <si>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</si>
  <si>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</si>
  <si>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</si>
  <si>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</si>
  <si>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</si>
  <si>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</si>
  <si>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</si>
  <si>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</si>
  <si>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</si>
  <si>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</si>
  <si>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</si>
  <si>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</si>
  <si>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</si>
  <si>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</si>
  <si>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</si>
  <si>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</si>
  <si>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</si>
  <si>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</si>
  <si>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</si>
  <si>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</si>
  <si>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</si>
  <si>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</si>
  <si>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</si>
  <si>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</si>
  <si>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</si>
  <si>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</si>
  <si>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</si>
  <si>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</si>
  <si>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</si>
  <si>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</si>
  <si>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</si>
  <si>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</si>
  <si>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</si>
  <si>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</si>
  <si>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</si>
  <si>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</si>
  <si>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</si>
  <si>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</si>
  <si>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</si>
  <si>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</si>
  <si>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</si>
  <si>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</si>
  <si>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</si>
  <si>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</si>
  <si>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</si>
  <si>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</si>
  <si>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</si>
  <si>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</si>
  <si>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</si>
  <si>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</si>
  <si>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</si>
  <si>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</si>
  <si>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</si>
  <si>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</si>
  <si>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</si>
  <si>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</si>
  <si>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</si>
  <si>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</si>
  <si>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</si>
  <si>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</si>
  <si>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</si>
  <si>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</si>
  <si>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</si>
  <si>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</si>
  <si>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</si>
  <si>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</si>
  <si>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</si>
  <si>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</si>
  <si>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</si>
  <si>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</si>
  <si>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</si>
  <si>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</si>
  <si>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</si>
  <si>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</si>
  <si>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</si>
  <si>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</si>
  <si>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</si>
  <si>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</si>
  <si>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</si>
  <si>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</si>
  <si>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</si>
  <si>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</si>
  <si>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</si>
  <si>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</si>
  <si>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</si>
  <si>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</si>
  <si>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</si>
  <si>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</si>
  <si>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</si>
  <si>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</si>
  <si>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</si>
  <si>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</si>
  <si>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</si>
  <si>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</si>
  <si>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</si>
  <si>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</si>
  <si>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</si>
  <si>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</si>
  <si>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</si>
  <si>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</si>
  <si>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</si>
  <si>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</si>
  <si>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</si>
  <si>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</si>
  <si>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</si>
  <si>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</si>
  <si>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</si>
  <si>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</si>
  <si>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</si>
  <si>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</si>
  <si>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</si>
  <si>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</si>
  <si>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</si>
  <si>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</si>
  <si>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</si>
  <si>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</si>
  <si>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</si>
  <si>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</si>
  <si>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</si>
  <si>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</si>
  <si>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</si>
  <si>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</si>
  <si>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</si>
  <si>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</si>
  <si>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</si>
  <si>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</si>
  <si>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</si>
  <si>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</si>
  <si>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</si>
  <si>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</si>
  <si>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</si>
  <si>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</si>
  <si>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</si>
  <si>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</si>
  <si>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</si>
  <si>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</si>
  <si>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</si>
  <si>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</si>
  <si>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</si>
  <si>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</si>
  <si>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</si>
  <si>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</si>
  <si>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</si>
  <si>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</si>
  <si>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</si>
  <si>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</si>
  <si>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</si>
  <si>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</si>
  <si>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</si>
  <si>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</si>
  <si>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</si>
  <si>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</si>
  <si>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</si>
  <si>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</si>
  <si>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</si>
  <si>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</si>
  <si>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</si>
  <si>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</si>
  <si>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</si>
  <si>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</si>
  <si>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</si>
  <si>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</si>
  <si>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</si>
  <si>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</si>
  <si>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</si>
  <si>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</si>
  <si>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</si>
  <si>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</si>
  <si>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</si>
  <si>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</si>
  <si>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</si>
  <si>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</si>
  <si>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</si>
  <si>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</si>
  <si>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</si>
  <si>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</si>
  <si>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</si>
  <si>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</si>
  <si>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</si>
  <si>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</si>
  <si>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</si>
  <si>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</si>
  <si>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</si>
  <si>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</si>
  <si>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</si>
  <si>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</si>
  <si>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</si>
  <si>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</si>
  <si>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</si>
  <si>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</si>
  <si>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</si>
  <si>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</si>
  <si>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</si>
  <si>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</si>
  <si>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</si>
  <si>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</si>
  <si>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</si>
  <si>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</si>
  <si>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</si>
  <si>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</si>
  <si>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</si>
  <si>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</si>
  <si>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</si>
  <si>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</si>
  <si>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</si>
  <si>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</si>
  <si>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</si>
  <si>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</si>
  <si>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</si>
  <si>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</si>
  <si>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</si>
  <si>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</si>
  <si>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</si>
  <si>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</si>
  <si>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</si>
  <si>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</si>
  <si>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</si>
  <si>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</si>
  <si>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</si>
  <si>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</si>
  <si>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</si>
  <si>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</si>
  <si>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</si>
  <si>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</si>
  <si>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</si>
  <si>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</si>
  <si>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</si>
  <si>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</si>
  <si>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</si>
  <si>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</si>
  <si>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</si>
  <si>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</si>
  <si>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</si>
  <si>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</si>
  <si>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</si>
  <si>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</si>
  <si>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</si>
  <si>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</si>
  <si>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</si>
  <si>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</si>
  <si>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</si>
  <si>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</si>
  <si>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</si>
  <si>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</si>
  <si>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</si>
  <si>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</si>
  <si>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</si>
  <si>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</si>
  <si>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</si>
  <si>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</si>
  <si>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</si>
  <si>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</si>
  <si>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</si>
  <si>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</si>
  <si>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</si>
  <si>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</si>
  <si>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</si>
  <si>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</si>
  <si>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</si>
  <si>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</si>
  <si>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</si>
  <si>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</si>
  <si>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</si>
  <si>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</si>
  <si>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</si>
  <si>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</si>
  <si>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</si>
  <si>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</si>
  <si>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</si>
  <si>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</si>
  <si>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</si>
  <si>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</si>
  <si>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</si>
  <si>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</si>
  <si>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</si>
  <si>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</si>
  <si>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</si>
  <si>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</si>
  <si>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</si>
  <si>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</si>
  <si>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</si>
  <si>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</si>
  <si>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</si>
  <si>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</si>
  <si>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</si>
  <si>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</si>
  <si>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</si>
  <si>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</si>
  <si>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</si>
  <si>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</si>
  <si>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</si>
  <si>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</si>
  <si>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</si>
  <si>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</si>
  <si>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</si>
  <si>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</si>
  <si>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</si>
  <si>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</si>
  <si>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</si>
  <si>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</si>
  <si>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</si>
  <si>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</si>
  <si>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</si>
  <si>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</si>
  <si>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</si>
  <si>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</si>
  <si>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</si>
  <si>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</si>
  <si>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</si>
  <si>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</si>
  <si>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</si>
  <si>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</si>
  <si>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</si>
  <si>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</si>
  <si>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</si>
  <si>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</si>
  <si>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</si>
  <si>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</si>
  <si>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</si>
  <si>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</si>
  <si>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</si>
  <si>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</si>
  <si>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</si>
  <si>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</si>
  <si>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</si>
  <si>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</si>
  <si>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</si>
  <si>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</si>
  <si>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</si>
  <si>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</si>
  <si>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</si>
  <si>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</si>
  <si>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</si>
  <si>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</si>
  <si>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</si>
  <si>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</si>
  <si>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</si>
  <si>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</si>
  <si>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</si>
  <si>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</si>
  <si>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</si>
  <si>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</si>
  <si>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</si>
  <si>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</si>
  <si>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</si>
  <si>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</si>
  <si>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</si>
  <si>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</si>
  <si>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</si>
  <si>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</si>
  <si>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</si>
  <si>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</si>
  <si>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</si>
  <si>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</si>
  <si>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</si>
  <si>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</si>
  <si>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</si>
  <si>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</si>
  <si>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</si>
  <si>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</si>
  <si>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</si>
  <si>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</si>
  <si>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</si>
  <si>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</si>
  <si>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</si>
  <si>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</si>
  <si>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</si>
  <si>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</si>
  <si>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</si>
  <si>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</si>
  <si>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</si>
  <si>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</si>
  <si>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</si>
  <si>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</si>
  <si>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</si>
  <si>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</si>
  <si>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</si>
  <si>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</si>
  <si>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</si>
  <si>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</si>
  <si>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</si>
  <si>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</si>
  <si>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</si>
  <si>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</si>
  <si>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</si>
  <si>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</si>
  <si>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</si>
  <si>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</si>
  <si>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</si>
  <si>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</si>
  <si>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</si>
  <si>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</si>
  <si>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</si>
  <si>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</si>
  <si>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</si>
  <si>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</si>
  <si>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</si>
  <si>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</si>
  <si>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</si>
  <si>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</si>
  <si>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</si>
  <si>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</si>
  <si>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</si>
  <si>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</si>
  <si>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</si>
  <si>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</si>
  <si>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</si>
  <si>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</si>
  <si>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</si>
  <si>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</si>
  <si>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</si>
  <si>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</si>
  <si>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</si>
  <si>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</si>
  <si>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</si>
  <si>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</si>
  <si>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</si>
  <si>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</si>
  <si>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</si>
  <si>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</si>
  <si>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</si>
  <si>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</si>
  <si>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</si>
  <si>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</si>
  <si>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</si>
  <si>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</si>
  <si>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</si>
  <si>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</si>
  <si>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</si>
  <si>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</si>
  <si>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</si>
  <si>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</si>
  <si>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</si>
  <si>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</si>
  <si>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</si>
  <si>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</si>
  <si>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</si>
  <si>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</si>
  <si>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</si>
  <si>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</si>
  <si>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</si>
  <si>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</si>
  <si>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</si>
  <si>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</si>
  <si>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</si>
  <si>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</si>
  <si>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</si>
  <si>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</si>
  <si>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</si>
  <si>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</si>
  <si>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</si>
  <si>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</si>
  <si>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</si>
  <si>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</si>
  <si>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</si>
  <si>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</si>
  <si>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</si>
  <si>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</si>
  <si>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</si>
  <si>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</si>
  <si>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</si>
  <si>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</si>
  <si>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</si>
  <si>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</si>
  <si>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</si>
  <si>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</si>
  <si>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</si>
  <si>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</si>
  <si>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</si>
  <si>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</si>
  <si>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</si>
  <si>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</si>
  <si>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</si>
  <si>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</si>
  <si>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</si>
  <si>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</si>
  <si>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</si>
  <si>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</si>
  <si>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</si>
  <si>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</si>
  <si>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</si>
  <si>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</si>
  <si>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</si>
  <si>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</si>
  <si>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</si>
  <si>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</si>
  <si>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</si>
  <si>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</si>
  <si>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</si>
  <si>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</si>
  <si>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</si>
  <si>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</si>
  <si>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</si>
  <si>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</si>
  <si>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</si>
  <si>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</si>
  <si>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</si>
  <si>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</si>
  <si>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</si>
  <si>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</si>
  <si>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</si>
  <si>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</si>
  <si>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</si>
  <si>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</si>
  <si>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</si>
  <si>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</si>
  <si>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</si>
  <si>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</si>
  <si>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</si>
  <si>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</si>
  <si>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</si>
  <si>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</si>
  <si>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</si>
  <si>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</si>
  <si>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</si>
  <si>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</si>
  <si>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</si>
  <si>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</si>
  <si>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</si>
  <si>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</si>
  <si>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</si>
  <si>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</si>
  <si>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</si>
  <si>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</si>
  <si>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</si>
  <si>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</si>
  <si>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</si>
  <si>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</si>
  <si>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</si>
  <si>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</si>
  <si>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</si>
  <si>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</si>
  <si>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</si>
  <si>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</si>
  <si>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</si>
  <si>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</si>
  <si>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</si>
  <si>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</si>
  <si>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</si>
  <si>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</si>
  <si>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</si>
  <si>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</si>
  <si>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</si>
  <si>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</si>
  <si>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</si>
  <si>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</si>
  <si>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</si>
  <si>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</si>
  <si>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</si>
  <si>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</si>
  <si>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</si>
  <si>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</si>
  <si>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</si>
  <si>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</si>
  <si>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</si>
  <si>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</si>
  <si>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</si>
  <si>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</si>
  <si>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</si>
  <si>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</si>
  <si>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</si>
  <si>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</si>
  <si>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</si>
  <si>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</si>
  <si>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</si>
  <si>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</si>
  <si>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</si>
  <si>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</si>
  <si>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</si>
  <si>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</si>
  <si>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</si>
  <si>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</si>
  <si>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</si>
  <si>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</si>
  <si>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</si>
  <si>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</si>
  <si>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</si>
  <si>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</si>
  <si>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</si>
  <si>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</si>
  <si>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</si>
  <si>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</si>
  <si>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</si>
  <si>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</si>
  <si>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</si>
  <si>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</si>
  <si>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</si>
  <si>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</si>
  <si>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</si>
  <si>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</si>
  <si>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</si>
  <si>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</si>
  <si>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</si>
  <si>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</si>
  <si>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</si>
  <si>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</si>
  <si>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</si>
  <si>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</si>
  <si>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</si>
  <si>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</si>
  <si>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</si>
  <si>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</si>
  <si>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</si>
  <si>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</si>
  <si>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</si>
  <si>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</si>
  <si>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</si>
  <si>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</si>
  <si>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</si>
  <si>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</si>
  <si>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</si>
  <si>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</si>
  <si>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</si>
  <si>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</si>
  <si>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</si>
  <si>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</si>
  <si>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</si>
  <si>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</si>
  <si>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</si>
  <si>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</si>
  <si>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</si>
  <si>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</si>
  <si>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</si>
  <si>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</si>
  <si>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</si>
  <si>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</si>
  <si>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</si>
  <si>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</si>
  <si>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</si>
  <si>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</si>
  <si>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</si>
  <si>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</si>
  <si>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</si>
  <si>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</si>
  <si>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</si>
  <si>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</si>
  <si>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</si>
  <si>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</si>
  <si>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</si>
  <si>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</si>
  <si>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</si>
  <si>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</si>
  <si>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</si>
  <si>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</si>
  <si>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</si>
  <si>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</si>
  <si>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</si>
  <si>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</si>
  <si>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</si>
  <si>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</si>
  <si>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</si>
  <si>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</si>
  <si>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</si>
  <si>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</si>
  <si>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</si>
  <si>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</si>
  <si>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</si>
  <si>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</si>
  <si>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</si>
  <si>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</si>
  <si>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</si>
  <si>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</si>
  <si>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</si>
  <si>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</si>
  <si>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</si>
  <si>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</si>
  <si>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</si>
  <si>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</si>
  <si>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</si>
  <si>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</si>
  <si>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</si>
  <si>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</si>
  <si>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</si>
  <si>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24498--</t>
  </si>
  <si>
    <t>Transfer B 26-Oct-23</t>
  </si>
  <si>
    <t>T-185--24517</t>
  </si>
  <si>
    <t>A-79711-----A-79969</t>
  </si>
  <si>
    <t>27-Oct-23------31-Oct-23</t>
  </si>
  <si>
    <t>Transfer B 27-Oct-23</t>
  </si>
  <si>
    <t>P-219</t>
  </si>
  <si>
    <t>0666 E1</t>
  </si>
  <si>
    <t>0188 E1</t>
  </si>
  <si>
    <t>FOLIO 11417  Trasp 0235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</si>
</sst>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3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0" fontId="22" fillId="0" borderId="21" xfId="0" applyFont="1" applyFill="1" applyBorder="1" applyAlignment="1"/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4" fontId="2" fillId="0" borderId="21" xfId="0" applyNumberFormat="1" applyFont="1" applyFill="1" applyBorder="1" applyAlignment="1">
      <alignment vertical="center"/>
    </xf>
    <xf numFmtId="168" fontId="15" fillId="0" borderId="25" xfId="0" applyNumberFormat="1" applyFont="1" applyFill="1" applyBorder="1" applyAlignment="1"/>
    <xf numFmtId="1" fontId="9" fillId="0" borderId="21" xfId="0" applyNumberFormat="1" applyFont="1" applyFill="1" applyBorder="1" applyAlignment="1">
      <alignment vertical="center"/>
    </xf>
    <xf numFmtId="165" fontId="65" fillId="14" borderId="21" xfId="0" applyNumberFormat="1" applyFont="1" applyFill="1" applyBorder="1" applyAlignment="1">
      <alignment horizontal="center"/>
    </xf>
    <xf numFmtId="165" fontId="6" fillId="14" borderId="21" xfId="0" applyNumberFormat="1" applyFont="1" applyFill="1" applyBorder="1" applyAlignment="1">
      <alignment horizontal="center"/>
    </xf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14" borderId="86" xfId="0" applyFont="1" applyFill="1" applyBorder="1" applyAlignment="1">
      <alignment horizontal="center" vertical="center"/>
    </xf>
    <xf numFmtId="0" fontId="15" fillId="14" borderId="22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63" xfId="0" applyFont="1" applyFill="1" applyBorder="1" applyAlignment="1">
      <alignment horizontal="center"/>
    </xf>
    <xf numFmtId="4" fontId="2" fillId="0" borderId="79" xfId="0" applyNumberFormat="1" applyFont="1" applyBorder="1" applyAlignment="1">
      <alignment horizontal="center" wrapText="1"/>
    </xf>
    <xf numFmtId="4" fontId="2" fillId="0" borderId="47" xfId="0" applyNumberFormat="1" applyFont="1" applyBorder="1" applyAlignment="1">
      <alignment horizontal="center" wrapText="1"/>
    </xf>
    <xf numFmtId="4" fontId="2" fillId="0" borderId="49" xfId="0" applyNumberFormat="1" applyFont="1" applyBorder="1" applyAlignment="1">
      <alignment horizontal="center" wrapText="1"/>
    </xf>
    <xf numFmtId="4" fontId="7" fillId="0" borderId="133" xfId="0" applyNumberFormat="1" applyFont="1" applyBorder="1" applyAlignment="1">
      <alignment horizontal="center" vertical="center" wrapText="1"/>
    </xf>
    <xf numFmtId="4" fontId="7" fillId="0" borderId="134" xfId="0" applyNumberFormat="1" applyFont="1" applyBorder="1" applyAlignment="1">
      <alignment horizontal="center" vertical="center" wrapText="1"/>
    </xf>
    <xf numFmtId="4" fontId="7" fillId="0" borderId="135" xfId="0" applyNumberFormat="1" applyFont="1" applyBorder="1" applyAlignment="1">
      <alignment horizontal="center" vertical="center" wrapText="1"/>
    </xf>
    <xf numFmtId="0" fontId="18" fillId="0" borderId="136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6" fontId="12" fillId="0" borderId="137" xfId="0" applyNumberFormat="1" applyFont="1" applyFill="1" applyBorder="1" applyAlignment="1">
      <alignment horizontal="center" vertical="center" wrapText="1"/>
    </xf>
    <xf numFmtId="166" fontId="12" fillId="0" borderId="138" xfId="0" applyNumberFormat="1" applyFont="1" applyFill="1" applyBorder="1" applyAlignment="1">
      <alignment horizontal="center" vertical="center" wrapText="1"/>
    </xf>
    <xf numFmtId="166" fontId="12" fillId="0" borderId="139" xfId="0" applyNumberFormat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FFCCFF"/>
      <color rgb="FF0000FF"/>
      <color rgb="FF00FF00"/>
      <color rgb="FF66CCFF"/>
      <color rgb="FF99FF33"/>
      <color rgb="FF660033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30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033"/>
      <c r="M90" s="1034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033"/>
      <c r="M91" s="1034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035"/>
      <c r="P97" s="1037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036"/>
      <c r="P98" s="1038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024" t="s">
        <v>27</v>
      </c>
      <c r="G262" s="1024"/>
      <c r="H262" s="1025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3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6" sqref="C6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1.42578125" style="908"/>
  </cols>
  <sheetData>
    <row r="1" spans="1:24" ht="42.75" customHeight="1" x14ac:dyDescent="0.65">
      <c r="A1" s="1026" t="s">
        <v>666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13"/>
      <c r="X2" s="1005"/>
    </row>
    <row r="3" spans="1:24" ht="50.25" thickTop="1" thickBot="1" x14ac:dyDescent="0.4">
      <c r="A3" s="12" t="s">
        <v>4</v>
      </c>
      <c r="B3" s="13" t="s">
        <v>5</v>
      </c>
      <c r="C3" s="837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14" t="s">
        <v>20</v>
      </c>
      <c r="X3" s="1006" t="s">
        <v>15</v>
      </c>
    </row>
    <row r="4" spans="1:24" ht="24.75" thickTop="1" thickBot="1" x14ac:dyDescent="0.4">
      <c r="A4" s="831" t="s">
        <v>31</v>
      </c>
      <c r="B4" s="846" t="s">
        <v>687</v>
      </c>
      <c r="C4" s="1022" t="s">
        <v>790</v>
      </c>
      <c r="D4" s="1023">
        <v>48</v>
      </c>
      <c r="E4" s="34">
        <f>D4*F4</f>
        <v>895200</v>
      </c>
      <c r="F4" s="832">
        <v>18650</v>
      </c>
      <c r="G4" s="833">
        <v>45201</v>
      </c>
      <c r="H4" s="834"/>
      <c r="I4" s="835">
        <v>18650</v>
      </c>
      <c r="J4" s="39">
        <f>I4-F4</f>
        <v>0</v>
      </c>
      <c r="K4" s="836">
        <v>46.2</v>
      </c>
      <c r="L4" s="838"/>
      <c r="M4" s="839"/>
      <c r="N4" s="42">
        <f>K4*I4</f>
        <v>861630</v>
      </c>
      <c r="O4" s="847" t="s">
        <v>21</v>
      </c>
      <c r="P4" s="664">
        <v>45208</v>
      </c>
      <c r="Q4" s="840"/>
      <c r="R4" s="841"/>
      <c r="S4" s="842"/>
      <c r="T4" s="843"/>
      <c r="U4" s="844"/>
      <c r="V4" s="845"/>
      <c r="W4" s="1015"/>
      <c r="X4" s="100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791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16"/>
      <c r="X5" s="1008"/>
    </row>
    <row r="6" spans="1:24" ht="33" customHeight="1" thickTop="1" thickBot="1" x14ac:dyDescent="0.4">
      <c r="A6" s="797" t="s">
        <v>678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685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17" t="s">
        <v>764</v>
      </c>
      <c r="X6" s="100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679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680</v>
      </c>
      <c r="Q7" s="64"/>
      <c r="R7" s="65"/>
      <c r="S7" s="47"/>
      <c r="T7" s="48"/>
      <c r="U7" s="49"/>
      <c r="V7" s="50"/>
      <c r="W7" s="111" t="s">
        <v>764</v>
      </c>
      <c r="X7" s="100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792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681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111"/>
      <c r="X8" s="100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18"/>
      <c r="X9" s="100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19"/>
      <c r="X10" s="1008"/>
    </row>
    <row r="11" spans="1:24" ht="39.75" customHeight="1" thickTop="1" thickBot="1" x14ac:dyDescent="0.4">
      <c r="A11" s="76" t="s">
        <v>674</v>
      </c>
      <c r="B11" s="613" t="s">
        <v>672</v>
      </c>
      <c r="C11" s="67" t="s">
        <v>673</v>
      </c>
      <c r="D11" s="56"/>
      <c r="E11" s="34">
        <f t="shared" si="2"/>
        <v>0</v>
      </c>
      <c r="F11" s="802">
        <v>22850</v>
      </c>
      <c r="G11" s="658">
        <v>45212</v>
      </c>
      <c r="H11" s="453" t="s">
        <v>742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677</v>
      </c>
      <c r="U11" s="49"/>
      <c r="V11" s="50"/>
      <c r="W11" s="111" t="s">
        <v>764</v>
      </c>
      <c r="X11" s="100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730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169"/>
      <c r="M12" s="1170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100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766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7"/>
      <c r="M13" s="977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100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738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780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111" t="s">
        <v>764</v>
      </c>
      <c r="X14" s="100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767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1009"/>
    </row>
    <row r="16" spans="1:24" ht="27.75" customHeight="1" thickTop="1" thickBot="1" x14ac:dyDescent="0.4">
      <c r="A16" s="53" t="s">
        <v>562</v>
      </c>
      <c r="B16" s="54" t="s">
        <v>58</v>
      </c>
      <c r="C16" s="55" t="s">
        <v>768</v>
      </c>
      <c r="D16" s="56"/>
      <c r="E16" s="34">
        <f t="shared" si="2"/>
        <v>0</v>
      </c>
      <c r="F16" s="802">
        <v>28920</v>
      </c>
      <c r="G16" s="658">
        <v>45223</v>
      </c>
      <c r="H16" s="453" t="s">
        <v>783</v>
      </c>
      <c r="I16" s="817">
        <v>22510</v>
      </c>
      <c r="J16" s="39">
        <f t="shared" si="0"/>
        <v>-6410</v>
      </c>
      <c r="K16" s="40">
        <v>35.5</v>
      </c>
      <c r="L16" s="566"/>
      <c r="M16" s="61"/>
      <c r="N16" s="42">
        <f t="shared" si="1"/>
        <v>799105</v>
      </c>
      <c r="O16" s="476" t="s">
        <v>26</v>
      </c>
      <c r="P16" s="666"/>
      <c r="Q16" s="64">
        <v>31275</v>
      </c>
      <c r="R16" s="65">
        <v>45224</v>
      </c>
      <c r="S16" s="47"/>
      <c r="T16" s="48"/>
      <c r="U16" s="49"/>
      <c r="V16" s="50"/>
      <c r="W16" s="111"/>
      <c r="X16" s="1009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769</v>
      </c>
      <c r="D17" s="73"/>
      <c r="E17" s="34">
        <f t="shared" si="2"/>
        <v>0</v>
      </c>
      <c r="F17" s="802">
        <v>23470</v>
      </c>
      <c r="G17" s="658">
        <v>45224</v>
      </c>
      <c r="H17" s="453"/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476"/>
      <c r="P17" s="666"/>
      <c r="Q17" s="64"/>
      <c r="R17" s="65"/>
      <c r="S17" s="47"/>
      <c r="T17" s="48"/>
      <c r="U17" s="49"/>
      <c r="V17" s="50"/>
      <c r="W17" s="1019"/>
      <c r="X17" s="1008"/>
    </row>
    <row r="18" spans="1:24" ht="27.75" customHeight="1" thickTop="1" thickBot="1" x14ac:dyDescent="0.4">
      <c r="A18" s="76" t="s">
        <v>770</v>
      </c>
      <c r="B18" s="54" t="s">
        <v>623</v>
      </c>
      <c r="C18" s="55" t="s">
        <v>771</v>
      </c>
      <c r="D18" s="56"/>
      <c r="E18" s="34">
        <f t="shared" si="2"/>
        <v>0</v>
      </c>
      <c r="F18" s="802">
        <v>23380</v>
      </c>
      <c r="G18" s="658">
        <v>45226</v>
      </c>
      <c r="H18" s="453" t="s">
        <v>785</v>
      </c>
      <c r="I18" s="817">
        <v>18120</v>
      </c>
      <c r="J18" s="39">
        <f t="shared" si="0"/>
        <v>-5260</v>
      </c>
      <c r="K18" s="40">
        <v>36</v>
      </c>
      <c r="L18" s="566"/>
      <c r="M18" s="61"/>
      <c r="N18" s="42">
        <f t="shared" si="1"/>
        <v>652320</v>
      </c>
      <c r="O18" s="476"/>
      <c r="P18" s="666"/>
      <c r="Q18" s="64">
        <v>24900</v>
      </c>
      <c r="R18" s="65">
        <v>45229</v>
      </c>
      <c r="S18" s="47">
        <v>30240</v>
      </c>
      <c r="T18" s="48" t="s">
        <v>781</v>
      </c>
      <c r="U18" s="49"/>
      <c r="V18" s="50"/>
      <c r="W18" s="1019"/>
      <c r="X18" s="1008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02"/>
      <c r="G19" s="658"/>
      <c r="H19" s="453"/>
      <c r="I19" s="817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111"/>
      <c r="X19" s="100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100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19"/>
      <c r="X21" s="100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19"/>
      <c r="X22" s="100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100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100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100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100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100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100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100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100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100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100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100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100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100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100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100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100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100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100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100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1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1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1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1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1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1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1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1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1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1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1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1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1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1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1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1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90" customFormat="1" ht="24.75" thickTop="1" thickBot="1" x14ac:dyDescent="0.4">
      <c r="A63" s="702"/>
      <c r="B63" s="950"/>
      <c r="C63" s="951"/>
      <c r="D63" s="952"/>
      <c r="E63" s="34"/>
      <c r="F63" s="953"/>
      <c r="G63" s="713"/>
      <c r="H63" s="954"/>
      <c r="I63" s="953"/>
      <c r="J63" s="885"/>
      <c r="K63" s="462"/>
      <c r="L63" s="568"/>
      <c r="M63" s="463"/>
      <c r="N63" s="886"/>
      <c r="O63" s="955"/>
      <c r="P63" s="956"/>
      <c r="Q63" s="151"/>
      <c r="R63" s="887"/>
      <c r="S63" s="48"/>
      <c r="T63" s="48"/>
      <c r="U63" s="888"/>
      <c r="V63" s="889"/>
      <c r="W63" s="1020"/>
      <c r="X63" s="909"/>
    </row>
    <row r="64" spans="1:24" ht="31.5" customHeight="1" x14ac:dyDescent="0.35">
      <c r="A64" s="1238" t="s">
        <v>725</v>
      </c>
      <c r="B64" s="418" t="s">
        <v>23</v>
      </c>
      <c r="C64" s="1322" t="s">
        <v>726</v>
      </c>
      <c r="D64" s="830"/>
      <c r="E64" s="56"/>
      <c r="F64" s="410">
        <v>6095.9</v>
      </c>
      <c r="G64" s="1325">
        <v>45210</v>
      </c>
      <c r="H64" s="1319" t="s">
        <v>727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315" t="s">
        <v>22</v>
      </c>
      <c r="P64" s="1317" t="s">
        <v>686</v>
      </c>
      <c r="Q64" s="615"/>
      <c r="R64" s="125"/>
      <c r="S64" s="48"/>
      <c r="T64" s="48"/>
      <c r="U64" s="49"/>
      <c r="V64" s="50"/>
      <c r="W64" s="1330" t="s">
        <v>789</v>
      </c>
      <c r="X64" s="1327">
        <v>4176</v>
      </c>
    </row>
    <row r="65" spans="1:24" ht="18.75" customHeight="1" x14ac:dyDescent="0.35">
      <c r="A65" s="1057"/>
      <c r="B65" s="418" t="s">
        <v>728</v>
      </c>
      <c r="C65" s="1323"/>
      <c r="D65" s="409"/>
      <c r="E65" s="56"/>
      <c r="F65" s="410">
        <v>34.950000000000003</v>
      </c>
      <c r="G65" s="1326"/>
      <c r="H65" s="1320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316"/>
      <c r="P65" s="1318"/>
      <c r="Q65" s="543"/>
      <c r="R65" s="125"/>
      <c r="S65" s="48"/>
      <c r="T65" s="48"/>
      <c r="U65" s="49"/>
      <c r="V65" s="50"/>
      <c r="W65" s="1330"/>
      <c r="X65" s="1328"/>
    </row>
    <row r="66" spans="1:24" ht="18.75" customHeight="1" x14ac:dyDescent="0.35">
      <c r="A66" s="1057"/>
      <c r="B66" s="418" t="s">
        <v>729</v>
      </c>
      <c r="C66" s="1323"/>
      <c r="D66" s="409"/>
      <c r="E66" s="56"/>
      <c r="F66" s="410">
        <v>295.3</v>
      </c>
      <c r="G66" s="1326"/>
      <c r="H66" s="1320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316"/>
      <c r="P66" s="1318"/>
      <c r="Q66" s="543"/>
      <c r="R66" s="125"/>
      <c r="S66" s="48"/>
      <c r="T66" s="48"/>
      <c r="U66" s="49"/>
      <c r="V66" s="50"/>
      <c r="W66" s="1330"/>
      <c r="X66" s="1328"/>
    </row>
    <row r="67" spans="1:24" ht="18.75" customHeight="1" thickBot="1" x14ac:dyDescent="0.4">
      <c r="A67" s="1058"/>
      <c r="B67" s="418" t="s">
        <v>737</v>
      </c>
      <c r="C67" s="1324"/>
      <c r="D67" s="409"/>
      <c r="E67" s="56"/>
      <c r="F67" s="410">
        <v>98.8</v>
      </c>
      <c r="G67" s="1326"/>
      <c r="H67" s="1321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316"/>
      <c r="P67" s="1318"/>
      <c r="Q67" s="543"/>
      <c r="R67" s="125"/>
      <c r="S67" s="48"/>
      <c r="T67" s="48"/>
      <c r="U67" s="49"/>
      <c r="V67" s="50"/>
      <c r="W67" s="1330"/>
      <c r="X67" s="1329"/>
    </row>
    <row r="68" spans="1:24" s="890" customFormat="1" ht="44.25" customHeight="1" thickBot="1" x14ac:dyDescent="0.4">
      <c r="A68" s="881" t="s">
        <v>448</v>
      </c>
      <c r="B68" s="519" t="s">
        <v>451</v>
      </c>
      <c r="C68" s="882" t="s">
        <v>739</v>
      </c>
      <c r="D68" s="517"/>
      <c r="E68" s="56"/>
      <c r="F68" s="698">
        <v>2400</v>
      </c>
      <c r="G68" s="883">
        <v>45211</v>
      </c>
      <c r="H68" s="884" t="s">
        <v>740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9" t="s">
        <v>21</v>
      </c>
      <c r="P68" s="880">
        <v>45217</v>
      </c>
      <c r="Q68" s="543"/>
      <c r="R68" s="887"/>
      <c r="S68" s="892"/>
      <c r="T68" s="892"/>
      <c r="U68" s="888"/>
      <c r="V68" s="889"/>
      <c r="W68" s="1020"/>
      <c r="X68" s="909"/>
    </row>
    <row r="69" spans="1:24" ht="24" thickTop="1" x14ac:dyDescent="0.35">
      <c r="A69" s="1272" t="s">
        <v>682</v>
      </c>
      <c r="B69" s="829" t="s">
        <v>683</v>
      </c>
      <c r="C69" s="1275" t="s">
        <v>731</v>
      </c>
      <c r="D69" s="409"/>
      <c r="E69" s="56"/>
      <c r="F69" s="877">
        <v>4862.3999999999996</v>
      </c>
      <c r="G69" s="1299">
        <v>45217</v>
      </c>
      <c r="H69" s="1302" t="s">
        <v>732</v>
      </c>
      <c r="I69" s="878">
        <v>4862.3999999999996</v>
      </c>
      <c r="J69" s="39">
        <f t="shared" si="0"/>
        <v>0</v>
      </c>
      <c r="K69" s="40">
        <v>102</v>
      </c>
      <c r="L69" s="582" t="s">
        <v>684</v>
      </c>
      <c r="M69" s="896">
        <f>400000+95964.8</f>
        <v>495964.8</v>
      </c>
      <c r="N69" s="42">
        <f t="shared" si="1"/>
        <v>495964.8</v>
      </c>
      <c r="O69" s="1304" t="s">
        <v>22</v>
      </c>
      <c r="P69" s="1285" t="s">
        <v>743</v>
      </c>
      <c r="Q69" s="543"/>
      <c r="R69" s="891"/>
      <c r="S69" s="1282">
        <v>28000</v>
      </c>
      <c r="T69" s="1282" t="s">
        <v>741</v>
      </c>
      <c r="U69" s="894"/>
      <c r="V69" s="1021"/>
      <c r="W69" s="1251" t="s">
        <v>789</v>
      </c>
      <c r="X69" s="1254">
        <v>4176</v>
      </c>
    </row>
    <row r="70" spans="1:24" ht="18.75" customHeight="1" x14ac:dyDescent="0.35">
      <c r="A70" s="1273"/>
      <c r="B70" s="829" t="s">
        <v>733</v>
      </c>
      <c r="C70" s="1276"/>
      <c r="D70" s="409"/>
      <c r="E70" s="56"/>
      <c r="F70" s="877">
        <v>235.1</v>
      </c>
      <c r="G70" s="1300"/>
      <c r="H70" s="1303"/>
      <c r="I70" s="878">
        <v>235.1</v>
      </c>
      <c r="J70" s="39">
        <f t="shared" si="0"/>
        <v>0</v>
      </c>
      <c r="K70" s="40">
        <v>109</v>
      </c>
      <c r="L70" s="582"/>
      <c r="M70" s="583"/>
      <c r="N70" s="895">
        <f t="shared" si="1"/>
        <v>25625.899999999998</v>
      </c>
      <c r="O70" s="1305"/>
      <c r="P70" s="1286"/>
      <c r="Q70" s="543"/>
      <c r="R70" s="891"/>
      <c r="S70" s="1283"/>
      <c r="T70" s="1283"/>
      <c r="U70" s="894"/>
      <c r="V70" s="1021"/>
      <c r="W70" s="1252"/>
      <c r="X70" s="1255"/>
    </row>
    <row r="71" spans="1:24" ht="18.75" x14ac:dyDescent="0.3">
      <c r="A71" s="1273"/>
      <c r="B71" s="829" t="s">
        <v>734</v>
      </c>
      <c r="C71" s="1276"/>
      <c r="D71" s="409"/>
      <c r="E71" s="56"/>
      <c r="F71" s="877">
        <v>236.7</v>
      </c>
      <c r="G71" s="1300"/>
      <c r="H71" s="1303"/>
      <c r="I71" s="878">
        <v>236.7</v>
      </c>
      <c r="J71" s="39">
        <f t="shared" si="0"/>
        <v>0</v>
      </c>
      <c r="K71" s="462">
        <v>112</v>
      </c>
      <c r="L71" s="584"/>
      <c r="M71" s="585"/>
      <c r="N71" s="895">
        <f t="shared" si="1"/>
        <v>26510.399999999998</v>
      </c>
      <c r="O71" s="1305"/>
      <c r="P71" s="1286"/>
      <c r="Q71" s="543"/>
      <c r="R71" s="891"/>
      <c r="S71" s="1283"/>
      <c r="T71" s="1283"/>
      <c r="U71" s="894"/>
      <c r="V71" s="1021"/>
      <c r="W71" s="1252"/>
      <c r="X71" s="1255"/>
    </row>
    <row r="72" spans="1:24" ht="18.75" x14ac:dyDescent="0.3">
      <c r="A72" s="1273"/>
      <c r="B72" s="829" t="s">
        <v>735</v>
      </c>
      <c r="C72" s="1276"/>
      <c r="D72" s="409"/>
      <c r="E72" s="56"/>
      <c r="F72" s="877">
        <v>354.1</v>
      </c>
      <c r="G72" s="1300"/>
      <c r="H72" s="1303"/>
      <c r="I72" s="878">
        <v>354.1</v>
      </c>
      <c r="J72" s="39"/>
      <c r="K72" s="462">
        <v>145</v>
      </c>
      <c r="L72" s="584"/>
      <c r="M72" s="585"/>
      <c r="N72" s="895">
        <f t="shared" si="1"/>
        <v>51344.5</v>
      </c>
      <c r="O72" s="1305"/>
      <c r="P72" s="1286"/>
      <c r="Q72" s="543"/>
      <c r="R72" s="891"/>
      <c r="S72" s="1283"/>
      <c r="T72" s="1283"/>
      <c r="U72" s="894"/>
      <c r="V72" s="1021"/>
      <c r="W72" s="1252"/>
      <c r="X72" s="1255"/>
    </row>
    <row r="73" spans="1:24" ht="18.75" x14ac:dyDescent="0.3">
      <c r="A73" s="1273"/>
      <c r="B73" s="829" t="s">
        <v>736</v>
      </c>
      <c r="C73" s="1276"/>
      <c r="D73" s="409"/>
      <c r="E73" s="56"/>
      <c r="F73" s="877">
        <v>100.2</v>
      </c>
      <c r="G73" s="1300"/>
      <c r="H73" s="1303"/>
      <c r="I73" s="878">
        <v>100.2</v>
      </c>
      <c r="J73" s="39"/>
      <c r="K73" s="628">
        <v>20</v>
      </c>
      <c r="L73" s="749"/>
      <c r="M73" s="468"/>
      <c r="N73" s="895">
        <f t="shared" ref="N73:N137" si="3">K73*I73</f>
        <v>2004</v>
      </c>
      <c r="O73" s="1305"/>
      <c r="P73" s="1286"/>
      <c r="Q73" s="543"/>
      <c r="R73" s="891"/>
      <c r="S73" s="1283"/>
      <c r="T73" s="1283"/>
      <c r="U73" s="894"/>
      <c r="V73" s="1021"/>
      <c r="W73" s="1252"/>
      <c r="X73" s="1255"/>
    </row>
    <row r="74" spans="1:24" ht="19.5" thickBot="1" x14ac:dyDescent="0.35">
      <c r="A74" s="1274"/>
      <c r="B74" s="829" t="s">
        <v>728</v>
      </c>
      <c r="C74" s="1276"/>
      <c r="D74" s="409"/>
      <c r="E74" s="56"/>
      <c r="F74" s="877">
        <v>24.7</v>
      </c>
      <c r="G74" s="1301"/>
      <c r="H74" s="1303"/>
      <c r="I74" s="878">
        <v>24.7</v>
      </c>
      <c r="J74" s="39">
        <f t="shared" ref="J74:J137" si="4">I74-F74</f>
        <v>0</v>
      </c>
      <c r="K74" s="984">
        <v>65</v>
      </c>
      <c r="L74" s="985"/>
      <c r="M74" s="986"/>
      <c r="N74" s="987">
        <f t="shared" si="3"/>
        <v>1605.5</v>
      </c>
      <c r="O74" s="1305"/>
      <c r="P74" s="1286"/>
      <c r="Q74" s="543"/>
      <c r="R74" s="891"/>
      <c r="S74" s="1284"/>
      <c r="T74" s="1284"/>
      <c r="U74" s="894"/>
      <c r="V74" s="1021"/>
      <c r="W74" s="1253"/>
      <c r="X74" s="1256"/>
    </row>
    <row r="75" spans="1:24" s="890" customFormat="1" ht="32.25" customHeight="1" thickTop="1" x14ac:dyDescent="0.3">
      <c r="A75" s="1277" t="s">
        <v>682</v>
      </c>
      <c r="B75" s="519" t="s">
        <v>683</v>
      </c>
      <c r="C75" s="1280" t="s">
        <v>776</v>
      </c>
      <c r="D75" s="776"/>
      <c r="E75" s="737"/>
      <c r="F75" s="979">
        <v>3189.9</v>
      </c>
      <c r="G75" s="1306">
        <v>45224</v>
      </c>
      <c r="H75" s="1309" t="s">
        <v>777</v>
      </c>
      <c r="I75" s="957">
        <v>3189.9</v>
      </c>
      <c r="J75" s="983">
        <f t="shared" si="4"/>
        <v>0</v>
      </c>
      <c r="K75" s="988">
        <v>102</v>
      </c>
      <c r="L75" s="989" t="s">
        <v>684</v>
      </c>
      <c r="M75" s="990">
        <f>300000+93239.74</f>
        <v>393239.74</v>
      </c>
      <c r="N75" s="991">
        <f t="shared" si="3"/>
        <v>325369.8</v>
      </c>
      <c r="O75" s="1312" t="s">
        <v>22</v>
      </c>
      <c r="P75" s="1287" t="s">
        <v>782</v>
      </c>
      <c r="Q75" s="543"/>
      <c r="R75" s="997"/>
      <c r="S75" s="1290">
        <v>28000</v>
      </c>
      <c r="T75" s="1293" t="s">
        <v>779</v>
      </c>
      <c r="U75" s="998"/>
      <c r="V75" s="889"/>
      <c r="W75" s="1020"/>
      <c r="X75" s="909"/>
    </row>
    <row r="76" spans="1:24" ht="31.5" customHeight="1" x14ac:dyDescent="0.3">
      <c r="A76" s="1278"/>
      <c r="B76" s="519" t="s">
        <v>735</v>
      </c>
      <c r="C76" s="1281"/>
      <c r="D76" s="776"/>
      <c r="E76" s="737"/>
      <c r="F76" s="877">
        <v>409.3</v>
      </c>
      <c r="G76" s="1307"/>
      <c r="H76" s="1310"/>
      <c r="I76" s="878">
        <v>409.3</v>
      </c>
      <c r="J76" s="983">
        <f t="shared" si="4"/>
        <v>0</v>
      </c>
      <c r="K76" s="992">
        <v>145</v>
      </c>
      <c r="L76" s="1249"/>
      <c r="M76" s="980"/>
      <c r="N76" s="42">
        <f t="shared" si="3"/>
        <v>59348.5</v>
      </c>
      <c r="O76" s="1313"/>
      <c r="P76" s="1288"/>
      <c r="Q76" s="543"/>
      <c r="R76" s="891"/>
      <c r="S76" s="1291"/>
      <c r="T76" s="1294"/>
      <c r="U76" s="894"/>
      <c r="V76" s="50"/>
    </row>
    <row r="77" spans="1:24" ht="31.5" customHeight="1" x14ac:dyDescent="0.3">
      <c r="A77" s="1278"/>
      <c r="B77" s="519" t="s">
        <v>736</v>
      </c>
      <c r="C77" s="1281"/>
      <c r="D77" s="776"/>
      <c r="E77" s="737"/>
      <c r="F77" s="877">
        <v>99.64</v>
      </c>
      <c r="G77" s="1307"/>
      <c r="H77" s="1310"/>
      <c r="I77" s="878">
        <v>99.64</v>
      </c>
      <c r="J77" s="983">
        <v>0</v>
      </c>
      <c r="K77" s="992">
        <v>20</v>
      </c>
      <c r="L77" s="1250"/>
      <c r="M77" s="980"/>
      <c r="N77" s="42">
        <f t="shared" si="3"/>
        <v>1992.8</v>
      </c>
      <c r="O77" s="1313"/>
      <c r="P77" s="1288"/>
      <c r="Q77" s="543"/>
      <c r="R77" s="891"/>
      <c r="S77" s="1291"/>
      <c r="T77" s="1294"/>
      <c r="U77" s="894"/>
      <c r="V77" s="50"/>
    </row>
    <row r="78" spans="1:24" ht="31.5" customHeight="1" thickBot="1" x14ac:dyDescent="0.35">
      <c r="A78" s="1279"/>
      <c r="B78" s="519" t="s">
        <v>728</v>
      </c>
      <c r="C78" s="1281"/>
      <c r="D78" s="776"/>
      <c r="E78" s="737"/>
      <c r="F78" s="877">
        <v>100.44</v>
      </c>
      <c r="G78" s="1308"/>
      <c r="H78" s="1311"/>
      <c r="I78" s="878">
        <v>100.44</v>
      </c>
      <c r="J78" s="983">
        <f t="shared" si="4"/>
        <v>0</v>
      </c>
      <c r="K78" s="993">
        <v>65</v>
      </c>
      <c r="L78" s="994"/>
      <c r="M78" s="995"/>
      <c r="N78" s="996">
        <f t="shared" si="3"/>
        <v>6528.5999999999995</v>
      </c>
      <c r="O78" s="1314"/>
      <c r="P78" s="1289"/>
      <c r="Q78" s="543"/>
      <c r="R78" s="891"/>
      <c r="S78" s="1292"/>
      <c r="T78" s="1295"/>
      <c r="U78" s="894"/>
      <c r="V78" s="50"/>
    </row>
    <row r="79" spans="1:24" ht="31.5" customHeight="1" thickTop="1" x14ac:dyDescent="0.3">
      <c r="A79" s="1257" t="s">
        <v>682</v>
      </c>
      <c r="B79" s="775" t="s">
        <v>683</v>
      </c>
      <c r="C79" s="1260"/>
      <c r="D79" s="776"/>
      <c r="E79" s="737"/>
      <c r="F79" s="877">
        <f>3921.569+65.719</f>
        <v>3987.288</v>
      </c>
      <c r="G79" s="1263"/>
      <c r="H79" s="1266" t="s">
        <v>786</v>
      </c>
      <c r="I79" s="878">
        <f>3921.569+65.719</f>
        <v>3987.288</v>
      </c>
      <c r="J79" s="39">
        <f t="shared" si="4"/>
        <v>0</v>
      </c>
      <c r="K79" s="628">
        <v>102</v>
      </c>
      <c r="L79" s="1003" t="s">
        <v>684</v>
      </c>
      <c r="M79" s="1004">
        <f>400000+147574.15</f>
        <v>547574.15</v>
      </c>
      <c r="N79" s="42">
        <f t="shared" si="3"/>
        <v>406703.37599999999</v>
      </c>
      <c r="O79" s="1269" t="s">
        <v>22</v>
      </c>
      <c r="P79" s="1296" t="s">
        <v>787</v>
      </c>
      <c r="Q79" s="543"/>
      <c r="R79" s="125"/>
      <c r="S79" s="893"/>
      <c r="T79" s="893"/>
      <c r="U79" s="49"/>
      <c r="V79" s="50"/>
    </row>
    <row r="80" spans="1:24" ht="31.5" customHeight="1" x14ac:dyDescent="0.3">
      <c r="A80" s="1258"/>
      <c r="B80" s="775" t="s">
        <v>735</v>
      </c>
      <c r="C80" s="1261"/>
      <c r="D80" s="776"/>
      <c r="E80" s="737"/>
      <c r="F80" s="979">
        <v>700</v>
      </c>
      <c r="G80" s="1264"/>
      <c r="H80" s="1267"/>
      <c r="I80" s="878">
        <v>700</v>
      </c>
      <c r="J80" s="39">
        <f t="shared" si="4"/>
        <v>0</v>
      </c>
      <c r="K80" s="688">
        <v>145</v>
      </c>
      <c r="L80" s="981"/>
      <c r="M80" s="468"/>
      <c r="N80" s="42">
        <f t="shared" si="3"/>
        <v>101500</v>
      </c>
      <c r="O80" s="1270"/>
      <c r="P80" s="1297"/>
      <c r="Q80" s="543"/>
      <c r="R80" s="125"/>
      <c r="S80" s="48"/>
      <c r="T80" s="48"/>
      <c r="U80" s="49"/>
      <c r="V80" s="50"/>
    </row>
    <row r="81" spans="1:22" ht="25.5" customHeight="1" x14ac:dyDescent="0.3">
      <c r="A81" s="1258"/>
      <c r="B81" s="775" t="s">
        <v>736</v>
      </c>
      <c r="C81" s="1261"/>
      <c r="D81" s="776"/>
      <c r="E81" s="737"/>
      <c r="F81" s="877">
        <v>99</v>
      </c>
      <c r="G81" s="1264"/>
      <c r="H81" s="1267"/>
      <c r="I81" s="878">
        <v>99</v>
      </c>
      <c r="J81" s="39">
        <f t="shared" si="4"/>
        <v>0</v>
      </c>
      <c r="K81" s="687">
        <v>20</v>
      </c>
      <c r="L81" s="756"/>
      <c r="M81" s="468"/>
      <c r="N81" s="42">
        <f t="shared" si="3"/>
        <v>1980</v>
      </c>
      <c r="O81" s="1270"/>
      <c r="P81" s="1297"/>
      <c r="Q81" s="543"/>
      <c r="R81" s="125"/>
      <c r="S81" s="48"/>
      <c r="T81" s="48"/>
      <c r="U81" s="49"/>
      <c r="V81" s="50"/>
    </row>
    <row r="82" spans="1:22" ht="18.75" customHeight="1" thickBot="1" x14ac:dyDescent="0.35">
      <c r="A82" s="1259"/>
      <c r="B82" s="775" t="s">
        <v>728</v>
      </c>
      <c r="C82" s="1262"/>
      <c r="D82" s="776"/>
      <c r="E82" s="737"/>
      <c r="F82" s="999">
        <v>99.5</v>
      </c>
      <c r="G82" s="1265"/>
      <c r="H82" s="1268"/>
      <c r="I82" s="1001">
        <v>99.5</v>
      </c>
      <c r="J82" s="39">
        <f t="shared" si="4"/>
        <v>0</v>
      </c>
      <c r="K82" s="688">
        <v>65</v>
      </c>
      <c r="L82" s="756"/>
      <c r="M82" s="468"/>
      <c r="N82" s="42">
        <f t="shared" si="3"/>
        <v>6467.5</v>
      </c>
      <c r="O82" s="1271"/>
      <c r="P82" s="1298"/>
      <c r="Q82" s="543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978"/>
      <c r="D83" s="737"/>
      <c r="E83" s="737"/>
      <c r="F83" s="807"/>
      <c r="G83" s="1000"/>
      <c r="H83" s="1002"/>
      <c r="I83" s="820"/>
      <c r="J83" s="39">
        <f t="shared" si="4"/>
        <v>0</v>
      </c>
      <c r="K83" s="688"/>
      <c r="L83" s="756"/>
      <c r="M83" s="757"/>
      <c r="N83" s="42">
        <f t="shared" si="3"/>
        <v>0</v>
      </c>
      <c r="O83" s="982"/>
      <c r="P83" s="783"/>
      <c r="Q83" s="375"/>
      <c r="R83" s="125"/>
      <c r="S83" s="48"/>
      <c r="T83" s="48"/>
      <c r="U83" s="49"/>
      <c r="V83" s="50"/>
    </row>
    <row r="84" spans="1:22" ht="18.75" x14ac:dyDescent="0.3">
      <c r="A84" s="110"/>
      <c r="B84" s="737"/>
      <c r="C84" s="737"/>
      <c r="D84" s="737"/>
      <c r="E84" s="737"/>
      <c r="F84" s="807"/>
      <c r="G84" s="742"/>
      <c r="H84" s="739"/>
      <c r="I84" s="821"/>
      <c r="J84" s="39">
        <f t="shared" si="4"/>
        <v>0</v>
      </c>
      <c r="K84" s="688"/>
      <c r="L84" s="749"/>
      <c r="M84" s="757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49"/>
      <c r="B85" s="737"/>
      <c r="C85" s="737"/>
      <c r="D85" s="737"/>
      <c r="E85" s="737"/>
      <c r="F85" s="807"/>
      <c r="G85" s="742"/>
      <c r="H85" s="739"/>
      <c r="I85" s="821"/>
      <c r="J85" s="39">
        <f t="shared" si="4"/>
        <v>0</v>
      </c>
      <c r="K85" s="688"/>
      <c r="L85" s="750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30" customHeight="1" x14ac:dyDescent="0.3">
      <c r="A86" s="456"/>
      <c r="B86" s="737"/>
      <c r="C86" s="737"/>
      <c r="D86" s="737"/>
      <c r="E86" s="737"/>
      <c r="F86" s="807"/>
      <c r="G86" s="745"/>
      <c r="H86" s="744"/>
      <c r="I86" s="821"/>
      <c r="J86" s="39">
        <f t="shared" si="4"/>
        <v>0</v>
      </c>
      <c r="K86" s="688"/>
      <c r="L86" s="758"/>
      <c r="M86" s="468"/>
      <c r="N86" s="42">
        <f t="shared" si="3"/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21" x14ac:dyDescent="0.35">
      <c r="A87" s="456"/>
      <c r="B87" s="737"/>
      <c r="C87" s="737"/>
      <c r="D87" s="737"/>
      <c r="E87" s="737"/>
      <c r="F87" s="807"/>
      <c r="G87" s="745"/>
      <c r="H87" s="744"/>
      <c r="I87" s="821"/>
      <c r="J87" s="39">
        <f t="shared" si="4"/>
        <v>0</v>
      </c>
      <c r="K87" s="688"/>
      <c r="L87" s="758"/>
      <c r="M87" s="759"/>
      <c r="N87" s="42">
        <f t="shared" si="3"/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customHeight="1" x14ac:dyDescent="0.3">
      <c r="A88" s="456"/>
      <c r="B88" s="737"/>
      <c r="C88" s="737"/>
      <c r="D88" s="737"/>
      <c r="E88" s="737"/>
      <c r="F88" s="807"/>
      <c r="G88" s="745"/>
      <c r="H88" s="744"/>
      <c r="I88" s="821"/>
      <c r="J88" s="39">
        <f t="shared" si="4"/>
        <v>0</v>
      </c>
      <c r="K88" s="688"/>
      <c r="L88" s="758"/>
      <c r="M88" s="760"/>
      <c r="N88" s="42">
        <f t="shared" si="3"/>
        <v>0</v>
      </c>
      <c r="O88" s="375"/>
      <c r="P88" s="674"/>
      <c r="Q88" s="375"/>
      <c r="R88" s="125"/>
      <c r="S88" s="48"/>
      <c r="T88" s="48"/>
      <c r="U88" s="49"/>
      <c r="V88" s="50"/>
    </row>
    <row r="89" spans="1:22" ht="19.5" x14ac:dyDescent="0.3">
      <c r="A89" s="456"/>
      <c r="B89" s="737"/>
      <c r="C89" s="737"/>
      <c r="D89" s="737"/>
      <c r="E89" s="737"/>
      <c r="F89" s="807"/>
      <c r="G89" s="742"/>
      <c r="H89" s="740"/>
      <c r="I89" s="821"/>
      <c r="J89" s="39">
        <f t="shared" si="4"/>
        <v>0</v>
      </c>
      <c r="K89" s="688"/>
      <c r="L89" s="750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07"/>
      <c r="G90" s="742"/>
      <c r="H90" s="739"/>
      <c r="I90" s="821"/>
      <c r="J90" s="39">
        <f t="shared" si="4"/>
        <v>0</v>
      </c>
      <c r="K90" s="688"/>
      <c r="L90" s="750"/>
      <c r="M90" s="468"/>
      <c r="N90" s="42">
        <f t="shared" si="3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07"/>
      <c r="G91" s="742"/>
      <c r="H91" s="739"/>
      <c r="I91" s="821"/>
      <c r="J91" s="39">
        <f t="shared" si="4"/>
        <v>0</v>
      </c>
      <c r="K91" s="688"/>
      <c r="L91" s="750"/>
      <c r="M91" s="468"/>
      <c r="N91" s="42">
        <f t="shared" si="3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07"/>
      <c r="G92" s="742"/>
      <c r="H92" s="739"/>
      <c r="I92" s="821"/>
      <c r="J92" s="39">
        <f t="shared" si="4"/>
        <v>0</v>
      </c>
      <c r="K92" s="688"/>
      <c r="L92" s="751"/>
      <c r="M92" s="468"/>
      <c r="N92" s="42">
        <f t="shared" si="3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19.5" x14ac:dyDescent="0.3">
      <c r="A93" s="90"/>
      <c r="B93" s="737"/>
      <c r="C93" s="737"/>
      <c r="D93" s="737"/>
      <c r="E93" s="737"/>
      <c r="F93" s="807"/>
      <c r="G93" s="742"/>
      <c r="H93" s="739"/>
      <c r="I93" s="821"/>
      <c r="J93" s="39">
        <f t="shared" si="4"/>
        <v>0</v>
      </c>
      <c r="K93" s="688"/>
      <c r="L93" s="751"/>
      <c r="M93" s="468"/>
      <c r="N93" s="42">
        <f t="shared" si="3"/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2.5" customHeight="1" x14ac:dyDescent="0.3">
      <c r="A94" s="90"/>
      <c r="B94" s="737"/>
      <c r="C94" s="737"/>
      <c r="D94" s="737"/>
      <c r="E94" s="737"/>
      <c r="F94" s="807"/>
      <c r="G94" s="742"/>
      <c r="H94" s="739"/>
      <c r="I94" s="821"/>
      <c r="J94" s="39">
        <f t="shared" si="4"/>
        <v>0</v>
      </c>
      <c r="K94" s="688"/>
      <c r="L94" s="751"/>
      <c r="M94" s="468"/>
      <c r="N94" s="42">
        <f t="shared" ref="N94:N99" si="5">K94*I94</f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57" customHeight="1" x14ac:dyDescent="0.3">
      <c r="A95" s="80"/>
      <c r="B95" s="737"/>
      <c r="C95" s="737"/>
      <c r="D95" s="737"/>
      <c r="E95" s="737"/>
      <c r="F95" s="807"/>
      <c r="G95" s="745"/>
      <c r="H95" s="744"/>
      <c r="I95" s="821"/>
      <c r="J95" s="39">
        <f t="shared" si="4"/>
        <v>0</v>
      </c>
      <c r="K95" s="688"/>
      <c r="L95" s="751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32.25" customHeight="1" x14ac:dyDescent="0.3">
      <c r="A96" s="80"/>
      <c r="B96" s="737"/>
      <c r="C96" s="737"/>
      <c r="D96" s="737"/>
      <c r="E96" s="737"/>
      <c r="F96" s="807"/>
      <c r="G96" s="745"/>
      <c r="H96" s="744"/>
      <c r="I96" s="821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766"/>
      <c r="Q96" s="375"/>
      <c r="R96" s="125"/>
      <c r="S96" s="176"/>
      <c r="T96" s="177"/>
      <c r="U96" s="49"/>
      <c r="V96" s="50"/>
    </row>
    <row r="97" spans="1:22" ht="57.75" customHeight="1" x14ac:dyDescent="0.3">
      <c r="A97" s="456"/>
      <c r="B97" s="737"/>
      <c r="C97" s="737"/>
      <c r="D97" s="737"/>
      <c r="E97" s="737"/>
      <c r="F97" s="807"/>
      <c r="G97" s="742"/>
      <c r="H97" s="748"/>
      <c r="I97" s="821"/>
      <c r="J97" s="39">
        <f t="shared" si="4"/>
        <v>0</v>
      </c>
      <c r="K97" s="688"/>
      <c r="L97" s="750"/>
      <c r="M97" s="468"/>
      <c r="N97" s="42">
        <f t="shared" si="5"/>
        <v>0</v>
      </c>
      <c r="O97" s="765"/>
      <c r="P97" s="673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07"/>
      <c r="G98" s="745"/>
      <c r="H98" s="741"/>
      <c r="I98" s="821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07"/>
      <c r="G99" s="745"/>
      <c r="H99" s="741"/>
      <c r="I99" s="821"/>
      <c r="J99" s="39">
        <f t="shared" si="4"/>
        <v>0</v>
      </c>
      <c r="K99" s="628"/>
      <c r="L99" s="761"/>
      <c r="M99" s="468"/>
      <c r="N99" s="42">
        <f t="shared" si="5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07"/>
      <c r="G100" s="745"/>
      <c r="H100" s="744"/>
      <c r="I100" s="821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5">
      <c r="A101" s="456"/>
      <c r="B101" s="737"/>
      <c r="C101" s="737"/>
      <c r="D101" s="737"/>
      <c r="E101" s="737"/>
      <c r="F101" s="807"/>
      <c r="G101" s="745"/>
      <c r="H101" s="744"/>
      <c r="I101" s="821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4" customHeight="1" x14ac:dyDescent="0.35">
      <c r="A102" s="456"/>
      <c r="B102" s="737"/>
      <c r="C102" s="737"/>
      <c r="D102" s="737"/>
      <c r="E102" s="737"/>
      <c r="F102" s="807"/>
      <c r="G102" s="745"/>
      <c r="H102" s="744"/>
      <c r="I102" s="821"/>
      <c r="J102" s="39">
        <f t="shared" si="4"/>
        <v>0</v>
      </c>
      <c r="K102" s="628"/>
      <c r="L102" s="761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21" x14ac:dyDescent="0.3">
      <c r="A103" s="456"/>
      <c r="B103" s="737"/>
      <c r="C103" s="737"/>
      <c r="D103" s="737"/>
      <c r="E103" s="737"/>
      <c r="F103" s="807"/>
      <c r="G103" s="743"/>
      <c r="H103" s="741"/>
      <c r="I103" s="821"/>
      <c r="J103" s="39">
        <f t="shared" si="4"/>
        <v>0</v>
      </c>
      <c r="K103" s="628"/>
      <c r="L103" s="762"/>
      <c r="M103" s="468"/>
      <c r="N103" s="42">
        <f t="shared" si="3"/>
        <v>0</v>
      </c>
      <c r="O103" s="445"/>
      <c r="P103" s="674"/>
      <c r="Q103" s="375"/>
      <c r="R103" s="125"/>
      <c r="S103" s="176"/>
      <c r="T103" s="177"/>
      <c r="U103" s="49"/>
      <c r="V103" s="50"/>
    </row>
    <row r="104" spans="1:22" ht="32.25" customHeight="1" x14ac:dyDescent="0.3">
      <c r="A104" s="456"/>
      <c r="B104" s="737"/>
      <c r="C104" s="737"/>
      <c r="D104" s="737"/>
      <c r="E104" s="737"/>
      <c r="F104" s="807"/>
      <c r="G104" s="745"/>
      <c r="H104" s="741"/>
      <c r="I104" s="821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07"/>
      <c r="G105" s="745"/>
      <c r="H105" s="741"/>
      <c r="I105" s="821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">
      <c r="A106" s="456"/>
      <c r="B106" s="737"/>
      <c r="C106" s="737"/>
      <c r="D106" s="737"/>
      <c r="E106" s="737"/>
      <c r="F106" s="807"/>
      <c r="G106" s="745"/>
      <c r="H106" s="741"/>
      <c r="I106" s="821"/>
      <c r="J106" s="39">
        <f t="shared" si="4"/>
        <v>0</v>
      </c>
      <c r="K106" s="628"/>
      <c r="L106" s="762"/>
      <c r="M106" s="468"/>
      <c r="N106" s="42">
        <f t="shared" si="3"/>
        <v>0</v>
      </c>
      <c r="O106" s="763"/>
      <c r="P106" s="674"/>
      <c r="Q106" s="375"/>
      <c r="R106" s="125"/>
      <c r="S106" s="176"/>
      <c r="T106" s="177"/>
      <c r="U106" s="49"/>
      <c r="V106" s="50"/>
    </row>
    <row r="107" spans="1:22" ht="17.25" customHeight="1" x14ac:dyDescent="0.35">
      <c r="A107" s="152"/>
      <c r="B107" s="737"/>
      <c r="C107" s="737"/>
      <c r="D107" s="737"/>
      <c r="E107" s="737"/>
      <c r="F107" s="807"/>
      <c r="G107" s="743"/>
      <c r="H107" s="741"/>
      <c r="I107" s="821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8.75" customHeight="1" x14ac:dyDescent="0.35">
      <c r="A108" s="152"/>
      <c r="B108" s="167"/>
      <c r="C108" s="174"/>
      <c r="D108" s="174"/>
      <c r="E108" s="56"/>
      <c r="F108" s="798"/>
      <c r="G108" s="659"/>
      <c r="H108" s="168"/>
      <c r="I108" s="798"/>
      <c r="J108" s="39">
        <f t="shared" si="4"/>
        <v>0</v>
      </c>
      <c r="K108" s="62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798"/>
      <c r="G109" s="659"/>
      <c r="H109" s="168"/>
      <c r="I109" s="798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76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798"/>
      <c r="G110" s="659"/>
      <c r="H110" s="164"/>
      <c r="I110" s="798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7"/>
      <c r="E111" s="56"/>
      <c r="F111" s="798"/>
      <c r="G111" s="659"/>
      <c r="H111" s="164"/>
      <c r="I111" s="798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/>
      <c r="F112" s="798"/>
      <c r="G112" s="659"/>
      <c r="H112" s="164"/>
      <c r="I112" s="798"/>
      <c r="J112" s="39">
        <f t="shared" si="4"/>
        <v>0</v>
      </c>
      <c r="K112" s="688"/>
      <c r="L112" s="752"/>
      <c r="M112" s="468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52"/>
      <c r="B113" s="167"/>
      <c r="C113" s="174"/>
      <c r="D113" s="181"/>
      <c r="E113" s="56">
        <f t="shared" ref="E113:E178" si="6">D113*F113</f>
        <v>0</v>
      </c>
      <c r="F113" s="798"/>
      <c r="G113" s="659"/>
      <c r="H113" s="164"/>
      <c r="I113" s="798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67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8"/>
      <c r="D114" s="187"/>
      <c r="E114" s="56">
        <f t="shared" si="6"/>
        <v>0</v>
      </c>
      <c r="F114" s="798"/>
      <c r="G114" s="659"/>
      <c r="H114" s="168"/>
      <c r="I114" s="798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89"/>
      <c r="D115" s="187"/>
      <c r="E115" s="56">
        <f t="shared" si="6"/>
        <v>0</v>
      </c>
      <c r="F115" s="798"/>
      <c r="G115" s="659"/>
      <c r="H115" s="168"/>
      <c r="I115" s="798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98"/>
      <c r="B116" s="167"/>
      <c r="C116" s="191"/>
      <c r="D116" s="191"/>
      <c r="E116" s="56">
        <f t="shared" si="6"/>
        <v>0</v>
      </c>
      <c r="F116" s="798"/>
      <c r="G116" s="659"/>
      <c r="H116" s="168"/>
      <c r="I116" s="798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6.5" customHeight="1" x14ac:dyDescent="0.35">
      <c r="A117" s="110"/>
      <c r="B117" s="99"/>
      <c r="C117" s="191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575"/>
      <c r="M117" s="81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94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17.25" x14ac:dyDescent="0.3">
      <c r="A119" s="110"/>
      <c r="B119" s="99"/>
      <c r="C119" s="154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753"/>
      <c r="M119" s="753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1" customHeight="1" x14ac:dyDescent="0.3">
      <c r="A120" s="193"/>
      <c r="B120" s="99"/>
      <c r="C120" s="194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ht="26.25" customHeight="1" x14ac:dyDescent="0.3">
      <c r="A121" s="196"/>
      <c r="B121" s="99"/>
      <c r="C121" s="154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234"/>
      <c r="L121" s="754"/>
      <c r="M121" s="755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234"/>
      <c r="L123" s="575"/>
      <c r="M123" s="81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110"/>
      <c r="B126" s="99"/>
      <c r="C126" s="191"/>
      <c r="D126" s="191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67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82"/>
      <c r="M127" s="583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1"/>
      <c r="D128" s="191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2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4"/>
      <c r="D130" s="194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52"/>
      <c r="B132" s="110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101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6"/>
      <c r="U135" s="49"/>
      <c r="V135" s="50"/>
    </row>
    <row r="136" spans="1:22" x14ac:dyDescent="0.35">
      <c r="A136" s="99"/>
      <c r="B136" s="198"/>
      <c r="C136" s="197"/>
      <c r="D136" s="197"/>
      <c r="E136" s="56">
        <f t="shared" si="6"/>
        <v>0</v>
      </c>
      <c r="F136" s="805"/>
      <c r="G136" s="120"/>
      <c r="H136" s="59"/>
      <c r="I136" s="805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5"/>
      <c r="G137" s="120"/>
      <c r="H137" s="59"/>
      <c r="I137" s="805"/>
      <c r="J137" s="39">
        <f t="shared" si="4"/>
        <v>0</v>
      </c>
      <c r="K137" s="81"/>
      <c r="L137" s="566"/>
      <c r="M137" s="61"/>
      <c r="N137" s="42">
        <f t="shared" si="3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99"/>
      <c r="B138" s="99"/>
      <c r="C138" s="197"/>
      <c r="D138" s="197"/>
      <c r="E138" s="56">
        <f t="shared" si="6"/>
        <v>0</v>
      </c>
      <c r="F138" s="805"/>
      <c r="G138" s="120"/>
      <c r="H138" s="59"/>
      <c r="I138" s="805"/>
      <c r="J138" s="39">
        <f t="shared" ref="J138:J275" si="7">I138-F138</f>
        <v>0</v>
      </c>
      <c r="K138" s="81"/>
      <c r="L138" s="566"/>
      <c r="M138" s="61"/>
      <c r="N138" s="42">
        <f t="shared" ref="N138:N203" si="8">K138*I138</f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x14ac:dyDescent="0.35">
      <c r="A139" s="152"/>
      <c r="B139" s="99"/>
      <c r="C139" s="197"/>
      <c r="D139" s="197"/>
      <c r="E139" s="56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" thickBot="1" x14ac:dyDescent="0.4">
      <c r="A140" s="99"/>
      <c r="B140" s="199"/>
      <c r="C140" s="200"/>
      <c r="D140" s="200"/>
      <c r="E140" s="201">
        <f t="shared" si="6"/>
        <v>0</v>
      </c>
      <c r="F140" s="808"/>
      <c r="G140" s="795"/>
      <c r="H140" s="794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10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9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98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101"/>
      <c r="B148" s="99"/>
      <c r="C148" s="197"/>
      <c r="D148" s="197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2"/>
      <c r="B149" s="99"/>
      <c r="C149" s="197"/>
      <c r="D149" s="197"/>
      <c r="E149" s="34">
        <f t="shared" si="6"/>
        <v>0</v>
      </c>
      <c r="F149" s="805"/>
      <c r="G149" s="120"/>
      <c r="H149" s="59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05"/>
      <c r="G150" s="120"/>
      <c r="H150" s="59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97"/>
      <c r="D151" s="197"/>
      <c r="E151" s="34">
        <f t="shared" si="6"/>
        <v>0</v>
      </c>
      <c r="F151" s="805"/>
      <c r="G151" s="120"/>
      <c r="H151" s="59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4"/>
      <c r="B152" s="99"/>
      <c r="C152" s="154"/>
      <c r="D152" s="154"/>
      <c r="E152" s="34">
        <f t="shared" si="6"/>
        <v>0</v>
      </c>
      <c r="F152" s="805"/>
      <c r="G152" s="120"/>
      <c r="H152" s="59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7"/>
      <c r="D153" s="197"/>
      <c r="E153" s="34">
        <f t="shared" si="6"/>
        <v>0</v>
      </c>
      <c r="F153" s="805"/>
      <c r="G153" s="120"/>
      <c r="H153" s="205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54"/>
      <c r="D154" s="154"/>
      <c r="E154" s="34">
        <f t="shared" si="6"/>
        <v>0</v>
      </c>
      <c r="F154" s="805"/>
      <c r="G154" s="120"/>
      <c r="H154" s="205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7"/>
      <c r="D155" s="197"/>
      <c r="E155" s="34">
        <f t="shared" si="6"/>
        <v>0</v>
      </c>
      <c r="F155" s="805"/>
      <c r="G155" s="120"/>
      <c r="H155" s="205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203"/>
      <c r="B156" s="99"/>
      <c r="C156" s="194"/>
      <c r="D156" s="194"/>
      <c r="E156" s="34">
        <f t="shared" si="6"/>
        <v>0</v>
      </c>
      <c r="F156" s="805"/>
      <c r="G156" s="120"/>
      <c r="H156" s="205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125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5"/>
      <c r="G157" s="120"/>
      <c r="H157" s="206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6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5"/>
      <c r="G159" s="120"/>
      <c r="H159" s="206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99"/>
      <c r="B160" s="99"/>
      <c r="C160" s="197"/>
      <c r="D160" s="197"/>
      <c r="E160" s="34">
        <f t="shared" si="6"/>
        <v>0</v>
      </c>
      <c r="F160" s="805"/>
      <c r="G160" s="120"/>
      <c r="H160" s="206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375"/>
      <c r="P160" s="764"/>
      <c r="Q160" s="375"/>
      <c r="R160" s="208"/>
      <c r="S160" s="176"/>
      <c r="T160" s="177"/>
      <c r="U160" s="49"/>
      <c r="V160" s="50"/>
    </row>
    <row r="161" spans="1:22" ht="24.75" thickTop="1" thickBot="1" x14ac:dyDescent="0.4">
      <c r="A161" s="102"/>
      <c r="B161" s="99"/>
      <c r="C161" s="197"/>
      <c r="D161" s="197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99"/>
      <c r="B162" s="99"/>
      <c r="C162" s="197"/>
      <c r="D162" s="197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474"/>
      <c r="P162" s="764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01"/>
      <c r="B167" s="99"/>
      <c r="C167" s="197"/>
      <c r="D167" s="181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5"/>
      <c r="G169" s="120"/>
      <c r="H169" s="205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5"/>
      <c r="G170" s="120"/>
      <c r="H170" s="205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1"/>
      <c r="R170" s="208"/>
      <c r="S170" s="176"/>
      <c r="T170" s="177"/>
      <c r="U170" s="49"/>
      <c r="V170" s="50"/>
    </row>
    <row r="171" spans="1:22" ht="24.75" thickTop="1" thickBot="1" x14ac:dyDescent="0.4">
      <c r="A171" s="169"/>
      <c r="B171" s="99"/>
      <c r="C171" s="154"/>
      <c r="D171" s="182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5"/>
      <c r="G172" s="120"/>
      <c r="H172" s="20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5"/>
      <c r="G173" s="120"/>
      <c r="H173" s="206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5"/>
      <c r="G174" s="120"/>
      <c r="H174" s="213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6"/>
        <v>0</v>
      </c>
      <c r="F175" s="805"/>
      <c r="G175" s="120"/>
      <c r="H175" s="205"/>
      <c r="I175" s="805"/>
      <c r="J175" s="39">
        <f t="shared" si="7"/>
        <v>0</v>
      </c>
      <c r="K175" s="81"/>
      <c r="L175" s="566"/>
      <c r="M175" s="61"/>
      <c r="N175" s="42">
        <f t="shared" si="8"/>
        <v>0</v>
      </c>
      <c r="O175" s="69"/>
      <c r="P175" s="670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14"/>
      <c r="B176" s="99"/>
      <c r="C176" s="197"/>
      <c r="D176" s="197"/>
      <c r="E176" s="34">
        <f t="shared" si="6"/>
        <v>0</v>
      </c>
      <c r="F176" s="805"/>
      <c r="G176" s="120"/>
      <c r="H176" s="215"/>
      <c r="I176" s="805"/>
      <c r="J176" s="39">
        <f t="shared" si="7"/>
        <v>0</v>
      </c>
      <c r="K176" s="81"/>
      <c r="L176" s="566"/>
      <c r="M176" s="61"/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20"/>
      <c r="B177" s="99"/>
      <c r="C177" s="197"/>
      <c r="D177" s="197"/>
      <c r="E177" s="34">
        <f t="shared" si="6"/>
        <v>0</v>
      </c>
      <c r="F177" s="805"/>
      <c r="G177" s="661"/>
      <c r="H177" s="222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6"/>
        <v>0</v>
      </c>
      <c r="F178" s="805"/>
      <c r="G178" s="224"/>
      <c r="H178" s="215"/>
      <c r="I178" s="805"/>
      <c r="J178" s="39">
        <f t="shared" si="7"/>
        <v>0</v>
      </c>
      <c r="K178" s="81"/>
      <c r="L178" s="566"/>
      <c r="M178" s="61"/>
      <c r="N178" s="42">
        <f t="shared" si="8"/>
        <v>0</v>
      </c>
      <c r="O178" s="223"/>
      <c r="P178" s="125"/>
      <c r="Q178" s="210"/>
      <c r="R178" s="208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ref="E179:E248" si="9">D179*F179</f>
        <v>0</v>
      </c>
      <c r="F179" s="805"/>
      <c r="G179" s="224"/>
      <c r="H179" s="222"/>
      <c r="I179" s="805"/>
      <c r="J179" s="39">
        <f t="shared" si="7"/>
        <v>0</v>
      </c>
      <c r="K179" s="225"/>
      <c r="L179" s="566"/>
      <c r="M179" s="61" t="s">
        <v>26</v>
      </c>
      <c r="N179" s="42">
        <f t="shared" si="8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05"/>
      <c r="G180" s="224"/>
      <c r="H180" s="222"/>
      <c r="I180" s="805"/>
      <c r="J180" s="39">
        <f t="shared" si="7"/>
        <v>0</v>
      </c>
      <c r="K180" s="225"/>
      <c r="L180" s="566"/>
      <c r="M180" s="61"/>
      <c r="N180" s="42">
        <f t="shared" si="8"/>
        <v>0</v>
      </c>
      <c r="O180" s="223"/>
      <c r="P180" s="125"/>
      <c r="Q180" s="210"/>
      <c r="R180" s="208"/>
      <c r="S180" s="176"/>
      <c r="T180" s="177"/>
      <c r="U180" s="49"/>
      <c r="V180" s="50"/>
    </row>
    <row r="181" spans="1:22" ht="24.75" thickTop="1" thickBot="1" x14ac:dyDescent="0.4">
      <c r="A181" s="169"/>
      <c r="B181" s="99"/>
      <c r="C181" s="226"/>
      <c r="D181" s="226"/>
      <c r="E181" s="34">
        <f t="shared" si="9"/>
        <v>0</v>
      </c>
      <c r="F181" s="805"/>
      <c r="G181" s="224"/>
      <c r="H181" s="227"/>
      <c r="I181" s="805"/>
      <c r="J181" s="39">
        <f t="shared" si="7"/>
        <v>0</v>
      </c>
      <c r="K181" s="81"/>
      <c r="L181" s="566"/>
      <c r="M181" s="61"/>
      <c r="N181" s="42">
        <f t="shared" si="8"/>
        <v>0</v>
      </c>
      <c r="O181" s="228"/>
      <c r="P181" s="677"/>
      <c r="Q181" s="124"/>
      <c r="R181" s="125"/>
      <c r="S181" s="176"/>
      <c r="T181" s="177"/>
      <c r="U181" s="49"/>
      <c r="V181" s="50"/>
    </row>
    <row r="182" spans="1:22" ht="24.75" thickTop="1" thickBot="1" x14ac:dyDescent="0.4">
      <c r="A182" s="230"/>
      <c r="B182" s="99"/>
      <c r="C182" s="197"/>
      <c r="D182" s="197"/>
      <c r="E182" s="34">
        <f t="shared" si="9"/>
        <v>0</v>
      </c>
      <c r="F182" s="805"/>
      <c r="G182" s="224"/>
      <c r="H182" s="205"/>
      <c r="I182" s="805"/>
      <c r="J182" s="39">
        <f t="shared" si="7"/>
        <v>0</v>
      </c>
      <c r="K182" s="225"/>
      <c r="L182" s="570"/>
      <c r="M182" s="231"/>
      <c r="N182" s="42">
        <f t="shared" si="8"/>
        <v>0</v>
      </c>
      <c r="O182" s="228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3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25"/>
      <c r="L183" s="570"/>
      <c r="M183" s="231"/>
      <c r="N183" s="42">
        <f t="shared" si="8"/>
        <v>0</v>
      </c>
      <c r="O183" s="69"/>
      <c r="P183" s="670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2"/>
      <c r="I184" s="805"/>
      <c r="J184" s="39">
        <f t="shared" si="7"/>
        <v>0</v>
      </c>
      <c r="K184" s="233"/>
      <c r="L184" s="570"/>
      <c r="M184" s="231"/>
      <c r="N184" s="42">
        <f t="shared" si="8"/>
        <v>0</v>
      </c>
      <c r="O184" s="223"/>
      <c r="P184" s="125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05"/>
      <c r="I185" s="805"/>
      <c r="J185" s="39">
        <f t="shared" si="7"/>
        <v>0</v>
      </c>
      <c r="K185" s="234"/>
      <c r="L185" s="571"/>
      <c r="M185" s="235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36"/>
      <c r="B186" s="99"/>
      <c r="C186" s="197"/>
      <c r="D186" s="197"/>
      <c r="E186" s="34">
        <f t="shared" si="9"/>
        <v>0</v>
      </c>
      <c r="F186" s="809"/>
      <c r="G186" s="224"/>
      <c r="H186" s="213"/>
      <c r="I186" s="805"/>
      <c r="J186" s="39">
        <f t="shared" si="7"/>
        <v>0</v>
      </c>
      <c r="K186" s="234"/>
      <c r="L186" s="572"/>
      <c r="M186" s="238"/>
      <c r="N186" s="42">
        <f t="shared" si="8"/>
        <v>0</v>
      </c>
      <c r="O186" s="223"/>
      <c r="P186" s="125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14"/>
      <c r="B187" s="99"/>
      <c r="C187" s="197"/>
      <c r="D187" s="197"/>
      <c r="E187" s="34">
        <f t="shared" si="9"/>
        <v>0</v>
      </c>
      <c r="F187" s="805"/>
      <c r="G187" s="224"/>
      <c r="H187" s="205"/>
      <c r="I187" s="805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239"/>
      <c r="I188" s="805"/>
      <c r="J188" s="39">
        <f t="shared" si="7"/>
        <v>0</v>
      </c>
      <c r="K188" s="81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215"/>
      <c r="I189" s="805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234"/>
      <c r="L190" s="570"/>
      <c r="M190" s="23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5"/>
      <c r="G191" s="224"/>
      <c r="H191" s="240"/>
      <c r="I191" s="805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5"/>
      <c r="G193" s="224"/>
      <c r="H193" s="175"/>
      <c r="I193" s="805"/>
      <c r="J193" s="39">
        <f t="shared" si="7"/>
        <v>0</v>
      </c>
      <c r="K193" s="234"/>
      <c r="L193" s="573"/>
      <c r="M193" s="24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197"/>
      <c r="D194" s="197"/>
      <c r="E194" s="34">
        <f t="shared" si="9"/>
        <v>0</v>
      </c>
      <c r="F194" s="805"/>
      <c r="G194" s="224"/>
      <c r="H194" s="175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216"/>
      <c r="P194" s="676"/>
      <c r="Q194" s="218"/>
      <c r="R194" s="219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5"/>
      <c r="G195" s="224"/>
      <c r="H195" s="175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04"/>
      <c r="B196" s="99"/>
      <c r="C196" s="242"/>
      <c r="D196" s="242"/>
      <c r="E196" s="34">
        <f t="shared" si="9"/>
        <v>0</v>
      </c>
      <c r="F196" s="805"/>
      <c r="G196" s="224"/>
      <c r="H196" s="175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3"/>
      <c r="P196" s="125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01"/>
      <c r="B197" s="99"/>
      <c r="C197" s="226"/>
      <c r="D197" s="226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204"/>
      <c r="B198" s="99"/>
      <c r="C198" s="244"/>
      <c r="D198" s="244"/>
      <c r="E198" s="34">
        <f t="shared" si="9"/>
        <v>0</v>
      </c>
      <c r="F198" s="805"/>
      <c r="G198" s="224"/>
      <c r="H198" s="59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26"/>
      <c r="D199" s="226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5"/>
      <c r="B200" s="246"/>
      <c r="C200" s="197"/>
      <c r="D200" s="181"/>
      <c r="E200" s="34">
        <f t="shared" si="9"/>
        <v>0</v>
      </c>
      <c r="F200" s="805"/>
      <c r="G200" s="224"/>
      <c r="H200" s="227"/>
      <c r="I200" s="805"/>
      <c r="J200" s="39">
        <f t="shared" si="7"/>
        <v>0</v>
      </c>
      <c r="K200" s="81"/>
      <c r="L200" s="566"/>
      <c r="M200" s="61"/>
      <c r="N200" s="42">
        <f t="shared" si="8"/>
        <v>0</v>
      </c>
      <c r="O200" s="228"/>
      <c r="P200" s="677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5"/>
      <c r="G201" s="224"/>
      <c r="H201" s="227"/>
      <c r="I201" s="805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49"/>
      <c r="D202" s="247"/>
      <c r="E202" s="34">
        <f t="shared" si="9"/>
        <v>0</v>
      </c>
      <c r="F202" s="805"/>
      <c r="G202" s="224"/>
      <c r="H202" s="227"/>
      <c r="I202" s="805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248"/>
      <c r="B203" s="99"/>
      <c r="C203" s="249"/>
      <c r="D203" s="249"/>
      <c r="E203" s="34">
        <f t="shared" si="9"/>
        <v>0</v>
      </c>
      <c r="F203" s="805"/>
      <c r="G203" s="224"/>
      <c r="H203" s="227"/>
      <c r="I203" s="805"/>
      <c r="J203" s="39">
        <f t="shared" si="7"/>
        <v>0</v>
      </c>
      <c r="K203" s="81"/>
      <c r="L203" s="566"/>
      <c r="M203" s="61"/>
      <c r="N203" s="42">
        <f t="shared" si="8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5"/>
      <c r="G204" s="209"/>
      <c r="H204" s="227"/>
      <c r="I204" s="805"/>
      <c r="J204" s="39">
        <f t="shared" si="7"/>
        <v>0</v>
      </c>
      <c r="K204" s="81"/>
      <c r="L204" s="566"/>
      <c r="M204" s="61"/>
      <c r="N204" s="42">
        <f t="shared" ref="N204:N293" si="10">K204*I204</f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597"/>
      <c r="D205" s="250"/>
      <c r="E205" s="34">
        <f t="shared" si="9"/>
        <v>0</v>
      </c>
      <c r="F205" s="805"/>
      <c r="G205" s="120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2"/>
      <c r="P205" s="678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203"/>
      <c r="C206" s="188"/>
      <c r="D206" s="253"/>
      <c r="E206" s="34">
        <f t="shared" si="9"/>
        <v>0</v>
      </c>
      <c r="F206" s="810"/>
      <c r="G206" s="224"/>
      <c r="H206" s="255"/>
      <c r="I206" s="810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10"/>
      <c r="G207" s="224"/>
      <c r="H207" s="255"/>
      <c r="I207" s="810"/>
      <c r="J207" s="39">
        <f t="shared" si="7"/>
        <v>0</v>
      </c>
      <c r="N207" s="42">
        <f t="shared" si="10"/>
        <v>0</v>
      </c>
      <c r="O207" s="257"/>
      <c r="P207" s="125"/>
      <c r="Q207" s="258"/>
      <c r="R207" s="259"/>
      <c r="S207" s="260"/>
      <c r="T207" s="261"/>
      <c r="U207" s="262"/>
      <c r="V207" s="263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5"/>
      <c r="G208" s="224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9"/>
      <c r="D209" s="249"/>
      <c r="E209" s="34">
        <f t="shared" si="9"/>
        <v>0</v>
      </c>
      <c r="F209" s="805"/>
      <c r="G209" s="224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5"/>
      <c r="G211" s="209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70"/>
      <c r="D212" s="264"/>
      <c r="E212" s="34">
        <f t="shared" si="9"/>
        <v>0</v>
      </c>
      <c r="F212" s="805"/>
      <c r="G212" s="209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265"/>
      <c r="D213" s="265"/>
      <c r="E213" s="34">
        <f t="shared" si="9"/>
        <v>0</v>
      </c>
      <c r="F213" s="805"/>
      <c r="G213" s="209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70"/>
      <c r="D214" s="264"/>
      <c r="E214" s="34">
        <f t="shared" si="9"/>
        <v>0</v>
      </c>
      <c r="F214" s="805"/>
      <c r="G214" s="209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5"/>
      <c r="G216" s="224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99"/>
      <c r="C218" s="244"/>
      <c r="D218" s="244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48"/>
      <c r="B219" s="203"/>
      <c r="C219" s="249"/>
      <c r="D219" s="249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266"/>
      <c r="B220" s="99"/>
      <c r="C220" s="597"/>
      <c r="D220" s="250"/>
      <c r="E220" s="34">
        <f t="shared" si="9"/>
        <v>0</v>
      </c>
      <c r="F220" s="805"/>
      <c r="G220" s="120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2"/>
      <c r="P220" s="678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5"/>
      <c r="G221" s="224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5"/>
      <c r="G222" s="224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05"/>
      <c r="G223" s="224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1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1"/>
      <c r="G228" s="209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1"/>
      <c r="G229" s="209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11"/>
      <c r="G230" s="209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598"/>
      <c r="D231" s="267"/>
      <c r="E231" s="34">
        <f t="shared" si="9"/>
        <v>0</v>
      </c>
      <c r="F231" s="805"/>
      <c r="G231" s="209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5"/>
      <c r="G236" s="224"/>
      <c r="H236" s="227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03"/>
      <c r="B240" s="253"/>
      <c r="C240" s="244"/>
      <c r="D240" s="244"/>
      <c r="E240" s="34">
        <f t="shared" si="9"/>
        <v>0</v>
      </c>
      <c r="F240" s="805"/>
      <c r="G240" s="120"/>
      <c r="H240" s="59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6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269"/>
      <c r="B245" s="203"/>
      <c r="C245" s="244"/>
      <c r="D245" s="244"/>
      <c r="E245" s="34">
        <f t="shared" si="9"/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9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ref="E249:E293" si="11">D249*F249</f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44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70"/>
      <c r="D255" s="270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44"/>
      <c r="D256" s="24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65"/>
      <c r="D259" s="265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70"/>
      <c r="D260" s="264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49"/>
      <c r="D261" s="249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197"/>
      <c r="D262" s="197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03"/>
      <c r="C263" s="226"/>
      <c r="D263" s="226"/>
      <c r="E263" s="34">
        <f t="shared" si="11"/>
        <v>0</v>
      </c>
      <c r="F263" s="805"/>
      <c r="G263" s="224"/>
      <c r="H263" s="227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03"/>
      <c r="C265" s="226"/>
      <c r="D265" s="226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796"/>
      <c r="B266" s="272"/>
      <c r="C266" s="226"/>
      <c r="D266" s="226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5"/>
      <c r="G267" s="224"/>
      <c r="H267" s="59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26"/>
      <c r="D268" s="226"/>
      <c r="E268" s="34">
        <f t="shared" si="11"/>
        <v>0</v>
      </c>
      <c r="F268" s="805"/>
      <c r="G268" s="224"/>
      <c r="H268" s="227"/>
      <c r="I268" s="805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5"/>
      <c r="G269" s="224"/>
      <c r="H269" s="227"/>
      <c r="I269" s="805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169"/>
      <c r="B270" s="272"/>
      <c r="C270" s="197"/>
      <c r="D270" s="181"/>
      <c r="E270" s="34">
        <f t="shared" si="11"/>
        <v>0</v>
      </c>
      <c r="F270" s="805"/>
      <c r="G270" s="224"/>
      <c r="H270" s="227"/>
      <c r="I270" s="805"/>
      <c r="J270" s="39">
        <f t="shared" si="7"/>
        <v>0</v>
      </c>
      <c r="K270" s="81"/>
      <c r="L270" s="566"/>
      <c r="M270" s="61"/>
      <c r="N270" s="42">
        <f t="shared" si="10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242"/>
      <c r="D271" s="242"/>
      <c r="E271" s="34">
        <f t="shared" si="11"/>
        <v>0</v>
      </c>
      <c r="F271" s="805"/>
      <c r="G271" s="224"/>
      <c r="H271" s="175"/>
      <c r="I271" s="805"/>
      <c r="J271" s="39">
        <f t="shared" si="7"/>
        <v>0</v>
      </c>
      <c r="K271" s="81"/>
      <c r="L271" s="566"/>
      <c r="M271" s="61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2"/>
      <c r="C272" s="191"/>
      <c r="D272" s="187"/>
      <c r="E272" s="34">
        <f t="shared" si="11"/>
        <v>0</v>
      </c>
      <c r="F272" s="805"/>
      <c r="G272" s="224"/>
      <c r="H272" s="175"/>
      <c r="I272" s="805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5"/>
      <c r="C274" s="154"/>
      <c r="D274" s="182"/>
      <c r="E274" s="34">
        <f t="shared" si="11"/>
        <v>0</v>
      </c>
      <c r="F274" s="812"/>
      <c r="G274" s="662"/>
      <c r="H274" s="277"/>
      <c r="I274" s="804"/>
      <c r="J274" s="39">
        <f t="shared" si="7"/>
        <v>0</v>
      </c>
      <c r="K274" s="81"/>
      <c r="L274" s="566"/>
      <c r="M274" s="274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2"/>
      <c r="G275" s="662"/>
      <c r="H275" s="277"/>
      <c r="I275" s="804"/>
      <c r="J275" s="39">
        <f t="shared" si="7"/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2"/>
      <c r="G276" s="662"/>
      <c r="H276" s="277"/>
      <c r="I276" s="804"/>
      <c r="J276" s="39">
        <f t="shared" ref="J276:J289" si="12">I276-F276</f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78"/>
      <c r="C277" s="154"/>
      <c r="D277" s="182"/>
      <c r="E277" s="34">
        <f t="shared" si="11"/>
        <v>0</v>
      </c>
      <c r="F277" s="812"/>
      <c r="G277" s="662"/>
      <c r="H277" s="277"/>
      <c r="I277" s="804"/>
      <c r="J277" s="39">
        <f t="shared" si="12"/>
        <v>0</v>
      </c>
      <c r="K277" s="81"/>
      <c r="L277" s="566"/>
      <c r="M277" s="274"/>
      <c r="N277" s="42">
        <f t="shared" si="10"/>
        <v>0</v>
      </c>
      <c r="O277" s="69"/>
      <c r="P277" s="670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80"/>
      <c r="E278" s="34">
        <f t="shared" si="11"/>
        <v>0</v>
      </c>
      <c r="F278" s="808"/>
      <c r="G278" s="281"/>
      <c r="H278" s="282"/>
      <c r="I278" s="805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5"/>
      <c r="G279" s="224"/>
      <c r="H279" s="175"/>
      <c r="I279" s="805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79"/>
      <c r="D280" s="279"/>
      <c r="E280" s="34">
        <f t="shared" si="11"/>
        <v>0</v>
      </c>
      <c r="F280" s="805"/>
      <c r="G280" s="224"/>
      <c r="H280" s="175"/>
      <c r="I280" s="805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04"/>
      <c r="B281" s="203"/>
      <c r="C281" s="284"/>
      <c r="D281" s="284"/>
      <c r="E281" s="34">
        <f t="shared" si="11"/>
        <v>0</v>
      </c>
      <c r="F281" s="805"/>
      <c r="G281" s="224"/>
      <c r="H281" s="175"/>
      <c r="I281" s="805"/>
      <c r="J281" s="39">
        <f t="shared" si="12"/>
        <v>0</v>
      </c>
      <c r="K281" s="81"/>
      <c r="L281" s="566"/>
      <c r="M281" s="283"/>
      <c r="N281" s="42">
        <f t="shared" si="10"/>
        <v>0</v>
      </c>
      <c r="O281" s="223"/>
      <c r="P281" s="125"/>
      <c r="Q281" s="124"/>
      <c r="R281" s="125"/>
      <c r="S281" s="176"/>
      <c r="T281" s="177"/>
      <c r="U281" s="49"/>
      <c r="V281" s="50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0"/>
      <c r="G282" s="224"/>
      <c r="H282" s="255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0"/>
      <c r="G283" s="224"/>
      <c r="H283" s="255"/>
      <c r="I283" s="810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0"/>
      <c r="G284" s="224"/>
      <c r="H284" s="255"/>
      <c r="I284" s="810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85"/>
      <c r="B285" s="203"/>
      <c r="C285" s="599"/>
      <c r="D285" s="203"/>
      <c r="E285" s="34">
        <f t="shared" si="11"/>
        <v>0</v>
      </c>
      <c r="F285" s="810"/>
      <c r="G285" s="224"/>
      <c r="H285" s="291"/>
      <c r="I285" s="810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259"/>
      <c r="V285" s="263"/>
    </row>
    <row r="286" spans="1:22" ht="24.75" thickTop="1" thickBot="1" x14ac:dyDescent="0.4">
      <c r="A286" s="292"/>
      <c r="B286" s="203"/>
      <c r="C286" s="599"/>
      <c r="D286" s="203"/>
      <c r="E286" s="34">
        <f t="shared" si="11"/>
        <v>0</v>
      </c>
      <c r="F286" s="810"/>
      <c r="G286" s="224"/>
      <c r="H286" s="293"/>
      <c r="I286" s="810">
        <v>0</v>
      </c>
      <c r="J286" s="39">
        <f t="shared" si="12"/>
        <v>0</v>
      </c>
      <c r="K286" s="286"/>
      <c r="L286" s="575"/>
      <c r="M286" s="286"/>
      <c r="N286" s="42">
        <f t="shared" si="10"/>
        <v>0</v>
      </c>
      <c r="O286" s="287"/>
      <c r="P286" s="125"/>
      <c r="Q286" s="124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H287" s="299"/>
      <c r="I287" s="813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13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4">
      <c r="A289" s="294"/>
      <c r="B289" s="295"/>
      <c r="E289" s="34">
        <f t="shared" si="11"/>
        <v>0</v>
      </c>
      <c r="I289" s="822">
        <v>0</v>
      </c>
      <c r="J289" s="39">
        <f t="shared" si="12"/>
        <v>0</v>
      </c>
      <c r="K289" s="300"/>
      <c r="M289" s="300"/>
      <c r="N289" s="42">
        <f t="shared" si="10"/>
        <v>0</v>
      </c>
      <c r="O289" s="287"/>
      <c r="P289" s="125"/>
      <c r="Q289" s="258"/>
      <c r="R289" s="288"/>
      <c r="S289" s="289"/>
      <c r="T289" s="290"/>
      <c r="U289" s="49"/>
      <c r="V289" s="50"/>
    </row>
    <row r="290" spans="1:22" ht="24.75" thickTop="1" thickBot="1" x14ac:dyDescent="0.35">
      <c r="A290" s="294"/>
      <c r="B290" s="295"/>
      <c r="E290" s="34" t="e">
        <f t="shared" si="11"/>
        <v>#VALUE!</v>
      </c>
      <c r="F290" s="1024" t="s">
        <v>27</v>
      </c>
      <c r="G290" s="1024"/>
      <c r="H290" s="1025"/>
      <c r="I290" s="823">
        <f>SUM(I5:I289)</f>
        <v>300150.80800000002</v>
      </c>
      <c r="J290" s="304"/>
      <c r="K290" s="300"/>
      <c r="L290" s="576"/>
      <c r="M290" s="300"/>
      <c r="N290" s="42">
        <f t="shared" si="10"/>
        <v>0</v>
      </c>
      <c r="O290" s="287"/>
      <c r="P290" s="125"/>
      <c r="Q290" s="258"/>
      <c r="R290" s="288"/>
      <c r="S290" s="306"/>
      <c r="T290" s="261"/>
      <c r="U290" s="262"/>
      <c r="V290" s="50"/>
    </row>
    <row r="291" spans="1:22" ht="24.75" thickTop="1" thickBot="1" x14ac:dyDescent="0.3">
      <c r="A291" s="307"/>
      <c r="B291" s="295"/>
      <c r="E291" s="34">
        <f t="shared" si="11"/>
        <v>0</v>
      </c>
      <c r="I291" s="824"/>
      <c r="J291" s="304"/>
      <c r="K291" s="300"/>
      <c r="L291" s="576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00"/>
      <c r="M292" s="300"/>
      <c r="N292" s="42">
        <f t="shared" si="10"/>
        <v>0</v>
      </c>
      <c r="O292" s="309"/>
      <c r="Q292" s="6"/>
      <c r="R292" s="310"/>
      <c r="S292" s="311"/>
      <c r="T292" s="312"/>
      <c r="V292" s="9"/>
    </row>
    <row r="293" spans="1:22" ht="24.75" thickTop="1" thickBot="1" x14ac:dyDescent="0.4">
      <c r="A293" s="294"/>
      <c r="B293" s="295"/>
      <c r="E293" s="34">
        <f t="shared" si="11"/>
        <v>0</v>
      </c>
      <c r="J293" s="297"/>
      <c r="K293" s="314"/>
      <c r="N293" s="42">
        <f t="shared" si="10"/>
        <v>0</v>
      </c>
      <c r="O293" s="315"/>
      <c r="Q293" s="6"/>
      <c r="R293" s="310"/>
      <c r="S293" s="311"/>
      <c r="T293" s="316"/>
      <c r="V293" s="9"/>
    </row>
    <row r="294" spans="1:22" ht="24.75" thickTop="1" thickBot="1" x14ac:dyDescent="0.4">
      <c r="A294" s="294"/>
      <c r="H294" s="318"/>
      <c r="I294" s="825" t="s">
        <v>28</v>
      </c>
      <c r="J294" s="320"/>
      <c r="K294" s="320"/>
      <c r="L294" s="577">
        <f>SUM(L282:L293)</f>
        <v>0</v>
      </c>
      <c r="M294" s="322"/>
      <c r="N294" s="323">
        <f>SUM(N5:N293)</f>
        <v>13631010.741000004</v>
      </c>
      <c r="O294" s="324"/>
      <c r="Q294" s="325">
        <f>SUM(Q5:Q293)</f>
        <v>150125</v>
      </c>
      <c r="R294" s="256"/>
      <c r="S294" s="326">
        <f>SUM(S26:S293)</f>
        <v>56000</v>
      </c>
      <c r="T294" s="327"/>
      <c r="U294" s="328"/>
      <c r="V294" s="329">
        <f>SUM(V282:V293)</f>
        <v>0</v>
      </c>
    </row>
    <row r="295" spans="1:22" x14ac:dyDescent="0.35">
      <c r="A295" s="294"/>
      <c r="H295" s="318"/>
      <c r="I295" s="826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Bot="1" x14ac:dyDescent="0.4">
      <c r="A296" s="294"/>
      <c r="H296" s="318"/>
      <c r="I296" s="826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ht="24" thickTop="1" x14ac:dyDescent="0.25">
      <c r="A297" s="294"/>
      <c r="I297" s="827" t="s">
        <v>29</v>
      </c>
      <c r="J297" s="338"/>
      <c r="K297" s="338"/>
      <c r="L297" s="578"/>
      <c r="M297" s="339"/>
      <c r="N297" s="340">
        <f>V294+S294+Q294+N294+L294</f>
        <v>13837135.741000004</v>
      </c>
      <c r="O297" s="341"/>
      <c r="R297" s="310"/>
      <c r="S297" s="334"/>
      <c r="U297" s="336"/>
      <c r="V297"/>
    </row>
    <row r="298" spans="1:22" ht="24" thickBot="1" x14ac:dyDescent="0.3">
      <c r="A298" s="342"/>
      <c r="I298" s="828"/>
      <c r="J298" s="344"/>
      <c r="K298" s="344"/>
      <c r="L298" s="579"/>
      <c r="M298" s="345"/>
      <c r="N298" s="346"/>
      <c r="O298" s="347"/>
      <c r="R298" s="310"/>
      <c r="S298" s="334"/>
      <c r="U298" s="336"/>
      <c r="V298"/>
    </row>
    <row r="299" spans="1:22" ht="24" thickTop="1" x14ac:dyDescent="0.35">
      <c r="A299" s="342"/>
      <c r="I299" s="826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6"/>
      <c r="J300" s="331"/>
      <c r="K300" s="332"/>
      <c r="M300" s="332"/>
      <c r="N300" s="333"/>
      <c r="O300" s="324"/>
      <c r="R300" s="310"/>
      <c r="S300" s="334"/>
      <c r="U300" s="336"/>
      <c r="V300"/>
    </row>
    <row r="301" spans="1:22" x14ac:dyDescent="0.35">
      <c r="A301" s="294"/>
      <c r="I301" s="826"/>
      <c r="J301" s="348"/>
      <c r="K301" s="332"/>
      <c r="M301" s="332"/>
      <c r="N301" s="333"/>
      <c r="O301" s="349"/>
      <c r="R301" s="310"/>
      <c r="S301" s="334"/>
      <c r="U301" s="336"/>
      <c r="V301"/>
    </row>
    <row r="302" spans="1:22" x14ac:dyDescent="0.35">
      <c r="A302" s="342"/>
      <c r="N302" s="333"/>
      <c r="O302" s="351"/>
      <c r="R302" s="310"/>
      <c r="S302" s="334"/>
      <c r="U302" s="336"/>
      <c r="V302"/>
    </row>
    <row r="303" spans="1:22" x14ac:dyDescent="0.35">
      <c r="A303" s="342"/>
      <c r="O303" s="351"/>
      <c r="S303" s="334"/>
      <c r="U303" s="336"/>
      <c r="V303"/>
    </row>
    <row r="304" spans="1:22" x14ac:dyDescent="0.35">
      <c r="A304" s="294"/>
      <c r="B304" s="295"/>
      <c r="N304" s="333"/>
      <c r="O304" s="324"/>
      <c r="S304" s="334"/>
      <c r="U304" s="336"/>
      <c r="V304"/>
    </row>
    <row r="305" spans="1:22" x14ac:dyDescent="0.35">
      <c r="A305" s="342"/>
      <c r="B305" s="295"/>
      <c r="N305" s="333"/>
      <c r="O305" s="324"/>
      <c r="S305" s="334"/>
      <c r="U305" s="336"/>
      <c r="V305"/>
    </row>
    <row r="306" spans="1:22" x14ac:dyDescent="0.35">
      <c r="A306" s="294"/>
      <c r="B306" s="295"/>
      <c r="I306" s="826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342"/>
      <c r="B307" s="295"/>
      <c r="I307" s="826"/>
      <c r="J307" s="331"/>
      <c r="K307" s="332"/>
      <c r="M307" s="332"/>
      <c r="N307" s="333"/>
      <c r="O307" s="324"/>
      <c r="S307" s="334"/>
      <c r="U307" s="336"/>
      <c r="V307"/>
    </row>
    <row r="308" spans="1:22" x14ac:dyDescent="0.35">
      <c r="A308" s="294"/>
      <c r="B308" s="295"/>
      <c r="J308" s="328"/>
      <c r="K308" s="328"/>
      <c r="N308" s="333"/>
      <c r="O308" s="324"/>
      <c r="S308" s="334"/>
      <c r="U308" s="336"/>
      <c r="V308"/>
    </row>
    <row r="309" spans="1:22" x14ac:dyDescent="0.35">
      <c r="A309" s="342"/>
      <c r="S309" s="334"/>
      <c r="U309" s="336"/>
      <c r="V309"/>
    </row>
    <row r="310" spans="1:22" x14ac:dyDescent="0.35">
      <c r="A310" s="29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42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61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307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4"/>
      <c r="G320" s="360"/>
      <c r="H320" s="358"/>
      <c r="I320" s="814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4"/>
      <c r="G321" s="360"/>
      <c r="H321" s="358"/>
      <c r="I321" s="814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4"/>
      <c r="G322" s="360"/>
      <c r="H322" s="358"/>
      <c r="I322" s="814"/>
      <c r="J322"/>
      <c r="K322"/>
      <c r="L322" s="580"/>
      <c r="M322"/>
      <c r="P322" s="679"/>
      <c r="Q322" s="334"/>
      <c r="S322" s="334"/>
      <c r="U322" s="336"/>
      <c r="V322"/>
    </row>
    <row r="323" spans="1:22" x14ac:dyDescent="0.35">
      <c r="A323" s="294"/>
      <c r="B323" s="354"/>
      <c r="C323" s="601"/>
      <c r="D323" s="354"/>
      <c r="E323" s="355"/>
      <c r="F323" s="814"/>
      <c r="G323" s="360"/>
      <c r="H323" s="358"/>
      <c r="I323" s="814"/>
      <c r="J323"/>
      <c r="K323"/>
      <c r="L323" s="580"/>
      <c r="M323"/>
      <c r="P323" s="679"/>
      <c r="Q323" s="334"/>
      <c r="S323" s="334"/>
      <c r="U323" s="336"/>
      <c r="V323"/>
    </row>
  </sheetData>
  <mergeCells count="39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F290:H290"/>
    <mergeCell ref="L76:L77"/>
    <mergeCell ref="S69:S74"/>
    <mergeCell ref="T69:T74"/>
    <mergeCell ref="S1:T2"/>
    <mergeCell ref="P69:P74"/>
    <mergeCell ref="P75:P78"/>
    <mergeCell ref="S75:S78"/>
    <mergeCell ref="T75:T78"/>
    <mergeCell ref="P79:P82"/>
    <mergeCell ref="G69:G74"/>
    <mergeCell ref="H69:H74"/>
    <mergeCell ref="O69:O74"/>
    <mergeCell ref="G75:G78"/>
    <mergeCell ref="H75:H78"/>
    <mergeCell ref="O75:O78"/>
    <mergeCell ref="W69:W74"/>
    <mergeCell ref="X69:X74"/>
    <mergeCell ref="A79:A82"/>
    <mergeCell ref="C79:C82"/>
    <mergeCell ref="G79:G82"/>
    <mergeCell ref="H79:H82"/>
    <mergeCell ref="O79:O82"/>
    <mergeCell ref="A69:A74"/>
    <mergeCell ref="C69:C74"/>
    <mergeCell ref="A75:A78"/>
    <mergeCell ref="C75:C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workbookViewId="0">
      <selection activeCell="N7" sqref="N7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6" customWidth="1"/>
    <col min="7" max="7" width="15.5703125" style="353" customWidth="1"/>
    <col min="8" max="8" width="15.5703125" style="915" customWidth="1"/>
    <col min="9" max="10" width="15.5703125" customWidth="1"/>
    <col min="11" max="11" width="15.5703125" style="963" customWidth="1"/>
    <col min="12" max="12" width="15.5703125" customWidth="1"/>
    <col min="13" max="13" width="13.5703125" style="960" customWidth="1"/>
    <col min="14" max="16" width="15.5703125" customWidth="1"/>
    <col min="17" max="17" width="15.5703125" style="963" customWidth="1"/>
    <col min="18" max="18" width="15.5703125" customWidth="1"/>
    <col min="19" max="19" width="16.140625" style="907" bestFit="1" customWidth="1"/>
    <col min="20" max="20" width="11.42578125" style="907" bestFit="1" customWidth="1"/>
  </cols>
  <sheetData>
    <row r="1" spans="1:20" ht="33" thickTop="1" thickBot="1" x14ac:dyDescent="0.55000000000000004">
      <c r="A1" s="601"/>
      <c r="B1" s="968" t="s">
        <v>757</v>
      </c>
      <c r="C1" s="969"/>
      <c r="D1" s="970"/>
      <c r="E1" s="971"/>
      <c r="F1" s="972"/>
      <c r="G1" s="973"/>
      <c r="H1" s="974"/>
      <c r="I1" s="975"/>
      <c r="J1" s="976"/>
      <c r="K1" s="1331" t="s">
        <v>744</v>
      </c>
      <c r="L1" s="897"/>
      <c r="M1" s="1333" t="s">
        <v>745</v>
      </c>
      <c r="N1" s="898"/>
      <c r="O1" s="924"/>
      <c r="P1" s="901" t="s">
        <v>746</v>
      </c>
      <c r="Q1" s="1335" t="s">
        <v>747</v>
      </c>
      <c r="R1" s="899"/>
      <c r="S1" s="925"/>
      <c r="T1" s="925"/>
    </row>
    <row r="2" spans="1:20" s="904" customFormat="1" ht="29.25" customHeight="1" thickTop="1" thickBot="1" x14ac:dyDescent="0.3">
      <c r="A2" s="903"/>
      <c r="B2" s="913" t="s">
        <v>4</v>
      </c>
      <c r="C2" s="914" t="s">
        <v>748</v>
      </c>
      <c r="D2" s="902" t="s">
        <v>756</v>
      </c>
      <c r="E2" s="937" t="s">
        <v>749</v>
      </c>
      <c r="F2" s="938" t="s">
        <v>750</v>
      </c>
      <c r="G2" s="912" t="s">
        <v>751</v>
      </c>
      <c r="H2" s="926" t="s">
        <v>752</v>
      </c>
      <c r="I2" s="927" t="s">
        <v>753</v>
      </c>
      <c r="J2" s="928"/>
      <c r="K2" s="1332"/>
      <c r="L2" s="906" t="s">
        <v>754</v>
      </c>
      <c r="M2" s="1334"/>
      <c r="N2" s="906" t="s">
        <v>754</v>
      </c>
      <c r="O2" s="905" t="s">
        <v>11</v>
      </c>
      <c r="P2" s="929" t="s">
        <v>755</v>
      </c>
      <c r="Q2" s="1336"/>
      <c r="R2" s="930" t="s">
        <v>754</v>
      </c>
      <c r="S2" s="931"/>
      <c r="T2" s="931"/>
    </row>
    <row r="3" spans="1:20" ht="33" customHeight="1" thickTop="1" thickBot="1" x14ac:dyDescent="0.4">
      <c r="A3" s="941">
        <v>1</v>
      </c>
      <c r="B3" s="921" t="s">
        <v>81</v>
      </c>
      <c r="C3" s="944"/>
      <c r="D3" s="932" t="s">
        <v>758</v>
      </c>
      <c r="E3" s="946">
        <v>45209</v>
      </c>
      <c r="F3" s="933">
        <v>18617.21</v>
      </c>
      <c r="G3" s="939">
        <v>21</v>
      </c>
      <c r="H3" s="933">
        <v>18794.8</v>
      </c>
      <c r="I3" s="948">
        <f>F3-H3</f>
        <v>-177.59000000000015</v>
      </c>
      <c r="J3" s="944">
        <v>3918</v>
      </c>
      <c r="K3" s="961"/>
      <c r="L3" s="958"/>
      <c r="M3" s="961"/>
      <c r="N3" s="958"/>
      <c r="O3" s="942">
        <v>3918</v>
      </c>
      <c r="P3" s="922"/>
      <c r="Q3" s="961">
        <v>761207.63</v>
      </c>
      <c r="R3" s="958" t="s">
        <v>765</v>
      </c>
      <c r="S3" s="923">
        <f t="shared" ref="S3:S8" si="0">Q3+M3+K3+P3</f>
        <v>761207.63</v>
      </c>
      <c r="T3" s="923">
        <f>S3/H3</f>
        <v>40.50096994913487</v>
      </c>
    </row>
    <row r="4" spans="1:20" ht="33" customHeight="1" thickBot="1" x14ac:dyDescent="0.4">
      <c r="A4" s="941">
        <v>2</v>
      </c>
      <c r="B4" s="918" t="s">
        <v>759</v>
      </c>
      <c r="C4" s="945" t="s">
        <v>760</v>
      </c>
      <c r="D4" s="934" t="s">
        <v>761</v>
      </c>
      <c r="E4" s="947">
        <v>45220</v>
      </c>
      <c r="F4" s="935">
        <v>18310.41</v>
      </c>
      <c r="G4" s="940">
        <v>20</v>
      </c>
      <c r="H4" s="936">
        <v>18389.439999999999</v>
      </c>
      <c r="I4" s="949">
        <f t="shared" ref="I4:I11" si="1">F4-H4</f>
        <v>-79.029999999998836</v>
      </c>
      <c r="J4" s="945">
        <v>11783</v>
      </c>
      <c r="K4" s="962">
        <v>12434</v>
      </c>
      <c r="L4" s="959" t="s">
        <v>762</v>
      </c>
      <c r="M4" s="962">
        <v>37120</v>
      </c>
      <c r="N4" s="959" t="s">
        <v>762</v>
      </c>
      <c r="O4" s="943">
        <v>12136</v>
      </c>
      <c r="P4" s="919"/>
      <c r="Q4" s="962">
        <f>39171.68*18.26</f>
        <v>715274.87680000009</v>
      </c>
      <c r="R4" s="959" t="s">
        <v>762</v>
      </c>
      <c r="S4" s="920">
        <f>Q4</f>
        <v>715274.87680000009</v>
      </c>
      <c r="T4" s="920">
        <f>S4/H4</f>
        <v>38.895957506046955</v>
      </c>
    </row>
    <row r="5" spans="1:20" ht="33" customHeight="1" thickBot="1" x14ac:dyDescent="0.4">
      <c r="A5" s="941">
        <v>3</v>
      </c>
      <c r="B5" s="918" t="s">
        <v>81</v>
      </c>
      <c r="C5" s="945" t="s">
        <v>772</v>
      </c>
      <c r="D5" s="934" t="s">
        <v>773</v>
      </c>
      <c r="E5" s="947">
        <v>45220</v>
      </c>
      <c r="F5" s="935">
        <v>18835.259999999998</v>
      </c>
      <c r="G5" s="940">
        <v>21</v>
      </c>
      <c r="H5" s="936">
        <v>18932.900000000001</v>
      </c>
      <c r="I5" s="949">
        <f t="shared" si="1"/>
        <v>-97.640000000003056</v>
      </c>
      <c r="J5" s="945" t="s">
        <v>774</v>
      </c>
      <c r="K5" s="962"/>
      <c r="L5" s="959"/>
      <c r="M5" s="962"/>
      <c r="N5" s="959"/>
      <c r="O5" s="943">
        <v>4005</v>
      </c>
      <c r="P5" s="919"/>
      <c r="Q5" s="962"/>
      <c r="R5" s="959"/>
      <c r="S5" s="920">
        <f>Q5+M5+K5+P5</f>
        <v>0</v>
      </c>
      <c r="T5" s="920">
        <f>S5/H5+0.1</f>
        <v>0.1</v>
      </c>
    </row>
    <row r="6" spans="1:20" ht="33" customHeight="1" thickBot="1" x14ac:dyDescent="0.4">
      <c r="A6" s="941">
        <v>4</v>
      </c>
      <c r="B6" s="918" t="s">
        <v>759</v>
      </c>
      <c r="C6" s="945" t="s">
        <v>760</v>
      </c>
      <c r="D6" s="934" t="s">
        <v>775</v>
      </c>
      <c r="E6" s="947">
        <v>45226</v>
      </c>
      <c r="F6" s="935">
        <v>18711.68</v>
      </c>
      <c r="G6" s="940">
        <v>20</v>
      </c>
      <c r="H6" s="936">
        <v>18706.96</v>
      </c>
      <c r="I6" s="949">
        <f t="shared" si="1"/>
        <v>4.7200000000011642</v>
      </c>
      <c r="J6" s="945">
        <v>11786</v>
      </c>
      <c r="K6" s="962">
        <v>11424</v>
      </c>
      <c r="L6" s="959" t="s">
        <v>784</v>
      </c>
      <c r="M6" s="962">
        <v>37120</v>
      </c>
      <c r="N6" s="959" t="s">
        <v>788</v>
      </c>
      <c r="O6" s="943">
        <v>12154</v>
      </c>
      <c r="P6" s="919"/>
      <c r="Q6" s="962">
        <f>39390.23*18.23</f>
        <v>718083.89290000009</v>
      </c>
      <c r="R6" s="959" t="s">
        <v>778</v>
      </c>
      <c r="S6" s="920">
        <f t="shared" si="0"/>
        <v>766627.89290000009</v>
      </c>
      <c r="T6" s="920">
        <f t="shared" ref="T6:T8" si="2">S6/H6+0.1</f>
        <v>41.080891224442674</v>
      </c>
    </row>
    <row r="7" spans="1:20" ht="33" customHeight="1" thickBot="1" x14ac:dyDescent="0.4">
      <c r="A7" s="941">
        <v>5</v>
      </c>
      <c r="B7" s="918"/>
      <c r="C7" s="945"/>
      <c r="D7" s="934"/>
      <c r="E7" s="947"/>
      <c r="F7" s="935"/>
      <c r="G7" s="940"/>
      <c r="H7" s="936"/>
      <c r="I7" s="949">
        <f t="shared" si="1"/>
        <v>0</v>
      </c>
      <c r="J7" s="945"/>
      <c r="K7" s="962"/>
      <c r="L7" s="959"/>
      <c r="M7" s="962"/>
      <c r="N7" s="959"/>
      <c r="O7" s="943"/>
      <c r="P7" s="919"/>
      <c r="Q7" s="962"/>
      <c r="R7" s="959"/>
      <c r="S7" s="920">
        <f t="shared" si="0"/>
        <v>0</v>
      </c>
      <c r="T7" s="920" t="e">
        <f t="shared" si="2"/>
        <v>#DIV/0!</v>
      </c>
    </row>
    <row r="8" spans="1:20" ht="33" customHeight="1" thickBot="1" x14ac:dyDescent="0.4">
      <c r="A8" s="941">
        <v>6</v>
      </c>
      <c r="B8" s="918"/>
      <c r="C8" s="945"/>
      <c r="D8" s="934"/>
      <c r="E8" s="947"/>
      <c r="F8" s="935"/>
      <c r="G8" s="940"/>
      <c r="H8" s="936"/>
      <c r="I8" s="949">
        <f t="shared" si="1"/>
        <v>0</v>
      </c>
      <c r="J8" s="945"/>
      <c r="K8" s="962"/>
      <c r="L8" s="959"/>
      <c r="M8" s="962"/>
      <c r="N8" s="959"/>
      <c r="O8" s="943"/>
      <c r="P8" s="919"/>
      <c r="Q8" s="962"/>
      <c r="R8" s="959"/>
      <c r="S8" s="920">
        <f t="shared" si="0"/>
        <v>0</v>
      </c>
      <c r="T8" s="920" t="e">
        <f t="shared" si="2"/>
        <v>#DIV/0!</v>
      </c>
    </row>
    <row r="9" spans="1:20" x14ac:dyDescent="0.25">
      <c r="I9" s="917">
        <f t="shared" si="1"/>
        <v>0</v>
      </c>
      <c r="S9" s="900"/>
      <c r="T9" s="900"/>
    </row>
    <row r="10" spans="1:20" x14ac:dyDescent="0.25">
      <c r="I10" s="917">
        <f t="shared" si="1"/>
        <v>0</v>
      </c>
      <c r="S10" s="900"/>
      <c r="T10" s="900"/>
    </row>
    <row r="11" spans="1:20" x14ac:dyDescent="0.25">
      <c r="I11" s="917">
        <f t="shared" si="1"/>
        <v>0</v>
      </c>
      <c r="S11" s="900"/>
      <c r="T11" s="900"/>
    </row>
    <row r="12" spans="1:20" x14ac:dyDescent="0.25">
      <c r="I12" s="917">
        <f>F12-H12</f>
        <v>0</v>
      </c>
      <c r="S12" s="900"/>
      <c r="T12" s="900"/>
    </row>
    <row r="13" spans="1:20" x14ac:dyDescent="0.25">
      <c r="S13" s="900"/>
      <c r="T13" s="900"/>
    </row>
    <row r="14" spans="1:20" x14ac:dyDescent="0.25">
      <c r="S14" s="900"/>
      <c r="T14" s="900"/>
    </row>
    <row r="15" spans="1:20" x14ac:dyDescent="0.25">
      <c r="S15" s="900"/>
      <c r="T15" s="900"/>
    </row>
    <row r="16" spans="1:20" x14ac:dyDescent="0.25">
      <c r="S16" s="900"/>
      <c r="T16" s="900"/>
    </row>
    <row r="17" spans="19:20" x14ac:dyDescent="0.25">
      <c r="S17" s="900"/>
      <c r="T17" s="900"/>
    </row>
    <row r="18" spans="19:20" x14ac:dyDescent="0.25">
      <c r="S18" s="900"/>
      <c r="T18" s="900"/>
    </row>
    <row r="19" spans="19:20" x14ac:dyDescent="0.25">
      <c r="S19" s="900"/>
      <c r="T19" s="900"/>
    </row>
    <row r="20" spans="19:20" x14ac:dyDescent="0.25">
      <c r="S20" s="900"/>
      <c r="T20" s="900"/>
    </row>
    <row r="21" spans="19:20" x14ac:dyDescent="0.25">
      <c r="S21" s="900"/>
      <c r="T21" s="900"/>
    </row>
    <row r="22" spans="19:20" x14ac:dyDescent="0.25">
      <c r="S22" s="900"/>
      <c r="T22" s="900"/>
    </row>
    <row r="23" spans="19:20" x14ac:dyDescent="0.25">
      <c r="S23" s="900"/>
      <c r="T23" s="900"/>
    </row>
    <row r="24" spans="19:20" x14ac:dyDescent="0.25">
      <c r="S24" s="900"/>
      <c r="T24" s="900"/>
    </row>
    <row r="25" spans="19:20" x14ac:dyDescent="0.25">
      <c r="S25" s="900"/>
      <c r="T25" s="900"/>
    </row>
    <row r="26" spans="19:20" x14ac:dyDescent="0.25">
      <c r="S26" s="900"/>
      <c r="T26" s="900"/>
    </row>
    <row r="27" spans="19:20" x14ac:dyDescent="0.25">
      <c r="S27" s="900"/>
      <c r="T27" s="900"/>
    </row>
    <row r="28" spans="19:20" x14ac:dyDescent="0.25">
      <c r="S28" s="900"/>
      <c r="T28" s="900"/>
    </row>
    <row r="29" spans="19:20" x14ac:dyDescent="0.25">
      <c r="S29" s="900"/>
      <c r="T29" s="900"/>
    </row>
    <row r="30" spans="19:20" x14ac:dyDescent="0.25">
      <c r="S30" s="900"/>
      <c r="T30" s="900"/>
    </row>
    <row r="31" spans="19:20" x14ac:dyDescent="0.25">
      <c r="S31" s="900"/>
      <c r="T31" s="900"/>
    </row>
    <row r="32" spans="19:20" x14ac:dyDescent="0.25">
      <c r="S32" s="900"/>
      <c r="T32" s="900"/>
    </row>
    <row r="33" spans="19:20" x14ac:dyDescent="0.25">
      <c r="S33" s="900"/>
      <c r="T33" s="900"/>
    </row>
    <row r="34" spans="19:20" x14ac:dyDescent="0.25">
      <c r="S34" s="900"/>
      <c r="T34" s="900"/>
    </row>
    <row r="35" spans="19:20" x14ac:dyDescent="0.25">
      <c r="S35" s="900"/>
      <c r="T35" s="900"/>
    </row>
    <row r="36" spans="19:20" x14ac:dyDescent="0.25">
      <c r="S36" s="900"/>
      <c r="T36" s="900"/>
    </row>
    <row r="37" spans="19:20" x14ac:dyDescent="0.25">
      <c r="S37" s="900"/>
      <c r="T37" s="900"/>
    </row>
    <row r="38" spans="19:20" x14ac:dyDescent="0.25">
      <c r="S38" s="900"/>
      <c r="T38" s="900"/>
    </row>
    <row r="39" spans="19:20" x14ac:dyDescent="0.25">
      <c r="S39" s="900"/>
      <c r="T39" s="900"/>
    </row>
    <row r="40" spans="19:20" x14ac:dyDescent="0.25">
      <c r="S40" s="900"/>
      <c r="T40" s="900"/>
    </row>
    <row r="41" spans="19:20" x14ac:dyDescent="0.25">
      <c r="S41" s="900"/>
      <c r="T41" s="900"/>
    </row>
    <row r="42" spans="19:20" x14ac:dyDescent="0.25">
      <c r="S42" s="900"/>
      <c r="T42" s="900"/>
    </row>
    <row r="43" spans="19:20" x14ac:dyDescent="0.25">
      <c r="S43" s="900"/>
      <c r="T43" s="900"/>
    </row>
    <row r="44" spans="19:20" x14ac:dyDescent="0.25">
      <c r="S44" s="900"/>
      <c r="T44" s="900"/>
    </row>
    <row r="45" spans="19:20" x14ac:dyDescent="0.25">
      <c r="S45" s="900"/>
      <c r="T45" s="900"/>
    </row>
    <row r="46" spans="19:20" x14ac:dyDescent="0.25">
      <c r="S46" s="900"/>
      <c r="T46" s="900"/>
    </row>
    <row r="47" spans="19:20" x14ac:dyDescent="0.25">
      <c r="S47" s="900"/>
      <c r="T47" s="900"/>
    </row>
    <row r="48" spans="19:20" x14ac:dyDescent="0.25">
      <c r="S48" s="900"/>
      <c r="T48" s="900"/>
    </row>
    <row r="49" spans="19:20" x14ac:dyDescent="0.25">
      <c r="S49" s="900"/>
      <c r="T49" s="900"/>
    </row>
    <row r="50" spans="19:20" x14ac:dyDescent="0.25">
      <c r="S50" s="900"/>
      <c r="T50" s="900"/>
    </row>
    <row r="51" spans="19:20" x14ac:dyDescent="0.25">
      <c r="S51" s="900"/>
      <c r="T51" s="900"/>
    </row>
    <row r="52" spans="19:20" x14ac:dyDescent="0.25">
      <c r="S52" s="900"/>
      <c r="T52" s="900"/>
    </row>
    <row r="53" spans="19:20" x14ac:dyDescent="0.25">
      <c r="S53" s="900"/>
      <c r="T53" s="900"/>
    </row>
    <row r="54" spans="19:20" x14ac:dyDescent="0.25">
      <c r="S54" s="900"/>
      <c r="T54" s="900"/>
    </row>
    <row r="55" spans="19:20" x14ac:dyDescent="0.25">
      <c r="S55" s="900"/>
      <c r="T55" s="900"/>
    </row>
    <row r="56" spans="19:20" x14ac:dyDescent="0.25">
      <c r="S56" s="900"/>
      <c r="T56" s="900"/>
    </row>
    <row r="57" spans="19:20" x14ac:dyDescent="0.25">
      <c r="S57" s="900"/>
      <c r="T57" s="900"/>
    </row>
    <row r="58" spans="19:20" x14ac:dyDescent="0.25">
      <c r="S58" s="900"/>
      <c r="T58" s="900"/>
    </row>
    <row r="59" spans="19:20" x14ac:dyDescent="0.25">
      <c r="S59" s="900"/>
      <c r="T59" s="900"/>
    </row>
    <row r="60" spans="19:20" x14ac:dyDescent="0.25">
      <c r="S60" s="900"/>
      <c r="T60" s="900"/>
    </row>
    <row r="61" spans="19:20" x14ac:dyDescent="0.25">
      <c r="S61" s="900"/>
      <c r="T61" s="900"/>
    </row>
    <row r="62" spans="19:20" x14ac:dyDescent="0.25">
      <c r="S62" s="900"/>
      <c r="T62" s="900"/>
    </row>
    <row r="63" spans="19:20" x14ac:dyDescent="0.25">
      <c r="S63" s="900"/>
      <c r="T63" s="900"/>
    </row>
    <row r="64" spans="19:20" x14ac:dyDescent="0.25">
      <c r="S64" s="900"/>
      <c r="T64" s="900"/>
    </row>
    <row r="65" spans="19:20" x14ac:dyDescent="0.25">
      <c r="S65" s="900"/>
      <c r="T65" s="900"/>
    </row>
    <row r="66" spans="19:20" x14ac:dyDescent="0.25">
      <c r="S66" s="900"/>
      <c r="T66" s="900"/>
    </row>
    <row r="67" spans="19:20" x14ac:dyDescent="0.25">
      <c r="S67" s="900"/>
      <c r="T67" s="900"/>
    </row>
    <row r="68" spans="19:20" x14ac:dyDescent="0.25">
      <c r="S68" s="900"/>
      <c r="T68" s="900"/>
    </row>
    <row r="69" spans="19:20" x14ac:dyDescent="0.25">
      <c r="S69" s="900"/>
      <c r="T69" s="900"/>
    </row>
    <row r="70" spans="19:20" x14ac:dyDescent="0.25">
      <c r="S70" s="900"/>
      <c r="T70" s="900"/>
    </row>
    <row r="71" spans="19:20" x14ac:dyDescent="0.25">
      <c r="S71" s="900"/>
      <c r="T71" s="900"/>
    </row>
    <row r="72" spans="19:20" x14ac:dyDescent="0.25">
      <c r="S72" s="900"/>
      <c r="T72" s="900"/>
    </row>
    <row r="73" spans="19:20" x14ac:dyDescent="0.25">
      <c r="S73" s="900"/>
      <c r="T73" s="900"/>
    </row>
    <row r="74" spans="19:20" x14ac:dyDescent="0.25">
      <c r="S74" s="900"/>
      <c r="T74" s="900"/>
    </row>
    <row r="75" spans="19:20" x14ac:dyDescent="0.25">
      <c r="S75" s="900"/>
      <c r="T75" s="900"/>
    </row>
    <row r="76" spans="19:20" x14ac:dyDescent="0.25">
      <c r="S76" s="900"/>
      <c r="T76" s="900"/>
    </row>
    <row r="77" spans="19:20" x14ac:dyDescent="0.25">
      <c r="S77" s="900"/>
      <c r="T77" s="900"/>
    </row>
    <row r="78" spans="19:20" x14ac:dyDescent="0.25">
      <c r="S78" s="900"/>
      <c r="T78" s="900"/>
    </row>
    <row r="79" spans="19:20" x14ac:dyDescent="0.25">
      <c r="S79" s="900"/>
      <c r="T79" s="900"/>
    </row>
    <row r="80" spans="19:20" x14ac:dyDescent="0.25">
      <c r="S80" s="900"/>
      <c r="T80" s="900"/>
    </row>
    <row r="81" spans="19:20" x14ac:dyDescent="0.25">
      <c r="S81" s="900"/>
      <c r="T81" s="900"/>
    </row>
    <row r="82" spans="19:20" x14ac:dyDescent="0.25">
      <c r="S82" s="900"/>
      <c r="T82" s="900"/>
    </row>
    <row r="83" spans="19:20" x14ac:dyDescent="0.25">
      <c r="S83" s="900"/>
      <c r="T83" s="900"/>
    </row>
    <row r="84" spans="19:20" x14ac:dyDescent="0.25">
      <c r="S84" s="900"/>
      <c r="T84" s="900"/>
    </row>
    <row r="85" spans="19:20" x14ac:dyDescent="0.25">
      <c r="S85" s="900"/>
      <c r="T85" s="900"/>
    </row>
    <row r="86" spans="19:20" x14ac:dyDescent="0.25">
      <c r="S86" s="900"/>
      <c r="T86" s="900"/>
    </row>
    <row r="87" spans="19:20" x14ac:dyDescent="0.25">
      <c r="S87" s="900"/>
      <c r="T87" s="900"/>
    </row>
    <row r="88" spans="19:20" x14ac:dyDescent="0.25">
      <c r="S88" s="900"/>
      <c r="T88" s="900"/>
    </row>
    <row r="89" spans="19:20" x14ac:dyDescent="0.25">
      <c r="S89" s="900"/>
      <c r="T89" s="900"/>
    </row>
    <row r="90" spans="19:20" x14ac:dyDescent="0.25">
      <c r="S90" s="900"/>
      <c r="T90" s="900"/>
    </row>
    <row r="91" spans="19:20" x14ac:dyDescent="0.25">
      <c r="S91" s="900"/>
      <c r="T91" s="900"/>
    </row>
    <row r="92" spans="19:20" x14ac:dyDescent="0.25">
      <c r="S92" s="900"/>
      <c r="T92" s="900"/>
    </row>
    <row r="93" spans="19:20" x14ac:dyDescent="0.25">
      <c r="S93" s="900"/>
      <c r="T93" s="900"/>
    </row>
    <row r="94" spans="19:20" x14ac:dyDescent="0.25">
      <c r="S94" s="900"/>
      <c r="T94" s="900"/>
    </row>
    <row r="95" spans="19:20" x14ac:dyDescent="0.25">
      <c r="S95" s="900"/>
      <c r="T95" s="900"/>
    </row>
    <row r="96" spans="19:20" x14ac:dyDescent="0.25">
      <c r="S96" s="900"/>
      <c r="T96" s="908"/>
    </row>
    <row r="97" spans="19:20" x14ac:dyDescent="0.25">
      <c r="S97" s="900"/>
      <c r="T97" s="908"/>
    </row>
    <row r="98" spans="19:20" x14ac:dyDescent="0.25">
      <c r="S98" s="900"/>
      <c r="T98" s="908"/>
    </row>
    <row r="99" spans="19:20" x14ac:dyDescent="0.25">
      <c r="S99" s="900"/>
      <c r="T99" s="908"/>
    </row>
    <row r="100" spans="19:20" x14ac:dyDescent="0.25">
      <c r="S100" s="900"/>
      <c r="T100" s="908"/>
    </row>
    <row r="101" spans="19:20" x14ac:dyDescent="0.25">
      <c r="S101" s="900"/>
      <c r="T101" s="908"/>
    </row>
    <row r="102" spans="19:20" x14ac:dyDescent="0.25">
      <c r="S102" s="900"/>
      <c r="T102" s="908"/>
    </row>
    <row r="103" spans="19:20" x14ac:dyDescent="0.25">
      <c r="S103" s="900"/>
      <c r="T103" s="908"/>
    </row>
    <row r="104" spans="19:20" x14ac:dyDescent="0.25">
      <c r="S104" s="900"/>
      <c r="T104" s="908"/>
    </row>
    <row r="105" spans="19:20" x14ac:dyDescent="0.25">
      <c r="S105" s="900"/>
      <c r="T105" s="908"/>
    </row>
    <row r="106" spans="19:20" x14ac:dyDescent="0.25">
      <c r="S106" s="900"/>
      <c r="T106" s="908"/>
    </row>
    <row r="107" spans="19:20" x14ac:dyDescent="0.25">
      <c r="S107" s="900"/>
      <c r="T107" s="908"/>
    </row>
    <row r="108" spans="19:20" x14ac:dyDescent="0.25">
      <c r="S108" s="900"/>
      <c r="T108" s="908"/>
    </row>
    <row r="109" spans="19:20" x14ac:dyDescent="0.25">
      <c r="S109" s="900"/>
      <c r="T109" s="908"/>
    </row>
    <row r="110" spans="19:20" x14ac:dyDescent="0.25">
      <c r="S110" s="900"/>
      <c r="T110" s="908"/>
    </row>
    <row r="111" spans="19:20" x14ac:dyDescent="0.25">
      <c r="S111" s="900"/>
      <c r="T111" s="908"/>
    </row>
    <row r="112" spans="19:20" x14ac:dyDescent="0.25">
      <c r="S112" s="900"/>
      <c r="T112" s="908"/>
    </row>
    <row r="113" spans="19:20" x14ac:dyDescent="0.25">
      <c r="S113" s="900"/>
      <c r="T113" s="908"/>
    </row>
    <row r="114" spans="19:20" x14ac:dyDescent="0.25">
      <c r="S114" s="900"/>
      <c r="T114" s="908"/>
    </row>
    <row r="115" spans="19:20" x14ac:dyDescent="0.25">
      <c r="S115" s="900"/>
      <c r="T115" s="908"/>
    </row>
    <row r="116" spans="19:20" x14ac:dyDescent="0.25">
      <c r="S116" s="900"/>
      <c r="T116" s="908"/>
    </row>
    <row r="117" spans="19:20" x14ac:dyDescent="0.25">
      <c r="S117" s="900"/>
      <c r="T117" s="908"/>
    </row>
    <row r="118" spans="19:20" x14ac:dyDescent="0.25">
      <c r="S118" s="900"/>
      <c r="T118" s="908"/>
    </row>
    <row r="119" spans="19:20" x14ac:dyDescent="0.25">
      <c r="S119" s="900"/>
      <c r="T119" s="909"/>
    </row>
    <row r="120" spans="19:20" x14ac:dyDescent="0.25">
      <c r="S120" s="900"/>
      <c r="T120" s="908"/>
    </row>
    <row r="121" spans="19:20" x14ac:dyDescent="0.25">
      <c r="S121" s="900"/>
      <c r="T121" s="908"/>
    </row>
    <row r="122" spans="19:20" x14ac:dyDescent="0.25">
      <c r="S122" s="910"/>
      <c r="T122" s="909"/>
    </row>
    <row r="123" spans="19:20" x14ac:dyDescent="0.25">
      <c r="S123" s="900"/>
      <c r="T123" s="908"/>
    </row>
    <row r="124" spans="19:20" x14ac:dyDescent="0.25">
      <c r="S124" s="900"/>
      <c r="T124" s="908"/>
    </row>
    <row r="125" spans="19:20" x14ac:dyDescent="0.25">
      <c r="S125" s="900"/>
      <c r="T125" s="908"/>
    </row>
    <row r="126" spans="19:20" x14ac:dyDescent="0.25">
      <c r="S126" s="900"/>
      <c r="T126" s="908"/>
    </row>
    <row r="127" spans="19:20" x14ac:dyDescent="0.25">
      <c r="S127" s="900"/>
      <c r="T127" s="908"/>
    </row>
    <row r="128" spans="19:20" x14ac:dyDescent="0.25">
      <c r="S128" s="900"/>
      <c r="T128" s="908"/>
    </row>
    <row r="129" spans="19:20" x14ac:dyDescent="0.25">
      <c r="S129" s="900"/>
      <c r="T129" s="908"/>
    </row>
    <row r="130" spans="19:20" x14ac:dyDescent="0.25">
      <c r="S130" s="900"/>
      <c r="T130" s="908"/>
    </row>
    <row r="131" spans="19:20" x14ac:dyDescent="0.25">
      <c r="S131" s="900"/>
      <c r="T131" s="908"/>
    </row>
    <row r="132" spans="19:20" x14ac:dyDescent="0.25">
      <c r="S132" s="900"/>
      <c r="T132" s="908"/>
    </row>
    <row r="133" spans="19:20" x14ac:dyDescent="0.25">
      <c r="S133" s="900"/>
      <c r="T133" s="908"/>
    </row>
    <row r="134" spans="19:20" x14ac:dyDescent="0.25">
      <c r="S134" s="900"/>
      <c r="T134" s="908"/>
    </row>
    <row r="135" spans="19:20" x14ac:dyDescent="0.25">
      <c r="S135" s="900"/>
      <c r="T135" s="908"/>
    </row>
    <row r="136" spans="19:20" x14ac:dyDescent="0.25">
      <c r="S136" s="900"/>
      <c r="T136" s="908"/>
    </row>
    <row r="137" spans="19:20" x14ac:dyDescent="0.25">
      <c r="S137" s="900"/>
      <c r="T137" s="908"/>
    </row>
    <row r="138" spans="19:20" x14ac:dyDescent="0.25">
      <c r="S138" s="900"/>
      <c r="T138" s="908"/>
    </row>
    <row r="139" spans="19:20" x14ac:dyDescent="0.25">
      <c r="S139" s="900"/>
      <c r="T139" s="908"/>
    </row>
    <row r="140" spans="19:20" x14ac:dyDescent="0.25">
      <c r="S140" s="900"/>
      <c r="T140" s="908"/>
    </row>
    <row r="141" spans="19:20" x14ac:dyDescent="0.25">
      <c r="S141" s="900"/>
      <c r="T141" s="908"/>
    </row>
    <row r="142" spans="19:20" x14ac:dyDescent="0.25">
      <c r="S142" s="900"/>
      <c r="T142" s="908"/>
    </row>
    <row r="143" spans="19:20" x14ac:dyDescent="0.25">
      <c r="S143" s="900"/>
      <c r="T143" s="908"/>
    </row>
    <row r="144" spans="19:20" x14ac:dyDescent="0.25">
      <c r="S144" s="900"/>
      <c r="T144" s="908"/>
    </row>
    <row r="145" spans="19:20" x14ac:dyDescent="0.25">
      <c r="S145" s="900"/>
      <c r="T145" s="908"/>
    </row>
    <row r="146" spans="19:20" x14ac:dyDescent="0.25">
      <c r="S146" s="900"/>
      <c r="T146" s="908"/>
    </row>
    <row r="147" spans="19:20" x14ac:dyDescent="0.25">
      <c r="S147" s="900"/>
      <c r="T147" s="908"/>
    </row>
    <row r="148" spans="19:20" x14ac:dyDescent="0.25">
      <c r="S148" s="900"/>
      <c r="T148" s="909"/>
    </row>
    <row r="149" spans="19:20" x14ac:dyDescent="0.25">
      <c r="S149" s="900"/>
      <c r="T149" s="909"/>
    </row>
    <row r="150" spans="19:20" x14ac:dyDescent="0.25">
      <c r="S150" s="900"/>
      <c r="T150" s="909"/>
    </row>
    <row r="151" spans="19:20" x14ac:dyDescent="0.25">
      <c r="S151" s="900"/>
      <c r="T151" s="908"/>
    </row>
    <row r="152" spans="19:20" x14ac:dyDescent="0.25">
      <c r="S152" s="900"/>
      <c r="T152" s="908"/>
    </row>
    <row r="153" spans="19:20" x14ac:dyDescent="0.25">
      <c r="S153" s="900"/>
      <c r="T153" s="908"/>
    </row>
    <row r="154" spans="19:20" x14ac:dyDescent="0.25">
      <c r="S154" s="900"/>
      <c r="T154" s="908"/>
    </row>
    <row r="155" spans="19:20" x14ac:dyDescent="0.25">
      <c r="S155" s="900"/>
      <c r="T155" s="908"/>
    </row>
    <row r="156" spans="19:20" x14ac:dyDescent="0.25">
      <c r="S156" s="900"/>
      <c r="T156" s="908"/>
    </row>
    <row r="157" spans="19:20" x14ac:dyDescent="0.25">
      <c r="S157" s="900"/>
      <c r="T157" s="908"/>
    </row>
    <row r="158" spans="19:20" x14ac:dyDescent="0.25">
      <c r="S158" s="900"/>
      <c r="T158" s="908"/>
    </row>
    <row r="159" spans="19:20" x14ac:dyDescent="0.25">
      <c r="S159" s="900"/>
      <c r="T159" s="908"/>
    </row>
    <row r="160" spans="19:20" x14ac:dyDescent="0.25">
      <c r="S160" s="900"/>
      <c r="T160" s="908"/>
    </row>
    <row r="161" spans="19:20" x14ac:dyDescent="0.25">
      <c r="S161" s="900"/>
      <c r="T161" s="908"/>
    </row>
    <row r="162" spans="19:20" x14ac:dyDescent="0.25">
      <c r="S162" s="900"/>
      <c r="T162" s="908"/>
    </row>
    <row r="163" spans="19:20" x14ac:dyDescent="0.25">
      <c r="S163" s="900"/>
      <c r="T163" s="908"/>
    </row>
    <row r="164" spans="19:20" x14ac:dyDescent="0.25">
      <c r="S164" s="900"/>
      <c r="T164" s="908"/>
    </row>
    <row r="165" spans="19:20" x14ac:dyDescent="0.25">
      <c r="S165" s="900"/>
      <c r="T165" s="908"/>
    </row>
    <row r="166" spans="19:20" x14ac:dyDescent="0.25">
      <c r="S166" s="900"/>
      <c r="T166" s="908"/>
    </row>
    <row r="167" spans="19:20" x14ac:dyDescent="0.25">
      <c r="S167" s="900"/>
      <c r="T167" s="900"/>
    </row>
    <row r="168" spans="19:20" x14ac:dyDescent="0.25">
      <c r="S168" s="900"/>
      <c r="T168" s="900"/>
    </row>
    <row r="169" spans="19:20" x14ac:dyDescent="0.25">
      <c r="S169" s="900"/>
      <c r="T169" s="900"/>
    </row>
    <row r="170" spans="19:20" x14ac:dyDescent="0.25">
      <c r="S170" s="900"/>
      <c r="T170" s="900"/>
    </row>
    <row r="171" spans="19:20" x14ac:dyDescent="0.25">
      <c r="S171" s="900"/>
      <c r="T171" s="900"/>
    </row>
    <row r="172" spans="19:20" x14ac:dyDescent="0.25">
      <c r="S172" s="900"/>
      <c r="T172" s="900"/>
    </row>
    <row r="173" spans="19:20" x14ac:dyDescent="0.25">
      <c r="S173" s="900"/>
      <c r="T173" s="900"/>
    </row>
    <row r="174" spans="19:20" x14ac:dyDescent="0.25">
      <c r="S174" s="900"/>
      <c r="T174" s="900"/>
    </row>
    <row r="175" spans="19:20" x14ac:dyDescent="0.25">
      <c r="S175" s="900"/>
      <c r="T175" s="900"/>
    </row>
    <row r="176" spans="19:20" x14ac:dyDescent="0.25">
      <c r="S176" s="900"/>
      <c r="T176" s="900"/>
    </row>
    <row r="177" spans="19:20" x14ac:dyDescent="0.25">
      <c r="S177" s="900"/>
      <c r="T177" s="900"/>
    </row>
    <row r="178" spans="19:20" x14ac:dyDescent="0.25">
      <c r="S178" s="900"/>
      <c r="T178" s="900"/>
    </row>
    <row r="179" spans="19:20" x14ac:dyDescent="0.25">
      <c r="S179" s="900"/>
      <c r="T179" s="900"/>
    </row>
    <row r="180" spans="19:20" x14ac:dyDescent="0.25">
      <c r="S180" s="900"/>
      <c r="T180" s="900"/>
    </row>
    <row r="181" spans="19:20" ht="16.5" thickBot="1" x14ac:dyDescent="0.3">
      <c r="S181" s="900"/>
      <c r="T181" s="900"/>
    </row>
    <row r="182" spans="19:20" ht="17.25" thickTop="1" thickBot="1" x14ac:dyDescent="0.3">
      <c r="S182" s="911">
        <f>Q182+M182+K182</f>
        <v>0</v>
      </c>
      <c r="T182" s="900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56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081" t="s">
        <v>43</v>
      </c>
      <c r="B59" s="418" t="s">
        <v>23</v>
      </c>
      <c r="C59" s="1083" t="s">
        <v>144</v>
      </c>
      <c r="D59" s="409"/>
      <c r="E59" s="56"/>
      <c r="F59" s="410">
        <v>1649.6</v>
      </c>
      <c r="G59" s="1085">
        <v>44981</v>
      </c>
      <c r="H59" s="1087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089" t="s">
        <v>21</v>
      </c>
      <c r="P59" s="1079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082"/>
      <c r="B60" s="418" t="s">
        <v>146</v>
      </c>
      <c r="C60" s="1084"/>
      <c r="D60" s="409"/>
      <c r="E60" s="56"/>
      <c r="F60" s="410">
        <v>83</v>
      </c>
      <c r="G60" s="1086"/>
      <c r="H60" s="1088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090"/>
      <c r="P60" s="1080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039" t="s">
        <v>82</v>
      </c>
      <c r="B66" s="167" t="s">
        <v>109</v>
      </c>
      <c r="C66" s="173"/>
      <c r="D66" s="174"/>
      <c r="E66" s="56"/>
      <c r="F66" s="155">
        <v>1224</v>
      </c>
      <c r="G66" s="1041">
        <v>44973</v>
      </c>
      <c r="H66" s="1043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045" t="s">
        <v>21</v>
      </c>
      <c r="P66" s="1047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040"/>
      <c r="B67" s="167" t="s">
        <v>24</v>
      </c>
      <c r="C67" s="170"/>
      <c r="D67" s="174"/>
      <c r="E67" s="56"/>
      <c r="F67" s="155">
        <v>902.95899999999995</v>
      </c>
      <c r="G67" s="1042"/>
      <c r="H67" s="1044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046"/>
      <c r="P67" s="1048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069" t="s">
        <v>82</v>
      </c>
      <c r="B69" s="400" t="s">
        <v>128</v>
      </c>
      <c r="C69" s="1071" t="s">
        <v>129</v>
      </c>
      <c r="D69" s="409"/>
      <c r="E69" s="56"/>
      <c r="F69" s="410">
        <v>80.7</v>
      </c>
      <c r="G69" s="1075">
        <v>44979</v>
      </c>
      <c r="H69" s="1073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077" t="s">
        <v>127</v>
      </c>
      <c r="P69" s="1067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070"/>
      <c r="B70" s="408" t="s">
        <v>131</v>
      </c>
      <c r="C70" s="1072"/>
      <c r="D70" s="409"/>
      <c r="E70" s="56"/>
      <c r="F70" s="410">
        <v>151.4</v>
      </c>
      <c r="G70" s="1076"/>
      <c r="H70" s="1074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078"/>
      <c r="P70" s="1068"/>
      <c r="Q70" s="166"/>
      <c r="R70" s="125"/>
      <c r="S70" s="176"/>
      <c r="T70" s="177"/>
      <c r="U70" s="49"/>
      <c r="V70" s="50"/>
    </row>
    <row r="71" spans="1:22" ht="17.25" x14ac:dyDescent="0.3">
      <c r="A71" s="1057" t="s">
        <v>82</v>
      </c>
      <c r="B71" s="400" t="s">
        <v>122</v>
      </c>
      <c r="C71" s="1055" t="s">
        <v>123</v>
      </c>
      <c r="D71" s="398"/>
      <c r="E71" s="56"/>
      <c r="F71" s="155">
        <v>130.16</v>
      </c>
      <c r="G71" s="1060">
        <v>44982</v>
      </c>
      <c r="H71" s="1062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051" t="s">
        <v>127</v>
      </c>
      <c r="P71" s="1053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057"/>
      <c r="B72" s="400" t="s">
        <v>125</v>
      </c>
      <c r="C72" s="1059"/>
      <c r="D72" s="398"/>
      <c r="E72" s="56"/>
      <c r="F72" s="155">
        <v>89.64</v>
      </c>
      <c r="G72" s="1060"/>
      <c r="H72" s="1063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065"/>
      <c r="P72" s="1066"/>
      <c r="Q72" s="166"/>
      <c r="R72" s="125"/>
      <c r="S72" s="176"/>
      <c r="T72" s="177"/>
      <c r="U72" s="49"/>
      <c r="V72" s="50"/>
    </row>
    <row r="73" spans="1:22" ht="18" thickBot="1" x14ac:dyDescent="0.35">
      <c r="A73" s="1058"/>
      <c r="B73" s="400" t="s">
        <v>126</v>
      </c>
      <c r="C73" s="1056"/>
      <c r="D73" s="398"/>
      <c r="E73" s="56"/>
      <c r="F73" s="155">
        <v>152.78</v>
      </c>
      <c r="G73" s="1061"/>
      <c r="H73" s="1064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052"/>
      <c r="P73" s="1054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039" t="s">
        <v>82</v>
      </c>
      <c r="B80" s="397" t="s">
        <v>118</v>
      </c>
      <c r="C80" s="1055" t="s">
        <v>121</v>
      </c>
      <c r="D80" s="398"/>
      <c r="E80" s="56"/>
      <c r="F80" s="155">
        <v>108.66</v>
      </c>
      <c r="G80" s="156">
        <v>44985</v>
      </c>
      <c r="H80" s="1049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051" t="s">
        <v>120</v>
      </c>
      <c r="P80" s="1053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040"/>
      <c r="B81" s="397" t="s">
        <v>119</v>
      </c>
      <c r="C81" s="1056"/>
      <c r="D81" s="398"/>
      <c r="E81" s="56"/>
      <c r="F81" s="155">
        <v>76.94</v>
      </c>
      <c r="G81" s="156">
        <v>44985</v>
      </c>
      <c r="H81" s="1050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052"/>
      <c r="P81" s="1054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033"/>
      <c r="M99" s="103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033"/>
      <c r="M100" s="1034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35"/>
      <c r="P106" s="1037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036"/>
      <c r="P107" s="1038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024" t="s">
        <v>27</v>
      </c>
      <c r="G271" s="1024"/>
      <c r="H271" s="1025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92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039" t="s">
        <v>147</v>
      </c>
      <c r="B83" s="397" t="s">
        <v>179</v>
      </c>
      <c r="C83" s="1055" t="s">
        <v>193</v>
      </c>
      <c r="D83" s="431"/>
      <c r="E83" s="56"/>
      <c r="F83" s="410">
        <v>27.48</v>
      </c>
      <c r="G83" s="1085">
        <v>45014</v>
      </c>
      <c r="H83" s="1091" t="s">
        <v>180</v>
      </c>
      <c r="I83" s="155">
        <v>27.48</v>
      </c>
      <c r="J83" s="39">
        <f t="shared" si="1"/>
        <v>0</v>
      </c>
      <c r="K83" s="40">
        <v>70</v>
      </c>
      <c r="L83" s="1095" t="s">
        <v>194</v>
      </c>
      <c r="M83" s="61"/>
      <c r="N83" s="42">
        <f t="shared" si="2"/>
        <v>1923.6000000000001</v>
      </c>
      <c r="O83" s="1035" t="s">
        <v>21</v>
      </c>
      <c r="P83" s="1093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040"/>
      <c r="B84" s="430" t="s">
        <v>181</v>
      </c>
      <c r="C84" s="1056"/>
      <c r="D84" s="431"/>
      <c r="E84" s="56"/>
      <c r="F84" s="410">
        <v>142.5</v>
      </c>
      <c r="G84" s="1086"/>
      <c r="H84" s="1092"/>
      <c r="I84" s="155">
        <v>142.5771</v>
      </c>
      <c r="J84" s="39">
        <f t="shared" si="1"/>
        <v>7.7100000000001501E-2</v>
      </c>
      <c r="K84" s="40">
        <v>70</v>
      </c>
      <c r="L84" s="1095"/>
      <c r="M84" s="61"/>
      <c r="N84" s="42">
        <f t="shared" si="2"/>
        <v>9980.3970000000008</v>
      </c>
      <c r="O84" s="1036"/>
      <c r="P84" s="1094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033"/>
      <c r="M98" s="103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033"/>
      <c r="M99" s="103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035"/>
      <c r="P105" s="1037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36"/>
      <c r="P106" s="1038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024" t="s">
        <v>27</v>
      </c>
      <c r="G270" s="1024"/>
      <c r="H270" s="1025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224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106" t="s">
        <v>43</v>
      </c>
      <c r="B60" s="418" t="s">
        <v>23</v>
      </c>
      <c r="C60" s="1055" t="s">
        <v>291</v>
      </c>
      <c r="D60" s="409"/>
      <c r="E60" s="56"/>
      <c r="F60" s="410">
        <v>847.4</v>
      </c>
      <c r="G60" s="1108">
        <v>45023</v>
      </c>
      <c r="H60" s="1110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112" t="s">
        <v>21</v>
      </c>
      <c r="P60" s="1114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107"/>
      <c r="B61" s="418" t="s">
        <v>146</v>
      </c>
      <c r="C61" s="1056"/>
      <c r="D61" s="409"/>
      <c r="E61" s="56"/>
      <c r="F61" s="410">
        <v>175.4</v>
      </c>
      <c r="G61" s="1109"/>
      <c r="H61" s="1111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113"/>
      <c r="P61" s="1115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096" t="s">
        <v>31</v>
      </c>
      <c r="B66" s="519" t="s">
        <v>254</v>
      </c>
      <c r="C66" s="1098" t="s">
        <v>255</v>
      </c>
      <c r="D66" s="517"/>
      <c r="E66" s="56"/>
      <c r="F66" s="493">
        <v>9084.5</v>
      </c>
      <c r="G66" s="1102">
        <v>45041</v>
      </c>
      <c r="H66" s="1100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104" t="s">
        <v>22</v>
      </c>
      <c r="P66" s="1053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097"/>
      <c r="B67" s="519" t="s">
        <v>256</v>
      </c>
      <c r="C67" s="1099"/>
      <c r="D67" s="517"/>
      <c r="E67" s="56"/>
      <c r="F67" s="526">
        <v>1007.3</v>
      </c>
      <c r="G67" s="1103"/>
      <c r="H67" s="1101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105"/>
      <c r="P67" s="1054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035"/>
      <c r="P87" s="109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036"/>
      <c r="P88" s="1094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033"/>
      <c r="M102" s="1034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033"/>
      <c r="M103" s="1034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035"/>
      <c r="P109" s="1037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036"/>
      <c r="P110" s="1038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024" t="s">
        <v>27</v>
      </c>
      <c r="G274" s="1024"/>
      <c r="H274" s="1025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246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363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thickBot="1" x14ac:dyDescent="0.3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365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035"/>
      <c r="P89" s="1093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036"/>
      <c r="P90" s="1094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033"/>
      <c r="M104" s="1034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033"/>
      <c r="M105" s="1034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035"/>
      <c r="P111" s="1037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036"/>
      <c r="P112" s="1038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024" t="s">
        <v>27</v>
      </c>
      <c r="G276" s="1024"/>
      <c r="H276" s="1025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335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039" t="s">
        <v>43</v>
      </c>
      <c r="B62" s="153" t="s">
        <v>23</v>
      </c>
      <c r="C62" s="159"/>
      <c r="D62" s="160"/>
      <c r="E62" s="56"/>
      <c r="F62" s="155">
        <v>598.4</v>
      </c>
      <c r="G62" s="1118">
        <v>45080</v>
      </c>
      <c r="H62" s="1116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120" t="s">
        <v>64</v>
      </c>
      <c r="P62" s="112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040"/>
      <c r="B63" s="153" t="s">
        <v>126</v>
      </c>
      <c r="C63" s="161"/>
      <c r="D63" s="160"/>
      <c r="E63" s="56"/>
      <c r="F63" s="155">
        <v>105.6</v>
      </c>
      <c r="G63" s="1119"/>
      <c r="H63" s="1117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121"/>
      <c r="P63" s="112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035"/>
      <c r="P95" s="109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036"/>
      <c r="P96" s="109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033"/>
      <c r="M110" s="1034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033"/>
      <c r="M111" s="1034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035"/>
      <c r="P117" s="103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036"/>
      <c r="P118" s="103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24" t="s">
        <v>27</v>
      </c>
      <c r="G282" s="1024"/>
      <c r="H282" s="1025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404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132" t="s">
        <v>464</v>
      </c>
      <c r="M11" s="1133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039" t="s">
        <v>43</v>
      </c>
      <c r="B62" s="153" t="s">
        <v>23</v>
      </c>
      <c r="C62" s="159"/>
      <c r="D62" s="160"/>
      <c r="E62" s="56"/>
      <c r="F62" s="155"/>
      <c r="G62" s="1118"/>
      <c r="H62" s="1116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040"/>
      <c r="B63" s="153" t="s">
        <v>126</v>
      </c>
      <c r="C63" s="161"/>
      <c r="D63" s="160"/>
      <c r="E63" s="56"/>
      <c r="F63" s="155"/>
      <c r="G63" s="1119"/>
      <c r="H63" s="1117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134" t="s">
        <v>355</v>
      </c>
      <c r="B74" s="386" t="s">
        <v>126</v>
      </c>
      <c r="C74" s="1136" t="s">
        <v>430</v>
      </c>
      <c r="D74" s="160"/>
      <c r="E74" s="56"/>
      <c r="F74" s="625">
        <v>87.04</v>
      </c>
      <c r="G74" s="1085">
        <v>45115</v>
      </c>
      <c r="H74" s="1124" t="s">
        <v>431</v>
      </c>
      <c r="I74" s="155">
        <v>87.04</v>
      </c>
      <c r="J74" s="39">
        <f t="shared" si="4"/>
        <v>0</v>
      </c>
      <c r="K74" s="628">
        <v>38</v>
      </c>
      <c r="L74" s="1126" t="s">
        <v>432</v>
      </c>
      <c r="M74" s="630"/>
      <c r="N74" s="42">
        <f t="shared" ref="N74:N198" si="6">K74*I74</f>
        <v>3307.5200000000004</v>
      </c>
      <c r="O74" s="1128" t="s">
        <v>21</v>
      </c>
      <c r="P74" s="1130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135"/>
      <c r="B75" s="386" t="s">
        <v>307</v>
      </c>
      <c r="C75" s="1137"/>
      <c r="D75" s="445"/>
      <c r="E75" s="56"/>
      <c r="F75" s="626">
        <v>103.26</v>
      </c>
      <c r="G75" s="1086"/>
      <c r="H75" s="1125"/>
      <c r="I75" s="493">
        <v>103.26</v>
      </c>
      <c r="J75" s="39">
        <f t="shared" si="4"/>
        <v>0</v>
      </c>
      <c r="K75" s="629">
        <v>110</v>
      </c>
      <c r="L75" s="1127"/>
      <c r="M75" s="630"/>
      <c r="N75" s="42">
        <f t="shared" si="6"/>
        <v>11358.6</v>
      </c>
      <c r="O75" s="1129"/>
      <c r="P75" s="1131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140" t="s">
        <v>448</v>
      </c>
      <c r="B81" s="386" t="s">
        <v>449</v>
      </c>
      <c r="C81" s="1142" t="s">
        <v>450</v>
      </c>
      <c r="D81" s="454"/>
      <c r="E81" s="56"/>
      <c r="F81" s="446">
        <v>264.33999999999997</v>
      </c>
      <c r="G81" s="1144">
        <v>45124</v>
      </c>
      <c r="H81" s="1146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148" t="s">
        <v>21</v>
      </c>
      <c r="P81" s="1138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141"/>
      <c r="B82" s="386" t="s">
        <v>451</v>
      </c>
      <c r="C82" s="1143"/>
      <c r="D82" s="454"/>
      <c r="E82" s="56"/>
      <c r="F82" s="446">
        <v>3600</v>
      </c>
      <c r="G82" s="1145"/>
      <c r="H82" s="1147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149"/>
      <c r="P82" s="1139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096" t="s">
        <v>355</v>
      </c>
      <c r="B88" s="719" t="s">
        <v>594</v>
      </c>
      <c r="C88" s="1155" t="s">
        <v>595</v>
      </c>
      <c r="D88" s="517"/>
      <c r="E88" s="56"/>
      <c r="F88" s="698">
        <v>74</v>
      </c>
      <c r="G88" s="1158">
        <v>45138</v>
      </c>
      <c r="H88" s="1146" t="s">
        <v>596</v>
      </c>
      <c r="I88" s="640">
        <v>74</v>
      </c>
      <c r="J88" s="39">
        <f t="shared" si="4"/>
        <v>0</v>
      </c>
      <c r="K88" s="628">
        <v>70</v>
      </c>
      <c r="L88" s="1162" t="s">
        <v>597</v>
      </c>
      <c r="M88" s="630"/>
      <c r="N88" s="42">
        <f t="shared" si="7"/>
        <v>5180</v>
      </c>
      <c r="O88" s="1112" t="s">
        <v>21</v>
      </c>
      <c r="P88" s="1151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154"/>
      <c r="B89" s="519" t="s">
        <v>583</v>
      </c>
      <c r="C89" s="1156"/>
      <c r="D89" s="697"/>
      <c r="E89" s="56"/>
      <c r="F89" s="698">
        <v>92.3</v>
      </c>
      <c r="G89" s="1159"/>
      <c r="H89" s="1161"/>
      <c r="I89" s="640">
        <v>92.3</v>
      </c>
      <c r="J89" s="39">
        <f t="shared" si="4"/>
        <v>0</v>
      </c>
      <c r="K89" s="628">
        <v>60</v>
      </c>
      <c r="L89" s="1163"/>
      <c r="M89" s="630"/>
      <c r="N89" s="42">
        <f t="shared" si="7"/>
        <v>5538</v>
      </c>
      <c r="O89" s="1150"/>
      <c r="P89" s="1152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97"/>
      <c r="B90" s="519" t="s">
        <v>126</v>
      </c>
      <c r="C90" s="1157"/>
      <c r="D90" s="697"/>
      <c r="E90" s="56"/>
      <c r="F90" s="698">
        <v>95.7</v>
      </c>
      <c r="G90" s="1160"/>
      <c r="H90" s="1147"/>
      <c r="I90" s="640">
        <v>95.7</v>
      </c>
      <c r="J90" s="39">
        <f t="shared" si="4"/>
        <v>0</v>
      </c>
      <c r="K90" s="628">
        <v>38</v>
      </c>
      <c r="L90" s="1164"/>
      <c r="M90" s="630"/>
      <c r="N90" s="42">
        <f t="shared" si="7"/>
        <v>3636.6</v>
      </c>
      <c r="O90" s="1113"/>
      <c r="P90" s="1153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035"/>
      <c r="P95" s="109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036"/>
      <c r="P96" s="109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033"/>
      <c r="M110" s="1034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033"/>
      <c r="M111" s="1034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035"/>
      <c r="P117" s="103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036"/>
      <c r="P118" s="103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24" t="s">
        <v>27</v>
      </c>
      <c r="G282" s="1024"/>
      <c r="H282" s="1025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5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480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5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6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6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6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6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169"/>
      <c r="M11" s="1170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6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6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6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6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8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8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8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9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6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6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8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0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1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6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6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6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6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6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6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6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6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6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2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2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2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2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2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2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2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2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2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2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2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2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2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2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2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2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4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4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4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4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4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4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5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6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039" t="s">
        <v>43</v>
      </c>
      <c r="B62" s="153" t="s">
        <v>23</v>
      </c>
      <c r="C62" s="280"/>
      <c r="D62" s="160"/>
      <c r="E62" s="56"/>
      <c r="F62" s="155"/>
      <c r="G62" s="1118"/>
      <c r="H62" s="1116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040"/>
      <c r="B63" s="153" t="s">
        <v>126</v>
      </c>
      <c r="C63" s="867"/>
      <c r="D63" s="160"/>
      <c r="E63" s="56"/>
      <c r="F63" s="155"/>
      <c r="G63" s="1119"/>
      <c r="H63" s="1117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7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8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8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8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8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8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8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8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8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8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8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081" t="s">
        <v>355</v>
      </c>
      <c r="B75" s="682" t="s">
        <v>528</v>
      </c>
      <c r="C75" s="1192" t="s">
        <v>529</v>
      </c>
      <c r="D75" s="445"/>
      <c r="E75" s="56"/>
      <c r="F75" s="626">
        <v>90.3</v>
      </c>
      <c r="G75" s="1195">
        <v>45126</v>
      </c>
      <c r="H75" s="1198" t="s">
        <v>530</v>
      </c>
      <c r="I75" s="515">
        <v>90.3</v>
      </c>
      <c r="J75" s="39">
        <f t="shared" si="3"/>
        <v>0</v>
      </c>
      <c r="K75" s="687">
        <v>60</v>
      </c>
      <c r="L75" s="1126" t="s">
        <v>531</v>
      </c>
      <c r="M75" s="630"/>
      <c r="N75" s="42">
        <f t="shared" si="4"/>
        <v>5418</v>
      </c>
      <c r="O75" s="1175" t="s">
        <v>21</v>
      </c>
      <c r="P75" s="1178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191"/>
      <c r="B76" s="682" t="s">
        <v>122</v>
      </c>
      <c r="C76" s="1193"/>
      <c r="D76" s="445"/>
      <c r="E76" s="56"/>
      <c r="F76" s="685">
        <v>94.86</v>
      </c>
      <c r="G76" s="1196"/>
      <c r="H76" s="1199"/>
      <c r="I76" s="686">
        <v>94.86</v>
      </c>
      <c r="J76" s="39">
        <f t="shared" si="3"/>
        <v>0</v>
      </c>
      <c r="K76" s="688">
        <v>70</v>
      </c>
      <c r="L76" s="1174"/>
      <c r="M76" s="630"/>
      <c r="N76" s="42">
        <f t="shared" si="4"/>
        <v>6640.2</v>
      </c>
      <c r="O76" s="1176"/>
      <c r="P76" s="1179"/>
      <c r="Q76" s="166"/>
      <c r="R76" s="125"/>
      <c r="S76" s="48"/>
      <c r="T76" s="48"/>
      <c r="U76" s="49"/>
      <c r="V76" s="50"/>
    </row>
    <row r="77" spans="1:22" ht="19.5" thickBot="1" x14ac:dyDescent="0.35">
      <c r="A77" s="1082"/>
      <c r="B77" s="682" t="s">
        <v>128</v>
      </c>
      <c r="C77" s="1194"/>
      <c r="D77" s="445"/>
      <c r="E77" s="56"/>
      <c r="F77" s="685">
        <f>55.8+36.1</f>
        <v>91.9</v>
      </c>
      <c r="G77" s="1197"/>
      <c r="H77" s="1200"/>
      <c r="I77" s="686">
        <f>55.8+36.1</f>
        <v>91.9</v>
      </c>
      <c r="J77" s="39">
        <f t="shared" si="3"/>
        <v>0</v>
      </c>
      <c r="K77" s="688">
        <v>110</v>
      </c>
      <c r="L77" s="1127"/>
      <c r="M77" s="646"/>
      <c r="N77" s="42">
        <f t="shared" si="4"/>
        <v>10109</v>
      </c>
      <c r="O77" s="1177"/>
      <c r="P77" s="1180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9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0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140" t="s">
        <v>355</v>
      </c>
      <c r="B80" s="696" t="s">
        <v>119</v>
      </c>
      <c r="C80" s="1202" t="s">
        <v>540</v>
      </c>
      <c r="D80" s="517"/>
      <c r="E80" s="56"/>
      <c r="F80" s="698">
        <v>71.099999999999994</v>
      </c>
      <c r="G80" s="1158">
        <v>45142</v>
      </c>
      <c r="H80" s="1205" t="s">
        <v>541</v>
      </c>
      <c r="I80" s="446">
        <v>71.099999999999994</v>
      </c>
      <c r="J80" s="39">
        <f t="shared" si="3"/>
        <v>0</v>
      </c>
      <c r="K80" s="688">
        <v>70</v>
      </c>
      <c r="L80" s="1162" t="s">
        <v>542</v>
      </c>
      <c r="M80" s="630"/>
      <c r="N80" s="42">
        <f t="shared" si="4"/>
        <v>4977</v>
      </c>
      <c r="O80" s="1175" t="s">
        <v>21</v>
      </c>
      <c r="P80" s="1178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201"/>
      <c r="B81" s="696" t="s">
        <v>528</v>
      </c>
      <c r="C81" s="1203"/>
      <c r="D81" s="697"/>
      <c r="E81" s="56"/>
      <c r="F81" s="698">
        <v>90.42</v>
      </c>
      <c r="G81" s="1159"/>
      <c r="H81" s="1206"/>
      <c r="I81" s="446">
        <v>90.42</v>
      </c>
      <c r="J81" s="39">
        <f t="shared" si="3"/>
        <v>0</v>
      </c>
      <c r="K81" s="688">
        <v>60</v>
      </c>
      <c r="L81" s="1163"/>
      <c r="M81" s="647"/>
      <c r="N81" s="42">
        <f>K81*I81</f>
        <v>5425.2</v>
      </c>
      <c r="O81" s="1176"/>
      <c r="P81" s="1179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141"/>
      <c r="B82" s="696" t="s">
        <v>122</v>
      </c>
      <c r="C82" s="1204"/>
      <c r="D82" s="697"/>
      <c r="E82" s="56"/>
      <c r="F82" s="698">
        <v>133.56</v>
      </c>
      <c r="G82" s="1160"/>
      <c r="H82" s="1207"/>
      <c r="I82" s="446">
        <v>133.56</v>
      </c>
      <c r="J82" s="39">
        <f t="shared" si="3"/>
        <v>0</v>
      </c>
      <c r="K82" s="688">
        <v>70</v>
      </c>
      <c r="L82" s="1164"/>
      <c r="M82" s="648"/>
      <c r="N82" s="42">
        <f>K82*I82</f>
        <v>9349.2000000000007</v>
      </c>
      <c r="O82" s="1177"/>
      <c r="P82" s="1180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1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9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9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9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0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0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096" t="s">
        <v>355</v>
      </c>
      <c r="B89" s="701" t="s">
        <v>560</v>
      </c>
      <c r="C89" s="1165" t="s">
        <v>558</v>
      </c>
      <c r="D89" s="445"/>
      <c r="E89" s="56"/>
      <c r="F89" s="446">
        <v>74.8</v>
      </c>
      <c r="G89" s="1167">
        <v>45135</v>
      </c>
      <c r="H89" s="1146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112" t="s">
        <v>21</v>
      </c>
      <c r="P89" s="1181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97"/>
      <c r="B90" s="701" t="s">
        <v>126</v>
      </c>
      <c r="C90" s="1166"/>
      <c r="D90" s="445"/>
      <c r="E90" s="56"/>
      <c r="F90" s="446">
        <v>79.400000000000006</v>
      </c>
      <c r="G90" s="1168"/>
      <c r="H90" s="1147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113"/>
      <c r="P90" s="1182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9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208" t="s">
        <v>355</v>
      </c>
      <c r="B92" s="682" t="s">
        <v>307</v>
      </c>
      <c r="C92" s="1165" t="s">
        <v>582</v>
      </c>
      <c r="D92" s="454"/>
      <c r="E92" s="56"/>
      <c r="F92" s="698">
        <v>112.5</v>
      </c>
      <c r="G92" s="1158">
        <v>45159</v>
      </c>
      <c r="H92" s="1211" t="s">
        <v>584</v>
      </c>
      <c r="I92" s="640">
        <v>112.5</v>
      </c>
      <c r="J92" s="39">
        <f t="shared" si="3"/>
        <v>0</v>
      </c>
      <c r="K92" s="462">
        <v>110</v>
      </c>
      <c r="L92" s="1213" t="s">
        <v>585</v>
      </c>
      <c r="M92" s="585"/>
      <c r="N92" s="42">
        <f t="shared" si="5"/>
        <v>12375</v>
      </c>
      <c r="O92" s="1183" t="s">
        <v>21</v>
      </c>
      <c r="P92" s="1178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209"/>
      <c r="B93" s="714" t="s">
        <v>583</v>
      </c>
      <c r="C93" s="1210"/>
      <c r="D93" s="454"/>
      <c r="E93" s="56"/>
      <c r="F93" s="698">
        <v>44.8</v>
      </c>
      <c r="G93" s="1160"/>
      <c r="H93" s="1212"/>
      <c r="I93" s="640">
        <v>44.8</v>
      </c>
      <c r="J93" s="39">
        <f t="shared" si="3"/>
        <v>0</v>
      </c>
      <c r="K93" s="462">
        <v>60</v>
      </c>
      <c r="L93" s="1214"/>
      <c r="M93" s="585"/>
      <c r="N93" s="42">
        <f t="shared" si="5"/>
        <v>2688</v>
      </c>
      <c r="O93" s="1184"/>
      <c r="P93" s="1180"/>
      <c r="Q93" s="166"/>
      <c r="R93" s="125"/>
      <c r="S93" s="176"/>
      <c r="T93" s="177"/>
      <c r="U93" s="49"/>
      <c r="V93" s="50"/>
    </row>
    <row r="94" spans="1:22" ht="32.25" customHeight="1" x14ac:dyDescent="0.3">
      <c r="A94" s="1216" t="s">
        <v>355</v>
      </c>
      <c r="B94" s="519" t="s">
        <v>586</v>
      </c>
      <c r="C94" s="1219" t="s">
        <v>588</v>
      </c>
      <c r="D94" s="697"/>
      <c r="E94" s="56"/>
      <c r="F94" s="698">
        <v>69.62</v>
      </c>
      <c r="G94" s="1222">
        <v>45162</v>
      </c>
      <c r="H94" s="1225" t="s">
        <v>589</v>
      </c>
      <c r="I94" s="640">
        <v>69.62</v>
      </c>
      <c r="J94" s="39">
        <f t="shared" si="3"/>
        <v>0</v>
      </c>
      <c r="K94" s="628">
        <v>70</v>
      </c>
      <c r="L94" s="1188" t="s">
        <v>593</v>
      </c>
      <c r="M94" s="630"/>
      <c r="N94" s="42">
        <f t="shared" si="4"/>
        <v>4873.4000000000005</v>
      </c>
      <c r="O94" s="1228" t="s">
        <v>21</v>
      </c>
      <c r="P94" s="1185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217"/>
      <c r="B95" s="719" t="s">
        <v>587</v>
      </c>
      <c r="C95" s="1220"/>
      <c r="D95" s="721"/>
      <c r="E95" s="56"/>
      <c r="F95" s="698">
        <v>100.58</v>
      </c>
      <c r="G95" s="1223"/>
      <c r="H95" s="1226"/>
      <c r="I95" s="640">
        <v>100.58</v>
      </c>
      <c r="J95" s="39">
        <f t="shared" si="3"/>
        <v>0</v>
      </c>
      <c r="K95" s="628">
        <v>70</v>
      </c>
      <c r="L95" s="1189"/>
      <c r="M95" s="630"/>
      <c r="N95" s="42">
        <f t="shared" si="4"/>
        <v>7040.5999999999995</v>
      </c>
      <c r="O95" s="1229"/>
      <c r="P95" s="1186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218"/>
      <c r="B96" s="720" t="s">
        <v>126</v>
      </c>
      <c r="C96" s="1221"/>
      <c r="D96" s="697"/>
      <c r="E96" s="56"/>
      <c r="F96" s="698">
        <v>119</v>
      </c>
      <c r="G96" s="1224"/>
      <c r="H96" s="1227"/>
      <c r="I96" s="640">
        <v>119</v>
      </c>
      <c r="J96" s="39">
        <f t="shared" si="3"/>
        <v>0</v>
      </c>
      <c r="K96" s="628">
        <v>38</v>
      </c>
      <c r="L96" s="1190"/>
      <c r="M96" s="630"/>
      <c r="N96" s="42">
        <f t="shared" si="4"/>
        <v>4522</v>
      </c>
      <c r="O96" s="1230"/>
      <c r="P96" s="1187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1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231" t="s">
        <v>355</v>
      </c>
      <c r="B98" s="701" t="s">
        <v>307</v>
      </c>
      <c r="C98" s="1165" t="s">
        <v>598</v>
      </c>
      <c r="D98" s="452"/>
      <c r="E98" s="56"/>
      <c r="F98" s="698">
        <v>137</v>
      </c>
      <c r="G98" s="1158">
        <v>45166</v>
      </c>
      <c r="H98" s="1211" t="s">
        <v>599</v>
      </c>
      <c r="I98" s="640">
        <v>137.1</v>
      </c>
      <c r="J98" s="39">
        <f t="shared" si="3"/>
        <v>9.9999999999994316E-2</v>
      </c>
      <c r="K98" s="462">
        <v>110</v>
      </c>
      <c r="L98" s="1235" t="s">
        <v>600</v>
      </c>
      <c r="M98" s="585"/>
      <c r="N98" s="42">
        <f t="shared" si="4"/>
        <v>15081</v>
      </c>
      <c r="O98" s="1183" t="s">
        <v>21</v>
      </c>
      <c r="P98" s="1178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232"/>
      <c r="B99" s="701" t="s">
        <v>583</v>
      </c>
      <c r="C99" s="1210"/>
      <c r="D99" s="452"/>
      <c r="E99" s="56"/>
      <c r="F99" s="698">
        <v>68.28</v>
      </c>
      <c r="G99" s="1159"/>
      <c r="H99" s="1234"/>
      <c r="I99" s="640">
        <v>68.28</v>
      </c>
      <c r="J99" s="39">
        <f t="shared" si="3"/>
        <v>0</v>
      </c>
      <c r="K99" s="462">
        <v>60</v>
      </c>
      <c r="L99" s="1236"/>
      <c r="M99" s="585"/>
      <c r="N99" s="42">
        <f t="shared" si="4"/>
        <v>4096.8</v>
      </c>
      <c r="O99" s="1215"/>
      <c r="P99" s="1179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233"/>
      <c r="B100" s="701" t="s">
        <v>126</v>
      </c>
      <c r="C100" s="1166"/>
      <c r="D100" s="452"/>
      <c r="E100" s="56"/>
      <c r="F100" s="698">
        <v>106.94</v>
      </c>
      <c r="G100" s="1160"/>
      <c r="H100" s="1212"/>
      <c r="I100" s="640">
        <v>106.94</v>
      </c>
      <c r="J100" s="39">
        <f t="shared" si="3"/>
        <v>0</v>
      </c>
      <c r="K100" s="462">
        <v>38</v>
      </c>
      <c r="L100" s="1237"/>
      <c r="M100" s="585"/>
      <c r="N100" s="42">
        <f t="shared" si="4"/>
        <v>4063.72</v>
      </c>
      <c r="O100" s="1184"/>
      <c r="P100" s="1180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689</v>
      </c>
      <c r="B102" s="737" t="s">
        <v>587</v>
      </c>
      <c r="C102" s="851" t="s">
        <v>704</v>
      </c>
      <c r="D102" s="737"/>
      <c r="E102" s="737"/>
      <c r="F102" s="737">
        <v>131.5</v>
      </c>
      <c r="G102" s="659">
        <v>45167</v>
      </c>
      <c r="H102" s="168" t="s">
        <v>705</v>
      </c>
      <c r="I102" s="155">
        <v>131.5</v>
      </c>
      <c r="J102" s="39">
        <f t="shared" si="3"/>
        <v>0</v>
      </c>
      <c r="K102" s="462">
        <v>70</v>
      </c>
      <c r="L102" s="591" t="s">
        <v>706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689</v>
      </c>
      <c r="B103" s="167" t="s">
        <v>707</v>
      </c>
      <c r="C103" s="279" t="s">
        <v>708</v>
      </c>
      <c r="D103" s="187"/>
      <c r="E103" s="56"/>
      <c r="F103" s="155">
        <v>120</v>
      </c>
      <c r="G103" s="659">
        <v>45169</v>
      </c>
      <c r="H103" s="168" t="s">
        <v>709</v>
      </c>
      <c r="I103" s="155">
        <v>120</v>
      </c>
      <c r="J103" s="39">
        <f t="shared" si="3"/>
        <v>0</v>
      </c>
      <c r="K103" s="468">
        <v>38</v>
      </c>
      <c r="L103" s="591" t="s">
        <v>710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4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171"/>
      <c r="M112" s="1171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171"/>
      <c r="M113" s="1171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035"/>
      <c r="P119" s="1172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036"/>
      <c r="P120" s="1173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2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3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3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3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4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4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4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4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4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024" t="s">
        <v>27</v>
      </c>
      <c r="G284" s="1024"/>
      <c r="H284" s="1025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6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6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6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6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6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6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6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6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6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6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6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6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6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6" t="s">
        <v>616</v>
      </c>
      <c r="B1" s="1026"/>
      <c r="C1" s="1026"/>
      <c r="D1" s="1026"/>
      <c r="E1" s="1026"/>
      <c r="F1" s="1026"/>
      <c r="G1" s="1026"/>
      <c r="H1" s="1026"/>
      <c r="I1" s="1026"/>
      <c r="J1" s="1026"/>
      <c r="K1" s="363"/>
      <c r="L1" s="562"/>
      <c r="M1" s="363"/>
      <c r="N1" s="363"/>
      <c r="O1" s="364"/>
      <c r="S1" s="1027" t="s">
        <v>0</v>
      </c>
      <c r="T1" s="1027"/>
      <c r="U1" s="4" t="s">
        <v>1</v>
      </c>
      <c r="V1" s="5" t="s">
        <v>2</v>
      </c>
      <c r="W1" s="1029" t="s">
        <v>3</v>
      </c>
      <c r="X1" s="1030"/>
    </row>
    <row r="2" spans="1:24" ht="24" thickBot="1" x14ac:dyDescent="0.4">
      <c r="A2" s="1026"/>
      <c r="B2" s="1026"/>
      <c r="C2" s="1026"/>
      <c r="D2" s="1026"/>
      <c r="E2" s="1026"/>
      <c r="F2" s="1026"/>
      <c r="G2" s="1026"/>
      <c r="H2" s="1026"/>
      <c r="I2" s="1026"/>
      <c r="J2" s="1026"/>
      <c r="K2" s="365"/>
      <c r="L2" s="563"/>
      <c r="M2" s="365"/>
      <c r="N2" s="366"/>
      <c r="O2" s="367"/>
      <c r="Q2" s="6"/>
      <c r="R2" s="7"/>
      <c r="S2" s="1028"/>
      <c r="T2" s="102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1" t="s">
        <v>16</v>
      </c>
      <c r="P3" s="1032"/>
      <c r="Q3" s="24" t="s">
        <v>17</v>
      </c>
      <c r="R3" s="25" t="s">
        <v>18</v>
      </c>
      <c r="S3" s="26" t="s">
        <v>15</v>
      </c>
      <c r="T3" s="27" t="s">
        <v>19</v>
      </c>
      <c r="U3" s="966"/>
      <c r="V3" s="967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4" t="s">
        <v>763</v>
      </c>
      <c r="V4" s="965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763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763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169"/>
      <c r="M12" s="1170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675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676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8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2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238" t="s">
        <v>634</v>
      </c>
      <c r="B72" s="777" t="s">
        <v>630</v>
      </c>
      <c r="C72" s="1239" t="s">
        <v>632</v>
      </c>
      <c r="D72" s="776"/>
      <c r="E72" s="737"/>
      <c r="F72" s="775">
        <v>221.06</v>
      </c>
      <c r="G72" s="1241">
        <v>45183</v>
      </c>
      <c r="H72" s="1243" t="s">
        <v>633</v>
      </c>
      <c r="I72" s="772">
        <v>221</v>
      </c>
      <c r="J72" s="39">
        <f t="shared" si="5"/>
        <v>-6.0000000000002274E-2</v>
      </c>
      <c r="K72" s="688">
        <v>95</v>
      </c>
      <c r="L72" s="1249" t="s">
        <v>143</v>
      </c>
      <c r="M72" s="468"/>
      <c r="N72" s="42">
        <f t="shared" ref="N72:N138" si="6">K72*I72</f>
        <v>20995</v>
      </c>
      <c r="O72" s="1245" t="s">
        <v>21</v>
      </c>
      <c r="P72" s="1247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058"/>
      <c r="B73" s="777" t="s">
        <v>631</v>
      </c>
      <c r="C73" s="1240"/>
      <c r="D73" s="776"/>
      <c r="E73" s="737"/>
      <c r="F73" s="779">
        <v>4800</v>
      </c>
      <c r="G73" s="1242"/>
      <c r="H73" s="1244"/>
      <c r="I73" s="772">
        <v>4800</v>
      </c>
      <c r="J73" s="39">
        <v>0</v>
      </c>
      <c r="K73" s="688">
        <v>35</v>
      </c>
      <c r="L73" s="1250"/>
      <c r="M73" s="468"/>
      <c r="N73" s="42">
        <f t="shared" si="6"/>
        <v>168000</v>
      </c>
      <c r="O73" s="1246"/>
      <c r="P73" s="1248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3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0" t="s">
        <v>688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4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4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4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4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4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689</v>
      </c>
      <c r="B80" s="737" t="s">
        <v>307</v>
      </c>
      <c r="C80" s="851" t="s">
        <v>711</v>
      </c>
      <c r="D80" s="737"/>
      <c r="E80" s="737"/>
      <c r="F80" s="737">
        <v>56.6</v>
      </c>
      <c r="G80" s="742">
        <v>45170</v>
      </c>
      <c r="H80" s="739" t="s">
        <v>712</v>
      </c>
      <c r="I80" s="738">
        <v>56.6</v>
      </c>
      <c r="J80" s="39">
        <f t="shared" si="5"/>
        <v>0</v>
      </c>
      <c r="K80" s="688">
        <v>110</v>
      </c>
      <c r="L80" s="749" t="s">
        <v>713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689</v>
      </c>
      <c r="B81" s="737" t="s">
        <v>714</v>
      </c>
      <c r="C81" s="851" t="s">
        <v>715</v>
      </c>
      <c r="D81" s="737"/>
      <c r="E81" s="737"/>
      <c r="F81" s="737"/>
      <c r="G81" s="742">
        <v>45174</v>
      </c>
      <c r="H81" s="739" t="s">
        <v>716</v>
      </c>
      <c r="I81" s="738">
        <v>24386</v>
      </c>
      <c r="J81" s="39">
        <f t="shared" si="5"/>
        <v>24386</v>
      </c>
      <c r="K81" s="688">
        <v>1</v>
      </c>
      <c r="L81" s="750" t="s">
        <v>717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689</v>
      </c>
      <c r="B82" s="737" t="s">
        <v>718</v>
      </c>
      <c r="C82" s="851" t="s">
        <v>719</v>
      </c>
      <c r="D82" s="737"/>
      <c r="E82" s="737"/>
      <c r="F82" s="737">
        <v>398.7</v>
      </c>
      <c r="G82" s="742">
        <v>45177</v>
      </c>
      <c r="H82" s="739" t="s">
        <v>720</v>
      </c>
      <c r="I82" s="738">
        <v>398.7</v>
      </c>
      <c r="J82" s="39">
        <f t="shared" si="5"/>
        <v>0</v>
      </c>
      <c r="K82" s="688">
        <v>68</v>
      </c>
      <c r="L82" s="750" t="s">
        <v>721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689</v>
      </c>
      <c r="B83" s="737" t="s">
        <v>24</v>
      </c>
      <c r="C83" s="851" t="s">
        <v>722</v>
      </c>
      <c r="D83" s="737"/>
      <c r="E83" s="737"/>
      <c r="F83" s="737">
        <v>1045.8</v>
      </c>
      <c r="G83" s="743">
        <v>45178</v>
      </c>
      <c r="H83" s="744" t="s">
        <v>723</v>
      </c>
      <c r="I83" s="738">
        <v>1045.8</v>
      </c>
      <c r="J83" s="39">
        <f t="shared" si="5"/>
        <v>0</v>
      </c>
      <c r="K83" s="688">
        <v>24.5</v>
      </c>
      <c r="L83" s="758" t="s">
        <v>724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689</v>
      </c>
      <c r="B84" s="737" t="s">
        <v>126</v>
      </c>
      <c r="C84" s="851" t="s">
        <v>690</v>
      </c>
      <c r="D84" s="737"/>
      <c r="E84" s="737"/>
      <c r="F84" s="737">
        <v>176</v>
      </c>
      <c r="G84" s="743">
        <v>45178</v>
      </c>
      <c r="H84" s="744" t="s">
        <v>691</v>
      </c>
      <c r="I84" s="738">
        <v>176</v>
      </c>
      <c r="J84" s="39">
        <f t="shared" si="5"/>
        <v>0</v>
      </c>
      <c r="K84" s="688">
        <v>38</v>
      </c>
      <c r="L84" s="758" t="s">
        <v>692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689</v>
      </c>
      <c r="B85" s="737" t="s">
        <v>126</v>
      </c>
      <c r="C85" s="851" t="s">
        <v>693</v>
      </c>
      <c r="D85" s="737"/>
      <c r="E85" s="737"/>
      <c r="F85" s="737">
        <v>177.3</v>
      </c>
      <c r="G85" s="743">
        <v>45180</v>
      </c>
      <c r="H85" s="744" t="s">
        <v>694</v>
      </c>
      <c r="I85" s="738">
        <v>177.3</v>
      </c>
      <c r="J85" s="39">
        <f t="shared" si="5"/>
        <v>0</v>
      </c>
      <c r="K85" s="688">
        <v>38</v>
      </c>
      <c r="L85" s="758" t="s">
        <v>695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689</v>
      </c>
      <c r="B86" s="371" t="s">
        <v>696</v>
      </c>
      <c r="C86" s="851" t="s">
        <v>697</v>
      </c>
      <c r="D86" s="737"/>
      <c r="E86" s="737"/>
      <c r="F86" s="737"/>
      <c r="G86" s="742">
        <v>45181</v>
      </c>
      <c r="H86" s="740" t="s">
        <v>698</v>
      </c>
      <c r="I86" s="738">
        <v>41522</v>
      </c>
      <c r="J86" s="39">
        <f t="shared" si="5"/>
        <v>41522</v>
      </c>
      <c r="K86" s="688">
        <v>1</v>
      </c>
      <c r="L86" s="750" t="s">
        <v>699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689</v>
      </c>
      <c r="B87" s="737" t="s">
        <v>307</v>
      </c>
      <c r="C87" s="851" t="s">
        <v>700</v>
      </c>
      <c r="D87" s="737"/>
      <c r="E87" s="737"/>
      <c r="F87" s="737">
        <v>109.22</v>
      </c>
      <c r="G87" s="742">
        <v>45183</v>
      </c>
      <c r="H87" s="739" t="s">
        <v>701</v>
      </c>
      <c r="I87" s="738">
        <v>109.22</v>
      </c>
      <c r="J87" s="39">
        <f t="shared" si="5"/>
        <v>0</v>
      </c>
      <c r="K87" s="688">
        <v>110</v>
      </c>
      <c r="L87" s="750" t="s">
        <v>702</v>
      </c>
      <c r="M87" s="468"/>
      <c r="N87" s="42">
        <f>K87*I87</f>
        <v>12014.2</v>
      </c>
      <c r="O87" s="763" t="s">
        <v>703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689</v>
      </c>
      <c r="B88" s="737" t="s">
        <v>587</v>
      </c>
      <c r="C88" s="851" t="s">
        <v>704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9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024" t="s">
        <v>27</v>
      </c>
      <c r="G287" s="1024"/>
      <c r="H287" s="1025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2023-11-09T21:33:19Z</dcterms:modified>
</cp:coreProperties>
</file>